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codeName="ThisWorkbook" defaultThemeVersion="124226"/>
  <mc:AlternateContent xmlns:mc="http://schemas.openxmlformats.org/markup-compatibility/2006">
    <mc:Choice Requires="x15">
      <x15ac:absPath xmlns:x15ac="http://schemas.microsoft.com/office/spreadsheetml/2010/11/ac" url="https://birminghamcitycouncil-my.sharepoint.com/personal/shakera_trombley-miah_birmingham_gov_uk/Documents/Desktop/BAU/Birmingham City Council - 15566282/"/>
    </mc:Choice>
  </mc:AlternateContent>
  <xr:revisionPtr revIDLastSave="819" documentId="8_{A969ABC7-5BBC-489B-A43B-A665F11BA1AA}" xr6:coauthVersionLast="47" xr6:coauthVersionMax="47" xr10:uidLastSave="{D3DFFCE8-893B-411D-8235-A2CDE5832575}"/>
  <workbookProtection workbookAlgorithmName="SHA-512" workbookHashValue="RSCMe8ZYgxJrBYKm5ineHI2iTGScCBdYErq513su2eRA+k6ouP3RTCMns3ORlUxvid+8DxJXn2TRTPhi0fDpuw==" workbookSaltValue="V5LQzczkQyErEL4/Rzes+g==" workbookSpinCount="100000" lockStructure="1"/>
  <bookViews>
    <workbookView xWindow="-108" yWindow="-108" windowWidth="23256" windowHeight="12456" tabRatio="887" firstSheet="2" activeTab="2" xr2:uid="{00000000-000D-0000-FFFF-FFFF00000000}"/>
  </bookViews>
  <sheets>
    <sheet name="Outturn 2024-25" sheetId="13" state="hidden" r:id="rId1"/>
    <sheet name="Lookup" sheetId="11" state="hidden" r:id="rId2"/>
    <sheet name="Read this first" sheetId="24" r:id="rId3"/>
    <sheet name="GLOSSARY" sheetId="29" r:id="rId4"/>
    <sheet name="Summary" sheetId="10" r:id="rId5"/>
    <sheet name="Background Narrative" sheetId="20" r:id="rId6"/>
    <sheet name="Project Group Actions " sheetId="26" r:id="rId7"/>
    <sheet name="Budget Plan" sheetId="1" r:id="rId8"/>
    <sheet name="Access Budget Plan" sheetId="32" r:id="rId9"/>
    <sheet name="Capital Plan" sheetId="34" r:id="rId10"/>
    <sheet name="PAN - NOR" sheetId="15" r:id="rId11"/>
    <sheet name="Access PAN Report" sheetId="31" r:id="rId12"/>
    <sheet name="Establishment" sheetId="2" r:id="rId13"/>
    <sheet name="Current Organisation - Example" sheetId="21" r:id="rId14"/>
    <sheet name="Re Org inc Costs - Example" sheetId="22" r:id="rId15"/>
    <sheet name="Redundancy" sheetId="3" r:id="rId16"/>
    <sheet name="Pension Strain" sheetId="14" r:id="rId17"/>
    <sheet name="EHCP Pupil and Resources" sheetId="23" r:id="rId18"/>
    <sheet name="Contracts" sheetId="4" r:id="rId19"/>
    <sheet name="Guidance Notes (PTR)" sheetId="18" r:id="rId20"/>
    <sheet name="PTR, Contact Ratio" sheetId="17" r:id="rId21"/>
    <sheet name="Benchmarking Staffing " sheetId="25" r:id="rId22"/>
    <sheet name="Benchmarking Premises" sheetId="27" r:id="rId23"/>
    <sheet name="Benchmarking Non Staff" sheetId="28" r:id="rId24"/>
    <sheet name="Minutes of Meeting" sheetId="16" r:id="rId25"/>
  </sheets>
  <definedNames>
    <definedName name="_xlnm._FilterDatabase" localSheetId="13" hidden="1">'Current Organisation - Example'!#REF!</definedName>
    <definedName name="_xlnm._FilterDatabase" localSheetId="1" hidden="1">Lookup!$A$2:$I$2</definedName>
    <definedName name="aaa" localSheetId="0">#REF!</definedName>
    <definedName name="aaa">#REF!</definedName>
    <definedName name="abcde">#REF!</definedName>
    <definedName name="Accrualsrevised" localSheetId="0">#REF!</definedName>
    <definedName name="Accrualsrevised">#REF!</definedName>
    <definedName name="Adjustment" localSheetId="0">#REF!</definedName>
    <definedName name="Adjustment">#REF!</definedName>
    <definedName name="Adjustments_To_1415_SBS" localSheetId="0">#REF!</definedName>
    <definedName name="Adjustments_To_1415_SBS">#REF!</definedName>
    <definedName name="Adjustments_To_1516_SBS" localSheetId="0">#REF!</definedName>
    <definedName name="Adjustments_To_1516_SBS">#REF!</definedName>
    <definedName name="Adjustments_To_PY_SBS" localSheetId="0">#REF!</definedName>
    <definedName name="Adjustments_To_PY_SBS">#REF!</definedName>
    <definedName name="agrclient">#REF!</definedName>
    <definedName name="All_dist_taper">#REF!</definedName>
    <definedName name="All_distance_threshold" localSheetId="0">#REF!</definedName>
    <definedName name="All_distance_threshold">#REF!</definedName>
    <definedName name="All_PupilNo_threshold" localSheetId="0">#REF!</definedName>
    <definedName name="All_PupilNo_threshold">#REF!</definedName>
    <definedName name="Alt_Gains_Cap" localSheetId="0">#REF!</definedName>
    <definedName name="Alt_Gains_Cap">#REF!</definedName>
    <definedName name="anteprevious_year">#REF!</definedName>
    <definedName name="APRIL" localSheetId="0">#REF!</definedName>
    <definedName name="APRIL">#REF!</definedName>
    <definedName name="AUGUST" localSheetId="0">#REF!</definedName>
    <definedName name="AUGUST">#REF!</definedName>
    <definedName name="AWPU_KS3_Rate" localSheetId="0">#REF!</definedName>
    <definedName name="AWPU_KS3_Rate">#REF!</definedName>
    <definedName name="AWPU_KS4_Rate" localSheetId="0">#REF!</definedName>
    <definedName name="AWPU_KS4_Rate">#REF!</definedName>
    <definedName name="AWPU_Pri_Rate" localSheetId="0">#REF!</definedName>
    <definedName name="AWPU_Pri_Rate">#REF!</definedName>
    <definedName name="AWPU_Primary_DD_rate" localSheetId="0">#REF!</definedName>
    <definedName name="AWPU_Primary_DD_rate">#REF!</definedName>
    <definedName name="AWPU_Sec_DD_rate" localSheetId="0">#REF!</definedName>
    <definedName name="AWPU_Sec_DD_rate">#REF!</definedName>
    <definedName name="BalanceSheet" localSheetId="0">#REF!</definedName>
    <definedName name="BalanceSheet">#REF!</definedName>
    <definedName name="BANK" localSheetId="0">#REF!</definedName>
    <definedName name="BANK">#REF!</definedName>
    <definedName name="BlockTransfersDSGSchoolsBlock">#REF!</definedName>
    <definedName name="BUDGET" localSheetId="0">#REF!</definedName>
    <definedName name="BUDGET">#REF!</definedName>
    <definedName name="BUDGET94" localSheetId="0">#REF!</definedName>
    <definedName name="BUDGET94">#REF!</definedName>
    <definedName name="Capping_Scaling_YesNo" localSheetId="0">#REF!</definedName>
    <definedName name="Capping_Scaling_YesNo">#REF!</definedName>
    <definedName name="Ceiling" localSheetId="0">#REF!</definedName>
    <definedName name="Ceiling">#REF!</definedName>
    <definedName name="column" localSheetId="0">#REF!</definedName>
    <definedName name="column">#REF!</definedName>
    <definedName name="CommentaryAdditionalFundingFromHN">#REF!</definedName>
    <definedName name="CommentaryFallingRollsFund">#REF!</definedName>
    <definedName name="CommentaryGrowth">#REF!</definedName>
    <definedName name="CommentaryPFI">#REF!</definedName>
    <definedName name="CostCentre" localSheetId="0">#REF!</definedName>
    <definedName name="CostCentre">#REF!</definedName>
    <definedName name="current_year">#REF!</definedName>
    <definedName name="current_year_full">#REF!</definedName>
    <definedName name="CY_MFG_Exclusion_Totals">#REF!</definedName>
    <definedName name="DECEMBER" localSheetId="0">#REF!</definedName>
    <definedName name="DECEMBER">#REF!</definedName>
    <definedName name="dsource">#REF!</definedName>
    <definedName name="EAL_Pri" localSheetId="0">#REF!</definedName>
    <definedName name="EAL_Pri">#REF!</definedName>
    <definedName name="EAL_Pri_DD_rate" localSheetId="0">#REF!</definedName>
    <definedName name="EAL_Pri_DD_rate">#REF!</definedName>
    <definedName name="EAL_Pri_Option" localSheetId="0">#REF!</definedName>
    <definedName name="EAL_Pri_Option">#REF!</definedName>
    <definedName name="EAL_Sec" localSheetId="0">#REF!</definedName>
    <definedName name="EAL_Sec">#REF!</definedName>
    <definedName name="EAL_Sec_DD_rate" localSheetId="0">#REF!</definedName>
    <definedName name="EAL_Sec_DD_rate">#REF!</definedName>
    <definedName name="EAL_Sec_Option" localSheetId="0">#REF!</definedName>
    <definedName name="EAL_Sec_Option">#REF!</definedName>
    <definedName name="EarlyYears" localSheetId="0">#REF!</definedName>
    <definedName name="EarlyYears">#REF!</definedName>
    <definedName name="Ever6_Pri_DD_Rate" localSheetId="0">#REF!</definedName>
    <definedName name="Ever6_Pri_DD_Rate">#REF!</definedName>
    <definedName name="Ever6_pri_rate" localSheetId="0">#REF!</definedName>
    <definedName name="Ever6_pri_rate">#REF!</definedName>
    <definedName name="Ever6_Sec_DD_Rate" localSheetId="0">#REF!</definedName>
    <definedName name="Ever6_Sec_DD_Rate">#REF!</definedName>
    <definedName name="Ever6_sec_rate" localSheetId="0">#REF!</definedName>
    <definedName name="Ever6_sec_rate">#REF!</definedName>
    <definedName name="Exc_Cir1_Total" localSheetId="0">#REF!</definedName>
    <definedName name="Exc_Cir1_Total">#REF!</definedName>
    <definedName name="Exc_Cir2_Total" localSheetId="0">#REF!</definedName>
    <definedName name="Exc_Cir2_Total">#REF!</definedName>
    <definedName name="Exc_Cir3_Total" localSheetId="0">#REF!</definedName>
    <definedName name="Exc_Cir3_Total">#REF!</definedName>
    <definedName name="Exc_Cir4_Total" localSheetId="0">#REF!</definedName>
    <definedName name="Exc_Cir4_Total">#REF!</definedName>
    <definedName name="Exc_Cir5_Total" localSheetId="0">#REF!</definedName>
    <definedName name="Exc_Cir5_Total">#REF!</definedName>
    <definedName name="Exc_Cir6_Total" localSheetId="0">#REF!</definedName>
    <definedName name="Exc_Cir6_Total">#REF!</definedName>
    <definedName name="Exc_Cir7_Total" localSheetId="0">#REF!</definedName>
    <definedName name="Exc_Cir7_Total">#REF!</definedName>
    <definedName name="Excel_BuiltIn__FilterDatabase_3">"['Maintained Schools'.$A$1:.$H$11636]"</definedName>
    <definedName name="Excel_BuiltIn__FilterDatabase_4">"[Academies.$A$1:.$H$6222]"</definedName>
    <definedName name="Excel_BuiltIn__FilterDatabase_5">"[NMSS.$A$1:.$H$56]"</definedName>
    <definedName name="FEBRUARY" localSheetId="0">#REF!</definedName>
    <definedName name="FEBRUARY">#REF!</definedName>
    <definedName name="File_Name" localSheetId="0">#REF!</definedName>
    <definedName name="File_Name">#REF!</definedName>
    <definedName name="File_Type" localSheetId="0">#REF!</definedName>
    <definedName name="File_Type">#REF!</definedName>
    <definedName name="Fringe_multiplier">#REF!</definedName>
    <definedName name="Fringe_Total" localSheetId="0">#REF!</definedName>
    <definedName name="Fringe_Total">#REF!</definedName>
    <definedName name="FSM_Pri_DD_rate" localSheetId="0">#REF!</definedName>
    <definedName name="FSM_Pri_DD_rate">#REF!</definedName>
    <definedName name="FSM_Pri_Option" localSheetId="0">#REF!</definedName>
    <definedName name="FSM_Pri_Option">#REF!</definedName>
    <definedName name="FSM_Pri_Rate" localSheetId="0">#REF!</definedName>
    <definedName name="FSM_Pri_Rate">#REF!</definedName>
    <definedName name="FSM_Pri_Rate_2" localSheetId="0">#REF!</definedName>
    <definedName name="FSM_Pri_Rate_2">#REF!</definedName>
    <definedName name="FSM_Sec_DD_rate" localSheetId="0">#REF!</definedName>
    <definedName name="FSM_Sec_DD_rate">#REF!</definedName>
    <definedName name="FSM_Sec_Option" localSheetId="0">#REF!</definedName>
    <definedName name="FSM_Sec_Option">#REF!</definedName>
    <definedName name="FSM_Sec_Rate" localSheetId="0">#REF!</definedName>
    <definedName name="FSM_Sec_Rate">#REF!</definedName>
    <definedName name="Funding_Floor" localSheetId="0">#REF!</definedName>
    <definedName name="Funding_Floor">#REF!</definedName>
    <definedName name="Funding_Floor_Adjustment" localSheetId="0">#REF!</definedName>
    <definedName name="Funding_Floor_Adjustment">#REF!</definedName>
    <definedName name="gfd" localSheetId="0">#REF!</definedName>
    <definedName name="gfd">#REF!</definedName>
    <definedName name="glpage1" localSheetId="0">#REF!</definedName>
    <definedName name="glpage1">#REF!</definedName>
    <definedName name="glpage2" localSheetId="0">#REF!</definedName>
    <definedName name="glpage2">#REF!</definedName>
    <definedName name="glsum" localSheetId="0">#REF!</definedName>
    <definedName name="glsum">#REF!</definedName>
    <definedName name="growthfunding" localSheetId="0">#REF!</definedName>
    <definedName name="growthfunding">#REF!</definedName>
    <definedName name="IA_amalgamation">#REF!</definedName>
    <definedName name="IA_closed_preApril">#REF!</definedName>
    <definedName name="IA_conversion">#REF!</definedName>
    <definedName name="IA_new_free_school">#REF!</definedName>
    <definedName name="IA_NOR_change">#REF!</definedName>
    <definedName name="IA_open_postApril">#REF!</definedName>
    <definedName name="IA_open_preApril">#REF!</definedName>
    <definedName name="IDACI_B1_Pri" localSheetId="0">#REF!</definedName>
    <definedName name="IDACI_B1_Pri">#REF!</definedName>
    <definedName name="IDACI_B1_Pri_DD_rate" localSheetId="0">#REF!</definedName>
    <definedName name="IDACI_B1_Pri_DD_rate">#REF!</definedName>
    <definedName name="IDACI_B1_Sec" localSheetId="0">#REF!</definedName>
    <definedName name="IDACI_B1_Sec">#REF!</definedName>
    <definedName name="IDACI_B1_Sec_DD_rate" localSheetId="0">#REF!</definedName>
    <definedName name="IDACI_B1_Sec_DD_rate">#REF!</definedName>
    <definedName name="IDACI_B2_Pri" localSheetId="0">#REF!</definedName>
    <definedName name="IDACI_B2_Pri">#REF!</definedName>
    <definedName name="IDACI_B2_Pri_DD_rate" localSheetId="0">#REF!</definedName>
    <definedName name="IDACI_B2_Pri_DD_rate">#REF!</definedName>
    <definedName name="IDACI_B2_Sec" localSheetId="0">#REF!</definedName>
    <definedName name="IDACI_B2_Sec">#REF!</definedName>
    <definedName name="IDACI_B2_Sec_DD_rate" localSheetId="0">#REF!</definedName>
    <definedName name="IDACI_B2_Sec_DD_rate">#REF!</definedName>
    <definedName name="IDACI_B3_Pri" localSheetId="0">#REF!</definedName>
    <definedName name="IDACI_B3_Pri">#REF!</definedName>
    <definedName name="IDACI_B3_Pri_DD_rate" localSheetId="0">#REF!</definedName>
    <definedName name="IDACI_B3_Pri_DD_rate">#REF!</definedName>
    <definedName name="IDACI_B3_Sec" localSheetId="0">#REF!</definedName>
    <definedName name="IDACI_B3_Sec">#REF!</definedName>
    <definedName name="IDACI_B3_Sec_DD_rate" localSheetId="0">#REF!</definedName>
    <definedName name="IDACI_B3_Sec_DD_rate">#REF!</definedName>
    <definedName name="IDACI_B4_Pri" localSheetId="0">#REF!</definedName>
    <definedName name="IDACI_B4_Pri">#REF!</definedName>
    <definedName name="IDACI_B4_Pri_DD_rate" localSheetId="0">#REF!</definedName>
    <definedName name="IDACI_B4_Pri_DD_rate">#REF!</definedName>
    <definedName name="IDACI_B4_Sec" localSheetId="0">#REF!</definedName>
    <definedName name="IDACI_B4_Sec">#REF!</definedName>
    <definedName name="IDACI_B4_Sec_DD_rate" localSheetId="0">#REF!</definedName>
    <definedName name="IDACI_B4_Sec_DD_rate">#REF!</definedName>
    <definedName name="IDACI_B5_Pri" localSheetId="0">#REF!</definedName>
    <definedName name="IDACI_B5_Pri">#REF!</definedName>
    <definedName name="IDACI_B5_Pri_DD_rate" localSheetId="0">#REF!</definedName>
    <definedName name="IDACI_B5_Pri_DD_rate">#REF!</definedName>
    <definedName name="IDACI_B5_Sec" localSheetId="0">#REF!</definedName>
    <definedName name="IDACI_B5_Sec">#REF!</definedName>
    <definedName name="IDACI_B5_Sec_DD_rate" localSheetId="0">#REF!</definedName>
    <definedName name="IDACI_B5_Sec_DD_rate">#REF!</definedName>
    <definedName name="IDACI_B6_Pri" localSheetId="0">#REF!</definedName>
    <definedName name="IDACI_B6_Pri">#REF!</definedName>
    <definedName name="IDACI_B6_Pri_DD_rate" localSheetId="0">#REF!</definedName>
    <definedName name="IDACI_B6_Pri_DD_rate">#REF!</definedName>
    <definedName name="IDACI_B6_Sec" localSheetId="0">#REF!</definedName>
    <definedName name="IDACI_B6_Sec">#REF!</definedName>
    <definedName name="IDACI_B6_Sec_DD_rate" localSheetId="0">#REF!</definedName>
    <definedName name="IDACI_B6_Sec_DD_rate">#REF!</definedName>
    <definedName name="INCOME" localSheetId="0">#REF!</definedName>
    <definedName name="INCOME">#REF!</definedName>
    <definedName name="INCOME94" localSheetId="0">#REF!</definedName>
    <definedName name="INCOME94">#REF!</definedName>
    <definedName name="JANUARY" localSheetId="0">#REF!</definedName>
    <definedName name="JANUARY">#REF!</definedName>
    <definedName name="JULY" localSheetId="0">#REF!</definedName>
    <definedName name="JULY">#REF!</definedName>
    <definedName name="JUNE" localSheetId="0">#REF!</definedName>
    <definedName name="JUNE">#REF!</definedName>
    <definedName name="LA_Code">#REF!</definedName>
    <definedName name="LA_Name">#REF!</definedName>
    <definedName name="LAC_Pri_DD_rate" localSheetId="0">#REF!</definedName>
    <definedName name="LAC_Pri_DD_rate">#REF!</definedName>
    <definedName name="LAC_Rate" localSheetId="0">#REF!</definedName>
    <definedName name="LAC_Rate">#REF!</definedName>
    <definedName name="LAC_Sec_DD_rate" localSheetId="0">#REF!</definedName>
    <definedName name="LAC_Sec_DD_rate">#REF!</definedName>
    <definedName name="LCHI_Pri" localSheetId="0">#REF!</definedName>
    <definedName name="LCHI_Pri">#REF!</definedName>
    <definedName name="LCHI_Pri_DD_rate" localSheetId="0">#REF!</definedName>
    <definedName name="LCHI_Pri_DD_rate">#REF!</definedName>
    <definedName name="LCHI_Pri_Option" localSheetId="0">#REF!</definedName>
    <definedName name="LCHI_Pri_Option">#REF!</definedName>
    <definedName name="LCHI_Sec" localSheetId="0">#REF!</definedName>
    <definedName name="LCHI_Sec">#REF!</definedName>
    <definedName name="LCHI_Sec_DD_rate" localSheetId="0">#REF!</definedName>
    <definedName name="LCHI_Sec_DD_rate">#REF!</definedName>
    <definedName name="Lump_sum_Pri_DD_rate" localSheetId="0">#REF!</definedName>
    <definedName name="Lump_sum_Pri_DD_rate">#REF!</definedName>
    <definedName name="Lump_sum_Sec_DD_rate" localSheetId="0">#REF!</definedName>
    <definedName name="Lump_sum_Sec_DD_rate">#REF!</definedName>
    <definedName name="Lump_Sum_total" localSheetId="0">#REF!</definedName>
    <definedName name="Lump_Sum_total">#REF!</definedName>
    <definedName name="MARCH" localSheetId="0">#REF!</definedName>
    <definedName name="MARCH">#REF!</definedName>
    <definedName name="MAY" localSheetId="0">#REF!</definedName>
    <definedName name="MAY">#REF!</definedName>
    <definedName name="MFG_Rate" localSheetId="0">#REF!</definedName>
    <definedName name="MFG_Rate">#REF!</definedName>
    <definedName name="MFG_Total" localSheetId="0">#REF!</definedName>
    <definedName name="MFG_Total">#REF!</definedName>
    <definedName name="Mid_dist_taper">#REF!</definedName>
    <definedName name="Mid_distance_threshold" localSheetId="0">#REF!</definedName>
    <definedName name="Mid_distance_threshold">#REF!</definedName>
    <definedName name="Mid_PupilNo_threshold" localSheetId="0">#REF!</definedName>
    <definedName name="Mid_PupilNo_threshold">#REF!</definedName>
    <definedName name="min_pupil_rate_KS3" localSheetId="0">#REF!</definedName>
    <definedName name="min_pupil_rate_KS3">#REF!</definedName>
    <definedName name="min_pupil_rate_KS4" localSheetId="0">#REF!</definedName>
    <definedName name="min_pupil_rate_KS4">#REF!</definedName>
    <definedName name="min_pupil_rate_pri" localSheetId="0">#REF!</definedName>
    <definedName name="min_pupil_rate_pri">#REF!</definedName>
    <definedName name="min_pupil_rate_sec" localSheetId="0">#REF!</definedName>
    <definedName name="min_pupil_rate_sec">#REF!</definedName>
    <definedName name="Mobility_Pri" localSheetId="0">#REF!</definedName>
    <definedName name="Mobility_Pri">#REF!</definedName>
    <definedName name="Mobility_Pri_DD_Rate" localSheetId="0">#REF!</definedName>
    <definedName name="Mobility_Pri_DD_Rate">#REF!</definedName>
    <definedName name="Mobility_Sec" localSheetId="0">#REF!</definedName>
    <definedName name="Mobility_Sec">#REF!</definedName>
    <definedName name="Mobility_Sec_DD_Rate" localSheetId="0">#REF!</definedName>
    <definedName name="Mobility_Sec_DD_Rate">#REF!</definedName>
    <definedName name="mppf_pri" localSheetId="0">#REF!</definedName>
    <definedName name="mppf_pri">#REF!</definedName>
    <definedName name="mppf_sec" localSheetId="0">#REF!</definedName>
    <definedName name="mppf_sec">#REF!</definedName>
    <definedName name="Notional_SEN_AWPU_KS3" localSheetId="0">#REF!</definedName>
    <definedName name="Notional_SEN_AWPU_KS3">#REF!</definedName>
    <definedName name="Notional_SEN_AWPU_KS4" localSheetId="0">#REF!</definedName>
    <definedName name="Notional_SEN_AWPU_KS4">#REF!</definedName>
    <definedName name="Notional_SEN_AWPU_Pri" localSheetId="0">#REF!</definedName>
    <definedName name="Notional_SEN_AWPU_Pri">#REF!</definedName>
    <definedName name="Notional_SEN_EAL_Pri" localSheetId="0">#REF!</definedName>
    <definedName name="Notional_SEN_EAL_Pri">#REF!</definedName>
    <definedName name="Notional_SEN_EAL_Sec" localSheetId="0">#REF!</definedName>
    <definedName name="Notional_SEN_EAL_Sec">#REF!</definedName>
    <definedName name="Notional_SEN_Ever6_Pri" localSheetId="0">#REF!</definedName>
    <definedName name="Notional_SEN_Ever6_Pri">#REF!</definedName>
    <definedName name="Notional_SEN_Ever6_Sec" localSheetId="0">#REF!</definedName>
    <definedName name="Notional_SEN_Ever6_Sec">#REF!</definedName>
    <definedName name="Notional_SEN_ExCir2" localSheetId="0">#REF!</definedName>
    <definedName name="Notional_SEN_ExCir2">#REF!</definedName>
    <definedName name="Notional_SEN_ExCir3" localSheetId="0">#REF!</definedName>
    <definedName name="Notional_SEN_ExCir3">#REF!</definedName>
    <definedName name="Notional_SEN_ExCir4" localSheetId="0">#REF!</definedName>
    <definedName name="Notional_SEN_ExCir4">#REF!</definedName>
    <definedName name="Notional_SEN_ExCir5" localSheetId="0">#REF!</definedName>
    <definedName name="Notional_SEN_ExCir5">#REF!</definedName>
    <definedName name="Notional_SEN_ExCir6" localSheetId="0">#REF!</definedName>
    <definedName name="Notional_SEN_ExCir6">#REF!</definedName>
    <definedName name="Notional_SEN_ExCir7" localSheetId="0">#REF!</definedName>
    <definedName name="Notional_SEN_ExCir7">#REF!</definedName>
    <definedName name="Notional_SEN_FF" localSheetId="0">#REF!</definedName>
    <definedName name="Notional_SEN_FF">#REF!</definedName>
    <definedName name="Notional_SEN_FSM_Pri" localSheetId="0">#REF!</definedName>
    <definedName name="Notional_SEN_FSM_Pri">#REF!</definedName>
    <definedName name="Notional_SEN_FSM_Sec" localSheetId="0">#REF!</definedName>
    <definedName name="Notional_SEN_FSM_Sec">#REF!</definedName>
    <definedName name="Notional_SEN_IDACI_B1_Pri" localSheetId="0">#REF!</definedName>
    <definedName name="Notional_SEN_IDACI_B1_Pri">#REF!</definedName>
    <definedName name="Notional_SEN_IDACI_B1_Sec" localSheetId="0">#REF!</definedName>
    <definedName name="Notional_SEN_IDACI_B1_Sec">#REF!</definedName>
    <definedName name="Notional_SEN_IDACI_B2_Pri" localSheetId="0">#REF!</definedName>
    <definedName name="Notional_SEN_IDACI_B2_Pri">#REF!</definedName>
    <definedName name="Notional_SEN_IDACI_B2_Sec" localSheetId="0">#REF!</definedName>
    <definedName name="Notional_SEN_IDACI_B2_Sec">#REF!</definedName>
    <definedName name="Notional_SEN_IDACI_B3_Pri" localSheetId="0">#REF!</definedName>
    <definedName name="Notional_SEN_IDACI_B3_Pri">#REF!</definedName>
    <definedName name="Notional_SEN_IDACI_B3_Sec" localSheetId="0">#REF!</definedName>
    <definedName name="Notional_SEN_IDACI_B3_Sec">#REF!</definedName>
    <definedName name="Notional_SEN_IDACI_B4_Pri" localSheetId="0">#REF!</definedName>
    <definedName name="Notional_SEN_IDACI_B4_Pri">#REF!</definedName>
    <definedName name="Notional_SEN_IDACI_B4_Sec" localSheetId="0">#REF!</definedName>
    <definedName name="Notional_SEN_IDACI_B4_Sec">#REF!</definedName>
    <definedName name="Notional_SEN_IDACI_B5_Pri" localSheetId="0">#REF!</definedName>
    <definedName name="Notional_SEN_IDACI_B5_Pri">#REF!</definedName>
    <definedName name="Notional_SEN_IDACI_B5_Sec" localSheetId="0">#REF!</definedName>
    <definedName name="Notional_SEN_IDACI_B5_Sec">#REF!</definedName>
    <definedName name="Notional_SEN_IDACI_B6_Pri" localSheetId="0">#REF!</definedName>
    <definedName name="Notional_SEN_IDACI_B6_Pri">#REF!</definedName>
    <definedName name="Notional_SEN_IDACI_B6_Sec" localSheetId="0">#REF!</definedName>
    <definedName name="Notional_SEN_IDACI_B6_Sec">#REF!</definedName>
    <definedName name="Notional_SEN_LAC" localSheetId="0">#REF!</definedName>
    <definedName name="Notional_SEN_LAC">#REF!</definedName>
    <definedName name="Notional_SEN_LCHI_Pri" localSheetId="0">#REF!</definedName>
    <definedName name="Notional_SEN_LCHI_Pri">#REF!</definedName>
    <definedName name="Notional_SEN_LCHI_Sec" localSheetId="0">#REF!</definedName>
    <definedName name="Notional_SEN_LCHI_Sec">#REF!</definedName>
    <definedName name="Notional_SEN_Lump_sum_Pri" localSheetId="0">#REF!</definedName>
    <definedName name="Notional_SEN_Lump_sum_Pri">#REF!</definedName>
    <definedName name="Notional_SEN_Lump_sum_Sec" localSheetId="0">#REF!</definedName>
    <definedName name="Notional_SEN_Lump_sum_Sec">#REF!</definedName>
    <definedName name="Notional_SEN_MFG" localSheetId="0">#REF!</definedName>
    <definedName name="Notional_SEN_MFG">#REF!</definedName>
    <definedName name="Notional_SEN_Mobility_Pri" localSheetId="0">#REF!</definedName>
    <definedName name="Notional_SEN_Mobility_Pri">#REF!</definedName>
    <definedName name="Notional_SEN_Mobility_Sec" localSheetId="0">#REF!</definedName>
    <definedName name="Notional_SEN_Mobility_Sec">#REF!</definedName>
    <definedName name="Notional_SEN_MPPF" localSheetId="0">#REF!</definedName>
    <definedName name="Notional_SEN_MPPF">#REF!</definedName>
    <definedName name="Notional_SEN_PFI" localSheetId="0">#REF!</definedName>
    <definedName name="Notional_SEN_PFI">#REF!</definedName>
    <definedName name="Notional_SEN_Rates" localSheetId="0">#REF!</definedName>
    <definedName name="Notional_SEN_Rates">#REF!</definedName>
    <definedName name="Notional_SEN_SixthForm" localSheetId="0">#REF!</definedName>
    <definedName name="Notional_SEN_SixthForm">#REF!</definedName>
    <definedName name="Notional_SEN_Sparsity_Pri" localSheetId="0">#REF!</definedName>
    <definedName name="Notional_SEN_Sparsity_Pri">#REF!</definedName>
    <definedName name="Notional_SEN_Sparsity_Sec" localSheetId="0">#REF!</definedName>
    <definedName name="Notional_SEN_Sparsity_Sec">#REF!</definedName>
    <definedName name="Notional_SEN_Split_sites" localSheetId="0">#REF!</definedName>
    <definedName name="Notional_SEN_Split_sites">#REF!</definedName>
    <definedName name="NOVEMBER" localSheetId="0">#REF!</definedName>
    <definedName name="NOVEMBER">#REF!</definedName>
    <definedName name="OCTOBER" localSheetId="0">#REF!</definedName>
    <definedName name="OCTOBER">#REF!</definedName>
    <definedName name="part" localSheetId="0">#REF!</definedName>
    <definedName name="part">#REF!</definedName>
    <definedName name="PFI_Total" localSheetId="0">#REF!</definedName>
    <definedName name="PFI_Total">#REF!</definedName>
    <definedName name="previous_year">#REF!</definedName>
    <definedName name="previous_year_full">#REF!</definedName>
    <definedName name="Pri_dist_taper">#REF!</definedName>
    <definedName name="Pri_distance_threshold" localSheetId="0">#REF!</definedName>
    <definedName name="Pri_distance_threshold">#REF!</definedName>
    <definedName name="Pri_PupilNo_threshold" localSheetId="0">#REF!</definedName>
    <definedName name="Pri_PupilNo_threshold">#REF!</definedName>
    <definedName name="Primary_Lump_sum" localSheetId="0">#REF!</definedName>
    <definedName name="Primary_Lump_sum">#REF!</definedName>
    <definedName name="_xlnm.Print_Area" localSheetId="7">'Budget Plan'!$A$1:$N$114</definedName>
    <definedName name="_xlnm.Print_Titles" localSheetId="7">'Budget Plan'!$5:$5</definedName>
    <definedName name="_xlnm.Print_Titles" localSheetId="20">'PTR, Contact Ratio'!$5:$5</definedName>
    <definedName name="ProformaAdditionalFundingFromHN">#REF!</definedName>
    <definedName name="ProformaExceptionalCircumstanceTotals">#REF!</definedName>
    <definedName name="ProformaFallingRollsFund">#REF!</definedName>
    <definedName name="ProformaGrowthFund">#REF!</definedName>
    <definedName name="ProformaHNThreshold">#REF!</definedName>
    <definedName name="PupilPremium" localSheetId="0">#REF!</definedName>
    <definedName name="PupilPremium">#REF!</definedName>
    <definedName name="PY_MFG_Exclusion_Totals">#REF!</definedName>
    <definedName name="Quarter" localSheetId="0">#REF!</definedName>
    <definedName name="Quarter">#REF!</definedName>
    <definedName name="Rates_Total" localSheetId="0">#REF!</definedName>
    <definedName name="Rates_Total">#REF!</definedName>
    <definedName name="Reasons_list" localSheetId="0">#REF!</definedName>
    <definedName name="Reasons_list">#REF!</definedName>
    <definedName name="Reception_Uplift_YesNo" localSheetId="0">#REF!</definedName>
    <definedName name="Reception_Uplift_YesNo">#REF!</definedName>
    <definedName name="revbudg" localSheetId="0">#REF!</definedName>
    <definedName name="revbudg">#REF!</definedName>
    <definedName name="row" localSheetId="0">#REF!</definedName>
    <definedName name="row">#REF!</definedName>
    <definedName name="Scaling_Factor" localSheetId="0">#REF!</definedName>
    <definedName name="Scaling_Factor">#REF!</definedName>
    <definedName name="School" localSheetId="0">#REF!</definedName>
    <definedName name="School">#REF!</definedName>
    <definedName name="School_list" localSheetId="0">#REF!</definedName>
    <definedName name="School_list">#REF!</definedName>
    <definedName name="School_Name" localSheetId="0">#REF!</definedName>
    <definedName name="School_Name">#REF!</definedName>
    <definedName name="Schools" localSheetId="0">#REF!</definedName>
    <definedName name="Schools">#REF!</definedName>
    <definedName name="Schoolsreference2" localSheetId="0">#REF!</definedName>
    <definedName name="Schoolsreference2">#REF!</definedName>
    <definedName name="Sec_dist_taper">#REF!</definedName>
    <definedName name="Sec_distance_threshold" localSheetId="0">#REF!</definedName>
    <definedName name="Sec_distance_threshold">#REF!</definedName>
    <definedName name="Sec_PupilNo_threshold" localSheetId="0">#REF!</definedName>
    <definedName name="Sec_PupilNo_threshold">#REF!</definedName>
    <definedName name="Secondary_Lump_Sum" localSheetId="0">#REF!</definedName>
    <definedName name="Secondary_Lump_Sum">#REF!</definedName>
    <definedName name="SEPTEMBER" localSheetId="0">#REF!</definedName>
    <definedName name="SEPTEMBER">#REF!</definedName>
    <definedName name="Sheet_Name" localSheetId="0">#REF!</definedName>
    <definedName name="Sheet_Name">#REF!</definedName>
    <definedName name="Sixth_Form_Total" localSheetId="0">#REF!</definedName>
    <definedName name="Sixth_Form_Total">#REF!</definedName>
    <definedName name="Sparsity_All_lump_sum" localSheetId="0">#REF!</definedName>
    <definedName name="Sparsity_All_lump_sum">#REF!</definedName>
    <definedName name="Sparsity_Mid_lump_sum" localSheetId="0">#REF!</definedName>
    <definedName name="Sparsity_Mid_lump_sum">#REF!</definedName>
    <definedName name="Sparsity_Pri_DD_percentage" localSheetId="0">#REF!</definedName>
    <definedName name="Sparsity_Pri_DD_percentage">#REF!</definedName>
    <definedName name="Sparsity_Pri_lump_sum" localSheetId="0">#REF!</definedName>
    <definedName name="Sparsity_Pri_lump_sum">#REF!</definedName>
    <definedName name="Sparsity_Sec_DD_percentage" localSheetId="0">#REF!</definedName>
    <definedName name="Sparsity_Sec_DD_percentage">#REF!</definedName>
    <definedName name="Sparsity_Sec_lump_sum" localSheetId="0">#REF!</definedName>
    <definedName name="Sparsity_Sec_lump_sum">#REF!</definedName>
    <definedName name="Sparsity_Total" localSheetId="0">#REF!</definedName>
    <definedName name="Sparsity_Total">#REF!</definedName>
    <definedName name="Split_sites_distance_rate">#REF!</definedName>
    <definedName name="Split_sites_lump_sum">#REF!</definedName>
    <definedName name="Split_Sites_Total" localSheetId="0">#REF!</definedName>
    <definedName name="Split_Sites_Total">#REF!</definedName>
    <definedName name="table" localSheetId="0">#REF!</definedName>
    <definedName name="table">#REF!</definedName>
    <definedName name="Tapered_all_lump_sum" localSheetId="0">#REF!</definedName>
    <definedName name="Tapered_all_lump_sum">#REF!</definedName>
    <definedName name="Tapered_mid_lump_sum" localSheetId="0">#REF!</definedName>
    <definedName name="Tapered_mid_lump_sum">#REF!</definedName>
    <definedName name="Tapered_primary_lump_sum" localSheetId="0">#REF!</definedName>
    <definedName name="Tapered_primary_lump_sum">#REF!</definedName>
    <definedName name="Tapered_secondary_lump_sum" localSheetId="0">#REF!</definedName>
    <definedName name="Tapered_secondary_lump_sum">#REF!</definedName>
    <definedName name="TopRankDefaultDistForRange" hidden="1">0</definedName>
    <definedName name="TopRankDefaultMaxChange" hidden="1">0.1</definedName>
    <definedName name="TopRankDefaultMinChange" hidden="1">-0.1</definedName>
    <definedName name="TopRankDefaultMultiGroupSize" hidden="1">2</definedName>
    <definedName name="TopRankDefaultMultiStepsPerInput" hidden="1">2</definedName>
    <definedName name="TopRankDefaultRangeType" hidden="1">0</definedName>
    <definedName name="TopRankDefaultStepsPerInput" hidden="1">5</definedName>
    <definedName name="TopRankDetailByInputReport" hidden="1">FALSE</definedName>
    <definedName name="TopRankMaxInputsPerGraph" hidden="1">10</definedName>
    <definedName name="TopRankMultiWayReport" hidden="1">FALSE</definedName>
    <definedName name="TopRankNumberOfRuns" hidden="1">1</definedName>
    <definedName name="TopRankOnlyInputsOverThreshold" hidden="1">TRUE</definedName>
    <definedName name="TopRankOnlyTopRanking" hidden="1">TRUE</definedName>
    <definedName name="TopRankOutputDetailReport" hidden="1">FALSE</definedName>
    <definedName name="TopRankOutputsAsPercentChange" hidden="1">FALSE</definedName>
    <definedName name="TopRankOverwriteExisting" hidden="1">FALSE</definedName>
    <definedName name="TopRankPauseOnError" hidden="1">FALSE</definedName>
    <definedName name="TopRankPerformPrecedentScanAddOutput" hidden="1">FALSE</definedName>
    <definedName name="TopRankPerformPrecedentScanAtStart" hidden="1">TRUE</definedName>
    <definedName name="TopRankPrecedentScanType" hidden="1">1</definedName>
    <definedName name="TopRankReportAllOutputCells" hidden="1">TRUE</definedName>
    <definedName name="TopRankReportsInExistingWorkbook" hidden="1">FALSE</definedName>
    <definedName name="TopRankReportsInExistingWorkbookName" hidden="1">"Active Workbook"</definedName>
    <definedName name="TopRankReportsInNewWorkbook" hidden="1">TRUE</definedName>
    <definedName name="TopRankSensitivityGraphs" hidden="1">FALSE</definedName>
    <definedName name="TopRankSingleWorkbookAllResults" hidden="1">FALSE</definedName>
    <definedName name="TopRankSpiderGraphs" hidden="1">TRUE</definedName>
    <definedName name="TopRankTornadoGraphs" hidden="1">TRUE</definedName>
    <definedName name="TopRankUpdateDisplay" hidden="1">FALSE</definedName>
    <definedName name="Total_Notional_SEN" localSheetId="0">#REF!</definedName>
    <definedName name="Total_Notional_SEN">#REF!</definedName>
    <definedName name="Total_Primary_funding" localSheetId="0">#REF!</definedName>
    <definedName name="Total_Primary_funding">#REF!</definedName>
    <definedName name="Total_Secondary_Funding" localSheetId="0">#REF!</definedName>
    <definedName name="Total_Secondary_Funding">#REF!</definedName>
    <definedName name="ValidationList1">#REF!</definedName>
    <definedName name="ValidationList2">#REF!</definedName>
    <definedName name="WorkingBudget" localSheetId="0">#REF!</definedName>
    <definedName name="WorkingBudget">#REF!</definedName>
    <definedName name="YesN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10" l="1"/>
  <c r="D21" i="10"/>
  <c r="E21" i="10"/>
  <c r="F21" i="10"/>
  <c r="G21" i="10"/>
  <c r="H21" i="10"/>
  <c r="C21" i="10"/>
  <c r="D20" i="10"/>
  <c r="E20" i="10"/>
  <c r="F20" i="10"/>
  <c r="G20" i="10"/>
  <c r="H20" i="10"/>
  <c r="C20" i="10"/>
  <c r="C52" i="10"/>
  <c r="B30" i="15"/>
  <c r="C30" i="15"/>
  <c r="D30" i="15"/>
  <c r="E30" i="15"/>
  <c r="F30" i="15"/>
  <c r="G30" i="15"/>
  <c r="E50" i="10"/>
  <c r="F50" i="10"/>
  <c r="G50" i="10"/>
  <c r="D50" i="10"/>
  <c r="C50" i="10"/>
  <c r="L10" i="17" l="1"/>
  <c r="B3" i="34"/>
  <c r="G94" i="1"/>
  <c r="H94" i="1"/>
  <c r="I94" i="1"/>
  <c r="J94" i="1"/>
  <c r="G95" i="1"/>
  <c r="H95" i="1"/>
  <c r="I95" i="1"/>
  <c r="J95" i="1"/>
  <c r="G96" i="1"/>
  <c r="H96" i="1"/>
  <c r="I96" i="1"/>
  <c r="J96" i="1"/>
  <c r="G97" i="1"/>
  <c r="H97" i="1"/>
  <c r="I97" i="1"/>
  <c r="J97" i="1"/>
  <c r="G98" i="1"/>
  <c r="H98" i="1"/>
  <c r="I98" i="1"/>
  <c r="J98" i="1"/>
  <c r="J93" i="1"/>
  <c r="I93" i="1"/>
  <c r="H93" i="1"/>
  <c r="G93" i="1"/>
  <c r="J92" i="1"/>
  <c r="I92" i="1"/>
  <c r="H92" i="1"/>
  <c r="G92" i="1"/>
  <c r="J91" i="1"/>
  <c r="I91" i="1"/>
  <c r="H91" i="1"/>
  <c r="G91" i="1"/>
  <c r="G86" i="1"/>
  <c r="H86" i="1"/>
  <c r="I86" i="1"/>
  <c r="J86" i="1"/>
  <c r="G87" i="1"/>
  <c r="H87" i="1"/>
  <c r="I87" i="1"/>
  <c r="J87" i="1"/>
  <c r="J85" i="1"/>
  <c r="I85" i="1"/>
  <c r="H85" i="1"/>
  <c r="G85" i="1"/>
  <c r="G40" i="1"/>
  <c r="H40" i="1"/>
  <c r="I40" i="1"/>
  <c r="J40" i="1"/>
  <c r="G41" i="1"/>
  <c r="H41" i="1"/>
  <c r="I41" i="1"/>
  <c r="J41" i="1"/>
  <c r="G42" i="1"/>
  <c r="H42" i="1"/>
  <c r="I42" i="1"/>
  <c r="J42" i="1"/>
  <c r="G43" i="1"/>
  <c r="H43" i="1"/>
  <c r="I43" i="1"/>
  <c r="J43" i="1"/>
  <c r="G44" i="1"/>
  <c r="H44" i="1"/>
  <c r="I44" i="1"/>
  <c r="J44" i="1"/>
  <c r="G45" i="1"/>
  <c r="H45" i="1"/>
  <c r="I45" i="1"/>
  <c r="J45" i="1"/>
  <c r="G46" i="1"/>
  <c r="H46" i="1"/>
  <c r="I46" i="1"/>
  <c r="J46" i="1"/>
  <c r="G47" i="1"/>
  <c r="H47" i="1"/>
  <c r="I47" i="1"/>
  <c r="J47" i="1"/>
  <c r="G48" i="1"/>
  <c r="H48" i="1"/>
  <c r="I48" i="1"/>
  <c r="J48" i="1"/>
  <c r="G49" i="1"/>
  <c r="H49" i="1"/>
  <c r="I49" i="1"/>
  <c r="J49" i="1"/>
  <c r="G50" i="1"/>
  <c r="H50" i="1"/>
  <c r="I50" i="1"/>
  <c r="J50" i="1"/>
  <c r="G51" i="1"/>
  <c r="H51" i="1"/>
  <c r="I51" i="1"/>
  <c r="J51" i="1"/>
  <c r="G52" i="1"/>
  <c r="H52" i="1"/>
  <c r="I52" i="1"/>
  <c r="J52" i="1"/>
  <c r="G53" i="1"/>
  <c r="H53" i="1"/>
  <c r="I53" i="1"/>
  <c r="J53" i="1"/>
  <c r="G54" i="1"/>
  <c r="H54" i="1"/>
  <c r="I54" i="1"/>
  <c r="J54" i="1"/>
  <c r="G55" i="1"/>
  <c r="H55" i="1"/>
  <c r="I55" i="1"/>
  <c r="J55" i="1"/>
  <c r="G56" i="1"/>
  <c r="H56" i="1"/>
  <c r="I56" i="1"/>
  <c r="J56" i="1"/>
  <c r="G57" i="1"/>
  <c r="H57" i="1"/>
  <c r="I57" i="1"/>
  <c r="J57" i="1"/>
  <c r="G58" i="1"/>
  <c r="H58" i="1"/>
  <c r="I58" i="1"/>
  <c r="J58" i="1"/>
  <c r="G59" i="1"/>
  <c r="H59" i="1"/>
  <c r="I59" i="1"/>
  <c r="J59" i="1"/>
  <c r="G60" i="1"/>
  <c r="H60" i="1"/>
  <c r="I60" i="1"/>
  <c r="J60" i="1"/>
  <c r="G61" i="1"/>
  <c r="H61" i="1"/>
  <c r="I61" i="1"/>
  <c r="J61" i="1"/>
  <c r="G62" i="1"/>
  <c r="H62" i="1"/>
  <c r="I62" i="1"/>
  <c r="J62" i="1"/>
  <c r="G63" i="1"/>
  <c r="H63" i="1"/>
  <c r="I63" i="1"/>
  <c r="J63" i="1"/>
  <c r="G64" i="1"/>
  <c r="H64" i="1"/>
  <c r="I64" i="1"/>
  <c r="J64" i="1"/>
  <c r="G65" i="1"/>
  <c r="H65" i="1"/>
  <c r="I65" i="1"/>
  <c r="J65" i="1"/>
  <c r="G66" i="1"/>
  <c r="H66" i="1"/>
  <c r="I66" i="1"/>
  <c r="J66" i="1"/>
  <c r="G67" i="1"/>
  <c r="H67" i="1"/>
  <c r="I67" i="1"/>
  <c r="J67" i="1"/>
  <c r="G68" i="1"/>
  <c r="H68" i="1"/>
  <c r="I68" i="1"/>
  <c r="J68" i="1"/>
  <c r="G69" i="1"/>
  <c r="H69" i="1"/>
  <c r="I69" i="1"/>
  <c r="J69" i="1"/>
  <c r="G70" i="1"/>
  <c r="H70" i="1"/>
  <c r="I70" i="1"/>
  <c r="J70" i="1"/>
  <c r="G71" i="1"/>
  <c r="H71" i="1"/>
  <c r="I71" i="1"/>
  <c r="J71" i="1"/>
  <c r="G72" i="1"/>
  <c r="H72" i="1"/>
  <c r="I72" i="1"/>
  <c r="J72" i="1"/>
  <c r="G73" i="1"/>
  <c r="H73" i="1"/>
  <c r="I73" i="1"/>
  <c r="J73" i="1"/>
  <c r="G74" i="1"/>
  <c r="H74" i="1"/>
  <c r="I74" i="1"/>
  <c r="J74" i="1"/>
  <c r="G75" i="1"/>
  <c r="H75" i="1"/>
  <c r="I75" i="1"/>
  <c r="J75" i="1"/>
  <c r="G76" i="1"/>
  <c r="H76" i="1"/>
  <c r="I76" i="1"/>
  <c r="J76" i="1"/>
  <c r="G77" i="1"/>
  <c r="H77" i="1"/>
  <c r="I77" i="1"/>
  <c r="J77" i="1"/>
  <c r="H39" i="1"/>
  <c r="I39" i="1"/>
  <c r="J39" i="1"/>
  <c r="G17" i="1"/>
  <c r="H17" i="1"/>
  <c r="I17" i="1"/>
  <c r="J17" i="1"/>
  <c r="G18" i="1"/>
  <c r="H18" i="1"/>
  <c r="I18" i="1"/>
  <c r="J18" i="1"/>
  <c r="G19" i="1"/>
  <c r="H19" i="1"/>
  <c r="I19" i="1"/>
  <c r="J19" i="1"/>
  <c r="G20" i="1"/>
  <c r="H20" i="1"/>
  <c r="I20" i="1"/>
  <c r="J20" i="1"/>
  <c r="G21" i="1"/>
  <c r="H21" i="1"/>
  <c r="I21" i="1"/>
  <c r="J21" i="1"/>
  <c r="G22" i="1"/>
  <c r="H22" i="1"/>
  <c r="I22" i="1"/>
  <c r="J22" i="1"/>
  <c r="G23" i="1"/>
  <c r="H23" i="1"/>
  <c r="I23" i="1"/>
  <c r="J23" i="1"/>
  <c r="G24" i="1"/>
  <c r="H24" i="1"/>
  <c r="I24" i="1"/>
  <c r="J24" i="1"/>
  <c r="G25" i="1"/>
  <c r="H25" i="1"/>
  <c r="I25" i="1"/>
  <c r="J25" i="1"/>
  <c r="G26" i="1"/>
  <c r="H26" i="1"/>
  <c r="I26" i="1"/>
  <c r="J26" i="1"/>
  <c r="G27" i="1"/>
  <c r="H27" i="1"/>
  <c r="I27" i="1"/>
  <c r="J27" i="1"/>
  <c r="G28" i="1"/>
  <c r="H28" i="1"/>
  <c r="I28" i="1"/>
  <c r="J28" i="1"/>
  <c r="G29" i="1"/>
  <c r="H29" i="1"/>
  <c r="I29" i="1"/>
  <c r="J29" i="1"/>
  <c r="G30" i="1"/>
  <c r="H30" i="1"/>
  <c r="I30" i="1"/>
  <c r="J30" i="1"/>
  <c r="G31" i="1"/>
  <c r="H31" i="1"/>
  <c r="I31" i="1"/>
  <c r="J31" i="1"/>
  <c r="G32" i="1"/>
  <c r="H32" i="1"/>
  <c r="I32" i="1"/>
  <c r="J32" i="1"/>
  <c r="G33" i="1"/>
  <c r="H33" i="1"/>
  <c r="I33" i="1"/>
  <c r="J33" i="1"/>
  <c r="G34" i="1"/>
  <c r="H34" i="1"/>
  <c r="I34" i="1"/>
  <c r="J34" i="1"/>
  <c r="H16" i="1"/>
  <c r="I16" i="1"/>
  <c r="J16" i="1"/>
  <c r="G39" i="1"/>
  <c r="G16" i="1"/>
  <c r="D92" i="1"/>
  <c r="F92" i="1" s="1"/>
  <c r="D93" i="1"/>
  <c r="F93" i="1" s="1"/>
  <c r="D94" i="1"/>
  <c r="F94" i="1" s="1"/>
  <c r="D95" i="1"/>
  <c r="F95" i="1" s="1"/>
  <c r="D96" i="1"/>
  <c r="F96" i="1" s="1"/>
  <c r="D97" i="1"/>
  <c r="F97" i="1" s="1"/>
  <c r="D98" i="1"/>
  <c r="F98" i="1" s="1"/>
  <c r="D91" i="1"/>
  <c r="F91" i="1" s="1"/>
  <c r="D86" i="1"/>
  <c r="F86" i="1" s="1"/>
  <c r="D87" i="1"/>
  <c r="F87" i="1" s="1"/>
  <c r="D85" i="1"/>
  <c r="F85" i="1" s="1"/>
  <c r="D40" i="1"/>
  <c r="F40" i="1" s="1"/>
  <c r="D41" i="1"/>
  <c r="F41" i="1" s="1"/>
  <c r="D42" i="1"/>
  <c r="F42" i="1" s="1"/>
  <c r="D43" i="1"/>
  <c r="F43" i="1" s="1"/>
  <c r="D44" i="1"/>
  <c r="F44" i="1" s="1"/>
  <c r="D45" i="1"/>
  <c r="F45" i="1" s="1"/>
  <c r="D46" i="1"/>
  <c r="F46" i="1" s="1"/>
  <c r="D47" i="1"/>
  <c r="F47" i="1" s="1"/>
  <c r="D48" i="1"/>
  <c r="F48" i="1" s="1"/>
  <c r="D49" i="1"/>
  <c r="F49" i="1" s="1"/>
  <c r="D50" i="1"/>
  <c r="F50" i="1" s="1"/>
  <c r="D51" i="1"/>
  <c r="F51" i="1" s="1"/>
  <c r="D52" i="1"/>
  <c r="F52" i="1" s="1"/>
  <c r="D53" i="1"/>
  <c r="F53" i="1" s="1"/>
  <c r="D54" i="1"/>
  <c r="F54" i="1" s="1"/>
  <c r="D55" i="1"/>
  <c r="F55" i="1" s="1"/>
  <c r="D56" i="1"/>
  <c r="F56" i="1" s="1"/>
  <c r="D57" i="1"/>
  <c r="F57" i="1" s="1"/>
  <c r="D58" i="1"/>
  <c r="F58" i="1" s="1"/>
  <c r="D59" i="1"/>
  <c r="F59" i="1" s="1"/>
  <c r="D60" i="1"/>
  <c r="F60" i="1" s="1"/>
  <c r="D61" i="1"/>
  <c r="F61" i="1" s="1"/>
  <c r="D62" i="1"/>
  <c r="F62" i="1" s="1"/>
  <c r="D63" i="1"/>
  <c r="F63" i="1" s="1"/>
  <c r="D64" i="1"/>
  <c r="F64" i="1" s="1"/>
  <c r="D65" i="1"/>
  <c r="F65" i="1" s="1"/>
  <c r="D66" i="1"/>
  <c r="F66" i="1" s="1"/>
  <c r="D67" i="1"/>
  <c r="F67" i="1" s="1"/>
  <c r="D68" i="1"/>
  <c r="F68" i="1" s="1"/>
  <c r="D69" i="1"/>
  <c r="F69" i="1" s="1"/>
  <c r="D70" i="1"/>
  <c r="F70" i="1" s="1"/>
  <c r="D71" i="1"/>
  <c r="F71" i="1" s="1"/>
  <c r="D72" i="1"/>
  <c r="F72" i="1" s="1"/>
  <c r="D73" i="1"/>
  <c r="F73" i="1" s="1"/>
  <c r="D74" i="1"/>
  <c r="F74" i="1" s="1"/>
  <c r="D75" i="1"/>
  <c r="F75" i="1" s="1"/>
  <c r="D76" i="1"/>
  <c r="F76" i="1" s="1"/>
  <c r="D77" i="1"/>
  <c r="F77" i="1" s="1"/>
  <c r="D39" i="1"/>
  <c r="F39" i="1" s="1"/>
  <c r="D17" i="1"/>
  <c r="F17" i="1" s="1"/>
  <c r="D18" i="1"/>
  <c r="F18" i="1" s="1"/>
  <c r="D19" i="1"/>
  <c r="F19" i="1" s="1"/>
  <c r="D20" i="1"/>
  <c r="F20" i="1" s="1"/>
  <c r="D21" i="1"/>
  <c r="F21" i="1" s="1"/>
  <c r="D22" i="1"/>
  <c r="F22" i="1" s="1"/>
  <c r="D23" i="1"/>
  <c r="F23" i="1" s="1"/>
  <c r="D24" i="1"/>
  <c r="F24" i="1" s="1"/>
  <c r="D25" i="1"/>
  <c r="F25" i="1" s="1"/>
  <c r="D26" i="1"/>
  <c r="F26" i="1" s="1"/>
  <c r="D27" i="1"/>
  <c r="F27" i="1" s="1"/>
  <c r="D28" i="1"/>
  <c r="F28" i="1" s="1"/>
  <c r="D29" i="1"/>
  <c r="F29" i="1" s="1"/>
  <c r="D30" i="1"/>
  <c r="F30" i="1" s="1"/>
  <c r="D31" i="1"/>
  <c r="F31" i="1" s="1"/>
  <c r="D32" i="1"/>
  <c r="F32" i="1" s="1"/>
  <c r="D33" i="1"/>
  <c r="F33" i="1" s="1"/>
  <c r="D34" i="1"/>
  <c r="F34" i="1" s="1"/>
  <c r="D16" i="1"/>
  <c r="F16" i="1" s="1"/>
  <c r="G15" i="34" l="1"/>
  <c r="H15" i="34"/>
  <c r="I15" i="34"/>
  <c r="J15" i="34"/>
  <c r="K15" i="34"/>
  <c r="AA59" i="22"/>
  <c r="G11" i="17"/>
  <c r="D24" i="10"/>
  <c r="E24" i="10"/>
  <c r="F24" i="10"/>
  <c r="G24" i="10"/>
  <c r="C24" i="10"/>
  <c r="B3" i="1" l="1"/>
  <c r="E35" i="1" l="1"/>
  <c r="F12" i="1"/>
  <c r="H35" i="1" l="1"/>
  <c r="I35" i="1"/>
  <c r="G35" i="1"/>
  <c r="J35" i="1"/>
  <c r="D35" i="1"/>
  <c r="F35" i="1"/>
  <c r="CF206" i="13"/>
  <c r="CG206" i="13"/>
  <c r="CH206" i="13"/>
  <c r="CE206" i="13"/>
  <c r="CD206" i="13"/>
  <c r="CC206" i="13"/>
  <c r="F8" i="1" l="1"/>
  <c r="C18" i="2"/>
  <c r="D18" i="2"/>
  <c r="E18" i="2"/>
  <c r="F18" i="2"/>
  <c r="G18" i="2"/>
  <c r="I18" i="2"/>
  <c r="J18" i="2"/>
  <c r="K18" i="2"/>
  <c r="L18" i="2"/>
  <c r="M18" i="2"/>
  <c r="AA24" i="22"/>
  <c r="M9" i="23"/>
  <c r="O9" i="23" s="1"/>
  <c r="M65" i="23"/>
  <c r="M64" i="23"/>
  <c r="M63" i="23"/>
  <c r="M61" i="23"/>
  <c r="M60" i="23"/>
  <c r="M59" i="23"/>
  <c r="M58" i="23"/>
  <c r="M57" i="23"/>
  <c r="M56" i="23"/>
  <c r="M55" i="23"/>
  <c r="M54" i="23"/>
  <c r="M53" i="23"/>
  <c r="M52" i="23"/>
  <c r="M51" i="23"/>
  <c r="M50" i="23"/>
  <c r="M48" i="23"/>
  <c r="M47" i="23"/>
  <c r="M46" i="23"/>
  <c r="M44" i="23"/>
  <c r="M43" i="23"/>
  <c r="M42" i="23"/>
  <c r="M41" i="23"/>
  <c r="M40" i="23"/>
  <c r="M39" i="23"/>
  <c r="M38" i="23"/>
  <c r="M37" i="23"/>
  <c r="M36" i="23"/>
  <c r="M35" i="23"/>
  <c r="M34" i="23"/>
  <c r="M33" i="23"/>
  <c r="M32" i="23"/>
  <c r="M10" i="23"/>
  <c r="M11" i="23"/>
  <c r="M12" i="23"/>
  <c r="M13" i="23"/>
  <c r="M14" i="23"/>
  <c r="M15" i="23"/>
  <c r="M16" i="23"/>
  <c r="M17" i="23"/>
  <c r="M18" i="23"/>
  <c r="M19" i="23"/>
  <c r="M20" i="23"/>
  <c r="M21" i="23"/>
  <c r="M22" i="23"/>
  <c r="M23" i="23"/>
  <c r="M24" i="23"/>
  <c r="M25" i="23"/>
  <c r="M26" i="23"/>
  <c r="M27" i="23"/>
  <c r="M28" i="23"/>
  <c r="M29" i="23"/>
  <c r="M30" i="23"/>
  <c r="L9" i="23"/>
  <c r="B3" i="28"/>
  <c r="B3" i="27"/>
  <c r="B3" i="25"/>
  <c r="B3" i="23"/>
  <c r="B3" i="20"/>
  <c r="B3" i="26"/>
  <c r="W22" i="22" l="1"/>
  <c r="T73" i="23"/>
  <c r="S73" i="23"/>
  <c r="R73" i="23"/>
  <c r="N73" i="23"/>
  <c r="K73" i="23"/>
  <c r="J73" i="23"/>
  <c r="T72" i="23"/>
  <c r="S72" i="23"/>
  <c r="R72" i="23"/>
  <c r="P72" i="23"/>
  <c r="N72" i="23"/>
  <c r="M72" i="23"/>
  <c r="L72" i="23"/>
  <c r="K72" i="23"/>
  <c r="J72" i="23"/>
  <c r="T71" i="23"/>
  <c r="S71" i="23"/>
  <c r="R71" i="23"/>
  <c r="N71" i="23"/>
  <c r="K71" i="23"/>
  <c r="J71" i="23"/>
  <c r="T70" i="23"/>
  <c r="S70" i="23"/>
  <c r="R70" i="23"/>
  <c r="N70" i="23"/>
  <c r="K70" i="23"/>
  <c r="J70" i="23"/>
  <c r="T69" i="23"/>
  <c r="T74" i="23" s="1"/>
  <c r="S69" i="23"/>
  <c r="R69" i="23"/>
  <c r="R74" i="23" s="1"/>
  <c r="N69" i="23"/>
  <c r="K69" i="23"/>
  <c r="J69" i="23"/>
  <c r="J74" i="23" s="1"/>
  <c r="AH66" i="23"/>
  <c r="AG66" i="23"/>
  <c r="AF66" i="23"/>
  <c r="AE66" i="23"/>
  <c r="AD66" i="23"/>
  <c r="AC66" i="23"/>
  <c r="AB66" i="23"/>
  <c r="AA66" i="23"/>
  <c r="Z66" i="23"/>
  <c r="Y66" i="23"/>
  <c r="X66" i="23"/>
  <c r="W66" i="23"/>
  <c r="T66" i="23"/>
  <c r="S66" i="23"/>
  <c r="R66" i="23"/>
  <c r="AI65" i="23"/>
  <c r="Q65" i="23"/>
  <c r="L65" i="23"/>
  <c r="O65" i="23" s="1"/>
  <c r="AI64" i="23"/>
  <c r="Q64" i="23"/>
  <c r="L64" i="23"/>
  <c r="O64" i="23" s="1"/>
  <c r="AJ63" i="23"/>
  <c r="AI63" i="23"/>
  <c r="AI73" i="23" s="1"/>
  <c r="Q63" i="23"/>
  <c r="Q73" i="23" s="1"/>
  <c r="L63" i="23"/>
  <c r="AI61" i="23"/>
  <c r="Q61" i="23"/>
  <c r="O61" i="23"/>
  <c r="AI60" i="23"/>
  <c r="AJ60" i="23" s="1"/>
  <c r="Q60" i="23"/>
  <c r="O60" i="23"/>
  <c r="AI59" i="23"/>
  <c r="Q59" i="23"/>
  <c r="O59" i="23"/>
  <c r="AI58" i="23"/>
  <c r="Q58" i="23"/>
  <c r="AJ58" i="23" s="1"/>
  <c r="O58" i="23"/>
  <c r="AI57" i="23"/>
  <c r="AJ57" i="23" s="1"/>
  <c r="Q57" i="23"/>
  <c r="O57" i="23"/>
  <c r="AJ56" i="23"/>
  <c r="AI56" i="23"/>
  <c r="Q56" i="23"/>
  <c r="O56" i="23"/>
  <c r="AI55" i="23"/>
  <c r="Q55" i="23"/>
  <c r="O55" i="23"/>
  <c r="AI54" i="23"/>
  <c r="AJ54" i="23" s="1"/>
  <c r="Q54" i="23"/>
  <c r="O54" i="23"/>
  <c r="AI53" i="23"/>
  <c r="AJ53" i="23" s="1"/>
  <c r="Q53" i="23"/>
  <c r="O53" i="23"/>
  <c r="AI52" i="23"/>
  <c r="Q52" i="23"/>
  <c r="AJ52" i="23" s="1"/>
  <c r="O52" i="23"/>
  <c r="AI51" i="23"/>
  <c r="Q51" i="23"/>
  <c r="O51" i="23"/>
  <c r="AI50" i="23"/>
  <c r="Q50" i="23"/>
  <c r="O50" i="23"/>
  <c r="O72" i="23" s="1"/>
  <c r="AI48" i="23"/>
  <c r="Q48" i="23"/>
  <c r="L48" i="23"/>
  <c r="O48" i="23" s="1"/>
  <c r="P48" i="23" s="1"/>
  <c r="AI47" i="23"/>
  <c r="Q47" i="23"/>
  <c r="AJ47" i="23" s="1"/>
  <c r="O47" i="23"/>
  <c r="L47" i="23"/>
  <c r="AI46" i="23"/>
  <c r="AI71" i="23" s="1"/>
  <c r="Q46" i="23"/>
  <c r="AJ46" i="23" s="1"/>
  <c r="L46" i="23"/>
  <c r="AI44" i="23"/>
  <c r="Q44" i="23"/>
  <c r="L44" i="23"/>
  <c r="O44" i="23" s="1"/>
  <c r="P44" i="23" s="1"/>
  <c r="AJ43" i="23"/>
  <c r="AI43" i="23"/>
  <c r="Q43" i="23"/>
  <c r="O43" i="23"/>
  <c r="P43" i="23" s="1"/>
  <c r="L43" i="23"/>
  <c r="AI42" i="23"/>
  <c r="Q42" i="23"/>
  <c r="L42" i="23"/>
  <c r="O42" i="23" s="1"/>
  <c r="AI41" i="23"/>
  <c r="Q41" i="23"/>
  <c r="L41" i="23"/>
  <c r="AI40" i="23"/>
  <c r="Q40" i="23"/>
  <c r="O40" i="23"/>
  <c r="L40" i="23"/>
  <c r="AI39" i="23"/>
  <c r="Q39" i="23"/>
  <c r="L39" i="23"/>
  <c r="O39" i="23" s="1"/>
  <c r="P39" i="23" s="1"/>
  <c r="AI38" i="23"/>
  <c r="Q38" i="23"/>
  <c r="L38" i="23"/>
  <c r="AI37" i="23"/>
  <c r="Q37" i="23"/>
  <c r="L37" i="23"/>
  <c r="AI36" i="23"/>
  <c r="Q36" i="23"/>
  <c r="L36" i="23"/>
  <c r="O36" i="23" s="1"/>
  <c r="P36" i="23" s="1"/>
  <c r="AI35" i="23"/>
  <c r="Q35" i="23"/>
  <c r="L35" i="23"/>
  <c r="O35" i="23" s="1"/>
  <c r="P35" i="23" s="1"/>
  <c r="AI34" i="23"/>
  <c r="Q34" i="23"/>
  <c r="L34" i="23"/>
  <c r="O34" i="23" s="1"/>
  <c r="AI33" i="23"/>
  <c r="Q33" i="23"/>
  <c r="L33" i="23"/>
  <c r="AI32" i="23"/>
  <c r="Q32" i="23"/>
  <c r="O32" i="23"/>
  <c r="AI30" i="23"/>
  <c r="Q30" i="23"/>
  <c r="AJ30" i="23" s="1"/>
  <c r="L30" i="23"/>
  <c r="AI29" i="23"/>
  <c r="Q29" i="23"/>
  <c r="AJ29" i="23" s="1"/>
  <c r="L29" i="23"/>
  <c r="AI28" i="23"/>
  <c r="AJ28" i="23" s="1"/>
  <c r="Q28" i="23"/>
  <c r="L28" i="23"/>
  <c r="AI27" i="23"/>
  <c r="Q27" i="23"/>
  <c r="L27" i="23"/>
  <c r="O27" i="23" s="1"/>
  <c r="P27" i="23" s="1"/>
  <c r="AI26" i="23"/>
  <c r="Q26" i="23"/>
  <c r="O26" i="23"/>
  <c r="P26" i="23" s="1"/>
  <c r="L26" i="23"/>
  <c r="AI25" i="23"/>
  <c r="Q25" i="23"/>
  <c r="AJ25" i="23" s="1"/>
  <c r="L25" i="23"/>
  <c r="O25" i="23" s="1"/>
  <c r="P25" i="23" s="1"/>
  <c r="AI24" i="23"/>
  <c r="Q24" i="23"/>
  <c r="AJ24" i="23" s="1"/>
  <c r="O24" i="23"/>
  <c r="P24" i="23" s="1"/>
  <c r="L24" i="23"/>
  <c r="AI23" i="23"/>
  <c r="AJ23" i="23" s="1"/>
  <c r="Q23" i="23"/>
  <c r="L23" i="23"/>
  <c r="O23" i="23" s="1"/>
  <c r="P23" i="23" s="1"/>
  <c r="AI22" i="23"/>
  <c r="Q22" i="23"/>
  <c r="AJ22" i="23" s="1"/>
  <c r="L22" i="23"/>
  <c r="O22" i="23" s="1"/>
  <c r="AI21" i="23"/>
  <c r="Q21" i="23"/>
  <c r="AJ21" i="23" s="1"/>
  <c r="L21" i="23"/>
  <c r="O21" i="23" s="1"/>
  <c r="AI20" i="23"/>
  <c r="AJ20" i="23" s="1"/>
  <c r="Q20" i="23"/>
  <c r="L20" i="23"/>
  <c r="AI19" i="23"/>
  <c r="Q19" i="23"/>
  <c r="L19" i="23"/>
  <c r="O19" i="23" s="1"/>
  <c r="P19" i="23" s="1"/>
  <c r="AI18" i="23"/>
  <c r="Q18" i="23"/>
  <c r="O18" i="23"/>
  <c r="P18" i="23" s="1"/>
  <c r="L18" i="23"/>
  <c r="AI17" i="23"/>
  <c r="Q17" i="23"/>
  <c r="AJ17" i="23" s="1"/>
  <c r="L17" i="23"/>
  <c r="O17" i="23" s="1"/>
  <c r="P17" i="23" s="1"/>
  <c r="AI16" i="23"/>
  <c r="Q16" i="23"/>
  <c r="AJ16" i="23" s="1"/>
  <c r="O16" i="23"/>
  <c r="P16" i="23" s="1"/>
  <c r="L16" i="23"/>
  <c r="AI15" i="23"/>
  <c r="AJ15" i="23" s="1"/>
  <c r="Q15" i="23"/>
  <c r="L15" i="23"/>
  <c r="O15" i="23" s="1"/>
  <c r="P15" i="23" s="1"/>
  <c r="AI14" i="23"/>
  <c r="Q14" i="23"/>
  <c r="AJ14" i="23" s="1"/>
  <c r="L14" i="23"/>
  <c r="O14" i="23" s="1"/>
  <c r="AI13" i="23"/>
  <c r="Q13" i="23"/>
  <c r="AJ13" i="23" s="1"/>
  <c r="L13" i="23"/>
  <c r="AI12" i="23"/>
  <c r="AJ12" i="23" s="1"/>
  <c r="Q12" i="23"/>
  <c r="L12" i="23"/>
  <c r="AI11" i="23"/>
  <c r="Q11" i="23"/>
  <c r="L11" i="23"/>
  <c r="O11" i="23" s="1"/>
  <c r="P11" i="23" s="1"/>
  <c r="AI10" i="23"/>
  <c r="Q10" i="23"/>
  <c r="O10" i="23"/>
  <c r="P10" i="23" s="1"/>
  <c r="L10" i="23"/>
  <c r="AI9" i="23"/>
  <c r="Q9" i="23"/>
  <c r="Q66" i="23" s="1"/>
  <c r="W74" i="22"/>
  <c r="W66" i="22"/>
  <c r="AA54" i="22"/>
  <c r="W53" i="22"/>
  <c r="AA48" i="22"/>
  <c r="W45" i="22"/>
  <c r="AA41" i="22"/>
  <c r="W37" i="22"/>
  <c r="AA34" i="22"/>
  <c r="W30" i="22"/>
  <c r="V15" i="22"/>
  <c r="W77" i="22" l="1"/>
  <c r="W81" i="22" s="1"/>
  <c r="AJ72" i="23"/>
  <c r="Q70" i="23"/>
  <c r="AJ51" i="23"/>
  <c r="AI72" i="23"/>
  <c r="AI70" i="23"/>
  <c r="P47" i="23"/>
  <c r="AJ48" i="23"/>
  <c r="AJ71" i="23" s="1"/>
  <c r="AJ64" i="23"/>
  <c r="AJ73" i="23" s="1"/>
  <c r="S74" i="23"/>
  <c r="Q72" i="23"/>
  <c r="AJ61" i="23"/>
  <c r="AJ11" i="23"/>
  <c r="AJ19" i="23"/>
  <c r="AJ27" i="23"/>
  <c r="P40" i="23"/>
  <c r="AJ42" i="23"/>
  <c r="AJ44" i="23"/>
  <c r="AJ59" i="23"/>
  <c r="L73" i="23"/>
  <c r="AJ65" i="23"/>
  <c r="AJ50" i="23"/>
  <c r="AI66" i="23"/>
  <c r="Q69" i="23"/>
  <c r="Q74" i="23" s="1"/>
  <c r="AJ18" i="23"/>
  <c r="AJ26" i="23"/>
  <c r="AJ55" i="23"/>
  <c r="K74" i="23"/>
  <c r="N74" i="23"/>
  <c r="P30" i="23"/>
  <c r="P28" i="23"/>
  <c r="O46" i="23"/>
  <c r="M71" i="23"/>
  <c r="Q71" i="23"/>
  <c r="O30" i="23"/>
  <c r="O38" i="23"/>
  <c r="P38" i="23" s="1"/>
  <c r="AJ9" i="23"/>
  <c r="O12" i="23"/>
  <c r="P12" i="23" s="1"/>
  <c r="P14" i="23"/>
  <c r="O20" i="23"/>
  <c r="P20" i="23" s="1"/>
  <c r="P22" i="23"/>
  <c r="O28" i="23"/>
  <c r="P34" i="23"/>
  <c r="O37" i="23"/>
  <c r="P37" i="23" s="1"/>
  <c r="O41" i="23"/>
  <c r="P41" i="23" s="1"/>
  <c r="P42" i="23"/>
  <c r="P65" i="23"/>
  <c r="L69" i="23"/>
  <c r="O13" i="23"/>
  <c r="P13" i="23" s="1"/>
  <c r="O29" i="23"/>
  <c r="P29" i="23" s="1"/>
  <c r="P21" i="23"/>
  <c r="P64" i="23"/>
  <c r="AI69" i="23"/>
  <c r="L71" i="23"/>
  <c r="L70" i="23"/>
  <c r="AJ10" i="23"/>
  <c r="AJ70" i="23" l="1"/>
  <c r="AI74" i="23"/>
  <c r="O63" i="23"/>
  <c r="M73" i="23"/>
  <c r="O71" i="23"/>
  <c r="P46" i="23"/>
  <c r="P71" i="23" s="1"/>
  <c r="M69" i="23"/>
  <c r="AJ69" i="23"/>
  <c r="AJ74" i="23" s="1"/>
  <c r="AI76" i="23" s="1"/>
  <c r="AJ66" i="23"/>
  <c r="O69" i="23"/>
  <c r="P9" i="23"/>
  <c r="P69" i="23" s="1"/>
  <c r="O33" i="23"/>
  <c r="M70" i="23"/>
  <c r="L74" i="23"/>
  <c r="M74" i="23" l="1"/>
  <c r="P33" i="23"/>
  <c r="P70" i="23" s="1"/>
  <c r="O70" i="23"/>
  <c r="O73" i="23"/>
  <c r="O74" i="23" s="1"/>
  <c r="P63" i="23"/>
  <c r="P73" i="23" s="1"/>
  <c r="P74" i="23" s="1"/>
  <c r="S21" i="3" l="1"/>
  <c r="R21" i="3"/>
  <c r="Q21" i="3"/>
  <c r="P21" i="3"/>
  <c r="O21" i="3"/>
  <c r="B3" i="2"/>
  <c r="G51" i="10"/>
  <c r="F51" i="10"/>
  <c r="E51" i="10"/>
  <c r="D51" i="10"/>
  <c r="M19" i="17"/>
  <c r="K19" i="17"/>
  <c r="K18" i="17"/>
  <c r="I19" i="17"/>
  <c r="G19" i="17"/>
  <c r="G18" i="17"/>
  <c r="M18" i="17"/>
  <c r="I18" i="17"/>
  <c r="M17" i="17"/>
  <c r="K17" i="17"/>
  <c r="I17" i="17"/>
  <c r="G17" i="17"/>
  <c r="M11" i="17"/>
  <c r="N13" i="17" s="1"/>
  <c r="K11" i="17"/>
  <c r="L13" i="17" s="1"/>
  <c r="I11" i="17"/>
  <c r="J13" i="17" s="1"/>
  <c r="H13" i="17"/>
  <c r="C19" i="17" l="1"/>
  <c r="C18" i="17"/>
  <c r="C17" i="17"/>
  <c r="C11" i="17"/>
  <c r="D13" i="17" s="1"/>
  <c r="N20" i="17"/>
  <c r="N24" i="17"/>
  <c r="L20" i="17"/>
  <c r="L24" i="17"/>
  <c r="B3" i="17"/>
  <c r="H20" i="17"/>
  <c r="H24" i="17"/>
  <c r="D20" i="17" l="1"/>
  <c r="J24" i="17"/>
  <c r="J20" i="17"/>
  <c r="J28" i="17" s="1"/>
  <c r="N28" i="17"/>
  <c r="N26" i="17"/>
  <c r="L28" i="17"/>
  <c r="L26" i="17"/>
  <c r="D24" i="17"/>
  <c r="H28" i="17"/>
  <c r="H26" i="17"/>
  <c r="S21" i="14"/>
  <c r="R21" i="14"/>
  <c r="Q21" i="14"/>
  <c r="P21" i="14"/>
  <c r="O21" i="14"/>
  <c r="D54" i="10"/>
  <c r="E54" i="10"/>
  <c r="F54" i="10"/>
  <c r="G54" i="10"/>
  <c r="D55" i="10"/>
  <c r="E55" i="10"/>
  <c r="F55" i="10"/>
  <c r="G55" i="10"/>
  <c r="D56" i="10"/>
  <c r="E56" i="10"/>
  <c r="F56" i="10"/>
  <c r="G56" i="10"/>
  <c r="D57" i="10"/>
  <c r="E57" i="10"/>
  <c r="F57" i="10"/>
  <c r="G57" i="10"/>
  <c r="D58" i="10"/>
  <c r="E58" i="10"/>
  <c r="F58" i="10"/>
  <c r="G58" i="10"/>
  <c r="D59" i="10"/>
  <c r="E59" i="10"/>
  <c r="F59" i="10"/>
  <c r="G59" i="10"/>
  <c r="D60" i="10"/>
  <c r="E60" i="10"/>
  <c r="F60" i="10"/>
  <c r="G60" i="10"/>
  <c r="D61" i="10"/>
  <c r="E61" i="10"/>
  <c r="F61" i="10"/>
  <c r="G61" i="10"/>
  <c r="D62" i="10"/>
  <c r="E62" i="10"/>
  <c r="F62" i="10"/>
  <c r="G62" i="10"/>
  <c r="D63" i="10"/>
  <c r="E63" i="10"/>
  <c r="F63" i="10"/>
  <c r="G63" i="10"/>
  <c r="D64" i="10"/>
  <c r="E64" i="10"/>
  <c r="F64" i="10"/>
  <c r="G64" i="10"/>
  <c r="C55" i="10"/>
  <c r="C56" i="10"/>
  <c r="C57" i="10"/>
  <c r="C58" i="10"/>
  <c r="C59" i="10"/>
  <c r="C60" i="10"/>
  <c r="C61" i="10"/>
  <c r="C62" i="10"/>
  <c r="C63" i="10"/>
  <c r="C64" i="10"/>
  <c r="C54" i="10"/>
  <c r="C29" i="10"/>
  <c r="D29" i="10"/>
  <c r="E29" i="10"/>
  <c r="F29" i="10"/>
  <c r="C30" i="10"/>
  <c r="D30" i="10"/>
  <c r="E30" i="10"/>
  <c r="F30" i="10"/>
  <c r="C31" i="10"/>
  <c r="D31" i="10"/>
  <c r="E31" i="10"/>
  <c r="F31" i="10"/>
  <c r="C32" i="10"/>
  <c r="D32" i="10"/>
  <c r="E32" i="10"/>
  <c r="F32" i="10"/>
  <c r="C33" i="10"/>
  <c r="D33" i="10"/>
  <c r="E33" i="10"/>
  <c r="F33" i="10"/>
  <c r="C34" i="10"/>
  <c r="D34" i="10"/>
  <c r="E34" i="10"/>
  <c r="F34" i="10"/>
  <c r="C35" i="10"/>
  <c r="D35" i="10"/>
  <c r="E35" i="10"/>
  <c r="F35" i="10"/>
  <c r="C36" i="10"/>
  <c r="D36" i="10"/>
  <c r="E36" i="10"/>
  <c r="F36" i="10"/>
  <c r="C37" i="10"/>
  <c r="D37" i="10"/>
  <c r="E37" i="10"/>
  <c r="F37" i="10"/>
  <c r="C38" i="10"/>
  <c r="D38" i="10"/>
  <c r="E38" i="10"/>
  <c r="F38" i="10"/>
  <c r="D28" i="10"/>
  <c r="E28" i="10"/>
  <c r="F28" i="10"/>
  <c r="C28" i="10"/>
  <c r="B3" i="4"/>
  <c r="B3" i="3"/>
  <c r="B3" i="14"/>
  <c r="B3" i="15"/>
  <c r="M21" i="14"/>
  <c r="L21" i="14"/>
  <c r="K21" i="14"/>
  <c r="J21" i="14"/>
  <c r="I21" i="14"/>
  <c r="F11" i="1"/>
  <c r="C45" i="10" l="1"/>
  <c r="G52" i="10"/>
  <c r="F52" i="10"/>
  <c r="E52" i="10"/>
  <c r="D52" i="10"/>
  <c r="H24" i="10"/>
  <c r="N10" i="17"/>
  <c r="N22" i="17" s="1"/>
  <c r="G53" i="10" s="1"/>
  <c r="H10" i="17"/>
  <c r="H22" i="17" s="1"/>
  <c r="D53" i="10" s="1"/>
  <c r="D10" i="17"/>
  <c r="D22" i="17" s="1"/>
  <c r="C53" i="10" s="1"/>
  <c r="J10" i="17"/>
  <c r="J22" i="17" s="1"/>
  <c r="E53" i="10" s="1"/>
  <c r="L22" i="17"/>
  <c r="F53" i="10" s="1"/>
  <c r="J26" i="17"/>
  <c r="D26" i="17"/>
  <c r="D28" i="17"/>
  <c r="G21" i="14"/>
  <c r="C21" i="14"/>
  <c r="F21" i="14"/>
  <c r="E21" i="14"/>
  <c r="D21" i="14"/>
  <c r="F45" i="10"/>
  <c r="E45" i="10"/>
  <c r="D45" i="10"/>
  <c r="D99" i="1" l="1"/>
  <c r="E99" i="1"/>
  <c r="F99" i="1"/>
  <c r="G99" i="1"/>
  <c r="H99" i="1"/>
  <c r="I99" i="1"/>
  <c r="J99" i="1"/>
  <c r="D88" i="1"/>
  <c r="E88" i="1"/>
  <c r="F88" i="1"/>
  <c r="D12" i="10" s="1"/>
  <c r="C48" i="10" s="1"/>
  <c r="G88" i="1"/>
  <c r="E12" i="10" s="1"/>
  <c r="D48" i="10" s="1"/>
  <c r="H88" i="1"/>
  <c r="F12" i="10" s="1"/>
  <c r="E48" i="10" s="1"/>
  <c r="I88" i="1"/>
  <c r="J88" i="1"/>
  <c r="H12" i="10" s="1"/>
  <c r="D78" i="1"/>
  <c r="E78" i="1"/>
  <c r="F78" i="1"/>
  <c r="G78" i="1"/>
  <c r="G80" i="1" s="1"/>
  <c r="H78" i="1"/>
  <c r="I78" i="1"/>
  <c r="I80" i="1" s="1"/>
  <c r="J78" i="1"/>
  <c r="J80" i="1" s="1"/>
  <c r="E101" i="1" l="1"/>
  <c r="F101" i="1"/>
  <c r="D13" i="10"/>
  <c r="F80" i="1"/>
  <c r="D80" i="1"/>
  <c r="F13" i="10"/>
  <c r="F14" i="10" s="1"/>
  <c r="H13" i="10"/>
  <c r="H14" i="10" s="1"/>
  <c r="J101" i="1"/>
  <c r="D101" i="1"/>
  <c r="I101" i="1"/>
  <c r="G101" i="1"/>
  <c r="G12" i="10"/>
  <c r="H101" i="1"/>
  <c r="G13" i="10"/>
  <c r="E13" i="10"/>
  <c r="E14" i="10" s="1"/>
  <c r="G14" i="10" l="1"/>
  <c r="D14" i="10"/>
  <c r="C5" i="10"/>
  <c r="D3" i="34" s="1"/>
  <c r="E3" i="22" l="1"/>
  <c r="E4" i="21"/>
  <c r="E3" i="26"/>
  <c r="E3" i="28"/>
  <c r="E3" i="27"/>
  <c r="E3" i="25"/>
  <c r="B3" i="22"/>
  <c r="B4" i="21"/>
  <c r="E3" i="23"/>
  <c r="E3" i="20"/>
  <c r="E3" i="1"/>
  <c r="E3" i="17"/>
  <c r="E3" i="4"/>
  <c r="E3" i="2"/>
  <c r="E3" i="15"/>
  <c r="E3" i="3"/>
  <c r="E3" i="14"/>
  <c r="M21" i="3"/>
  <c r="L21" i="3"/>
  <c r="K21" i="3"/>
  <c r="J21" i="3"/>
  <c r="I21" i="3"/>
  <c r="G21" i="3"/>
  <c r="F21" i="3"/>
  <c r="E21" i="3"/>
  <c r="D21" i="3"/>
  <c r="C21" i="3"/>
  <c r="C10" i="1" l="1"/>
  <c r="C102" i="1" s="1"/>
  <c r="C8" i="1"/>
  <c r="C81" i="1" s="1"/>
  <c r="C12" i="1"/>
  <c r="C70" i="1"/>
  <c r="C56" i="1"/>
  <c r="C48" i="1"/>
  <c r="C40" i="1"/>
  <c r="C28" i="1"/>
  <c r="C20" i="1"/>
  <c r="C86" i="1"/>
  <c r="C57" i="1"/>
  <c r="C77" i="1"/>
  <c r="C69" i="1"/>
  <c r="C55" i="1"/>
  <c r="C47" i="1"/>
  <c r="C39" i="1"/>
  <c r="C27" i="1"/>
  <c r="C19" i="1"/>
  <c r="C50" i="1"/>
  <c r="C85" i="1"/>
  <c r="C21" i="1"/>
  <c r="C93" i="1"/>
  <c r="C76" i="1"/>
  <c r="C68" i="1"/>
  <c r="C54" i="1"/>
  <c r="C46" i="1"/>
  <c r="C34" i="1"/>
  <c r="C26" i="1"/>
  <c r="C18" i="1"/>
  <c r="C72" i="1"/>
  <c r="C29" i="1"/>
  <c r="C92" i="1"/>
  <c r="C75" i="1"/>
  <c r="C67" i="1"/>
  <c r="C53" i="1"/>
  <c r="C45" i="1"/>
  <c r="C33" i="1"/>
  <c r="C25" i="1"/>
  <c r="C17" i="1"/>
  <c r="C16" i="1"/>
  <c r="C42" i="1"/>
  <c r="C22" i="1"/>
  <c r="C91" i="1"/>
  <c r="C74" i="1"/>
  <c r="C66" i="1"/>
  <c r="C52" i="1"/>
  <c r="C44" i="1"/>
  <c r="C32" i="1"/>
  <c r="C24" i="1"/>
  <c r="C30" i="1"/>
  <c r="C71" i="1"/>
  <c r="C41" i="1"/>
  <c r="C87" i="1"/>
  <c r="C73" i="1"/>
  <c r="C65" i="1"/>
  <c r="C51" i="1"/>
  <c r="C43" i="1"/>
  <c r="C31" i="1"/>
  <c r="C23" i="1"/>
  <c r="C58" i="1"/>
  <c r="C49" i="1"/>
  <c r="C49" i="10"/>
  <c r="G48" i="10"/>
  <c r="G49" i="10"/>
  <c r="F48" i="10"/>
  <c r="F49" i="10"/>
  <c r="E49" i="10"/>
  <c r="D49" i="10"/>
  <c r="H80" i="1"/>
  <c r="E80" i="1"/>
  <c r="C35" i="1" l="1"/>
  <c r="C88" i="1"/>
  <c r="C99" i="1"/>
  <c r="C13" i="1"/>
  <c r="C11" i="10" s="1"/>
  <c r="C78" i="1"/>
  <c r="C13" i="10" l="1"/>
  <c r="C12" i="10"/>
  <c r="C101" i="1"/>
  <c r="C103" i="1" s="1"/>
  <c r="D10" i="1" s="1"/>
  <c r="C80" i="1"/>
  <c r="C82" i="1" s="1"/>
  <c r="D9" i="1" s="1"/>
  <c r="E9" i="1" s="1"/>
  <c r="F9" i="1" s="1"/>
  <c r="D81" i="1" l="1"/>
  <c r="D82" i="1" s="1"/>
  <c r="E10" i="1"/>
  <c r="F10" i="1" s="1"/>
  <c r="D102" i="1"/>
  <c r="D103" i="1" s="1"/>
  <c r="D13" i="1"/>
  <c r="C14" i="10"/>
  <c r="C15" i="10" s="1"/>
  <c r="D11" i="10" s="1"/>
  <c r="D15" i="10" s="1"/>
  <c r="E11" i="10" l="1"/>
  <c r="E15" i="10" s="1"/>
  <c r="E16" i="10" s="1"/>
  <c r="D16" i="10"/>
  <c r="E81" i="1"/>
  <c r="E82" i="1" s="1"/>
  <c r="F81" i="1"/>
  <c r="F82" i="1" s="1"/>
  <c r="G9" i="1" s="1"/>
  <c r="F102" i="1"/>
  <c r="E102" i="1"/>
  <c r="E103" i="1" s="1"/>
  <c r="E13" i="1"/>
  <c r="C16" i="10"/>
  <c r="F103" i="1" l="1"/>
  <c r="G10" i="1" s="1"/>
  <c r="G13" i="1" s="1"/>
  <c r="F11" i="10"/>
  <c r="F15" i="10" s="1"/>
  <c r="F16" i="10" s="1"/>
  <c r="F13" i="1"/>
  <c r="G81" i="1"/>
  <c r="G82" i="1" s="1"/>
  <c r="G11" i="10" l="1"/>
  <c r="G15" i="10" s="1"/>
  <c r="G16" i="10" s="1"/>
  <c r="H9" i="1"/>
  <c r="H81" i="1" s="1"/>
  <c r="G102" i="1"/>
  <c r="G103" i="1" s="1"/>
  <c r="H10" i="1" s="1"/>
  <c r="H102" i="1" s="1"/>
  <c r="H103" i="1" s="1"/>
  <c r="I10" i="1" s="1"/>
  <c r="I102" i="1" s="1"/>
  <c r="I103" i="1" s="1"/>
  <c r="J10" i="1" s="1"/>
  <c r="J102" i="1" s="1"/>
  <c r="J103" i="1" s="1"/>
  <c r="H11" i="10" l="1"/>
  <c r="H15" i="10" s="1"/>
  <c r="H16" i="10" s="1"/>
  <c r="H13" i="1"/>
  <c r="H82" i="1" s="1"/>
  <c r="I9" i="1" s="1"/>
  <c r="I13" i="1" l="1"/>
  <c r="I81" i="1"/>
  <c r="I82" i="1" l="1"/>
  <c r="J9" i="1" s="1"/>
  <c r="J13" i="1" s="1"/>
  <c r="J81" i="1" l="1"/>
  <c r="J8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Carter, Patrick</author>
  </authors>
  <commentList>
    <comment ref="B17" authorId="0" shapeId="0" xr:uid="{07347F2B-6607-43B6-B17D-3F4D248FEE6E}">
      <text>
        <r>
          <rPr>
            <b/>
            <sz val="9"/>
            <color indexed="81"/>
            <rFont val="Tahoma"/>
            <family val="2"/>
          </rPr>
          <t>Carter, Patrick:</t>
        </r>
        <r>
          <rPr>
            <sz val="9"/>
            <color indexed="81"/>
            <rFont val="Tahoma"/>
            <family val="2"/>
          </rPr>
          <t xml:space="preserve">
Use current costs to date from latest payroll report and forecast costs from Access</t>
        </r>
      </text>
    </comment>
    <comment ref="B18" authorId="0" shapeId="0" xr:uid="{F1FCAAC6-9825-4D24-B779-16D42CCC1C57}">
      <text>
        <r>
          <rPr>
            <b/>
            <sz val="9"/>
            <color indexed="81"/>
            <rFont val="Tahoma"/>
            <family val="2"/>
          </rPr>
          <t>Carter, Patrick:</t>
        </r>
        <r>
          <rPr>
            <sz val="9"/>
            <color indexed="81"/>
            <rFont val="Tahoma"/>
            <family val="2"/>
          </rPr>
          <t xml:space="preserve">
Use current costs to date and forecast balance from Access</t>
        </r>
      </text>
    </comment>
    <comment ref="B19" authorId="0" shapeId="0" xr:uid="{B4DBF48B-3C08-414B-A002-24757A9918D7}">
      <text>
        <r>
          <rPr>
            <b/>
            <sz val="9"/>
            <color indexed="81"/>
            <rFont val="Tahoma"/>
            <family val="2"/>
          </rPr>
          <t>Carter, Patrick:</t>
        </r>
        <r>
          <rPr>
            <sz val="9"/>
            <color indexed="81"/>
            <rFont val="Tahoma"/>
            <family val="2"/>
          </rPr>
          <t xml:space="preserve">
Same actions as Supply Budget</t>
        </r>
      </text>
    </comment>
  </commentList>
</comments>
</file>

<file path=xl/sharedStrings.xml><?xml version="1.0" encoding="utf-8"?>
<sst xmlns="http://schemas.openxmlformats.org/spreadsheetml/2006/main" count="2646" uniqueCount="1091">
  <si>
    <t>DfE Number</t>
  </si>
  <si>
    <t>School Name</t>
  </si>
  <si>
    <t>Data</t>
  </si>
  <si>
    <t>Phase</t>
  </si>
  <si>
    <t>Quarter</t>
  </si>
  <si>
    <t>Cost centre</t>
  </si>
  <si>
    <t>Total Funds delegated by the LA - SBS</t>
  </si>
  <si>
    <t>Funding for sixth form students</t>
  </si>
  <si>
    <t>SEN funding (not for special schools) - SBS</t>
  </si>
  <si>
    <t>Funding for minority ethnic pupils</t>
  </si>
  <si>
    <t>Pupil Premium</t>
  </si>
  <si>
    <t>Other government grants</t>
  </si>
  <si>
    <t>Other grants and payments</t>
  </si>
  <si>
    <t>Income from letting premises</t>
  </si>
  <si>
    <t>Other income from facilities and services</t>
  </si>
  <si>
    <t>Income from catering</t>
  </si>
  <si>
    <t>Receipts from supply teacher insurance claims</t>
  </si>
  <si>
    <t>Receipts from other insurance claims</t>
  </si>
  <si>
    <t>Income from contributions to visits etc.</t>
  </si>
  <si>
    <t>Donations and/or voluntary funds</t>
  </si>
  <si>
    <t>Pupil focused extended school funding and/or grants</t>
  </si>
  <si>
    <t>income from the COVID-19 catch-up</t>
  </si>
  <si>
    <t>Income from other additional grants</t>
  </si>
  <si>
    <t>TOTAL REVENUE INCOME</t>
  </si>
  <si>
    <t>Teaching staff</t>
  </si>
  <si>
    <t>Supply staff</t>
  </si>
  <si>
    <t>Education support staff</t>
  </si>
  <si>
    <t>Premises staff</t>
  </si>
  <si>
    <t>Administrative and clerical staff</t>
  </si>
  <si>
    <t>Catering staff</t>
  </si>
  <si>
    <t>Cost of other staff</t>
  </si>
  <si>
    <t>Indirect employee expenses</t>
  </si>
  <si>
    <t>Development and training</t>
  </si>
  <si>
    <t>Supply teacher insurance</t>
  </si>
  <si>
    <t>Staff related insurance</t>
  </si>
  <si>
    <t>Building maintenance and improvement</t>
  </si>
  <si>
    <t>Grounds maintenance and improvement</t>
  </si>
  <si>
    <t>Cleaning and caretaking</t>
  </si>
  <si>
    <t>Water and sewerage</t>
  </si>
  <si>
    <t>Energy</t>
  </si>
  <si>
    <t>Rates</t>
  </si>
  <si>
    <t>Other occupation costs</t>
  </si>
  <si>
    <t>Learning resources (not ICT equipment)</t>
  </si>
  <si>
    <t>ICT learning resources</t>
  </si>
  <si>
    <t>Exam fees</t>
  </si>
  <si>
    <t>Administrative supplies</t>
  </si>
  <si>
    <t>Other insurance premiums</t>
  </si>
  <si>
    <t>Special facilities</t>
  </si>
  <si>
    <t>Catering supplies</t>
  </si>
  <si>
    <t>Agency supply teaching staff</t>
  </si>
  <si>
    <t>Bought-in professional services - curriculum</t>
  </si>
  <si>
    <t>Bought-in professional services - other(except PFI)</t>
  </si>
  <si>
    <t>Bought-in professional services - other (PFI)</t>
  </si>
  <si>
    <t>Loan interest</t>
  </si>
  <si>
    <t>Direct revenue financing (revenue contributions to capital)</t>
  </si>
  <si>
    <t>TOTAL REVENUE EXPENDITURE</t>
  </si>
  <si>
    <t>Opening Revenue Balance</t>
  </si>
  <si>
    <t>IN-YEAR REVENUE BALANCE [surplus/(deficit)] (i)</t>
  </si>
  <si>
    <t>Closing Revenue Balance</t>
  </si>
  <si>
    <t>Capital income</t>
  </si>
  <si>
    <t>Voluntary or private income</t>
  </si>
  <si>
    <t>Direct revenue financing</t>
  </si>
  <si>
    <t>TOTAL CAPITAL INCOME</t>
  </si>
  <si>
    <t>Acquisition of land and existing buildings</t>
  </si>
  <si>
    <t>New construction conversion and renovation</t>
  </si>
  <si>
    <t>Vehicles, plant, equipment and machinery</t>
  </si>
  <si>
    <t>Information and communication technology</t>
  </si>
  <si>
    <t>TOTAL CAPITAL EXPENDITURE</t>
  </si>
  <si>
    <t>Opening Capital Balance</t>
  </si>
  <si>
    <t>IN-YEAR CAPITAL BALANCE [surplus/(deficit)]</t>
  </si>
  <si>
    <t>Closing Capital Balance</t>
  </si>
  <si>
    <t>Community-focused school funding and/or grants</t>
  </si>
  <si>
    <t>Community-focused school facilities income</t>
  </si>
  <si>
    <t>TOTAL COMMUNITY FOCUSED INCOME</t>
  </si>
  <si>
    <t>Community-focused school staff</t>
  </si>
  <si>
    <t>Community-focused school costs</t>
  </si>
  <si>
    <t>TOTAL COMMUNITY FOCUSED EXPENDITURE</t>
  </si>
  <si>
    <t>Opening Community focused Balance</t>
  </si>
  <si>
    <t>In-year Community focused balance</t>
  </si>
  <si>
    <t>Closing Community Focused Balance</t>
  </si>
  <si>
    <t>Committed revenue balances</t>
  </si>
  <si>
    <t>Uncommitted revenue balances</t>
  </si>
  <si>
    <t>Devolved formula capital balances</t>
  </si>
  <si>
    <t>Other capital balances</t>
  </si>
  <si>
    <t>Community focused school revenue balances</t>
  </si>
  <si>
    <t>TOTAL CLOSING BALANCE</t>
  </si>
  <si>
    <t>Bank Balance</t>
  </si>
  <si>
    <t>Unpresented Cheques</t>
  </si>
  <si>
    <t>Uncredited Receipts</t>
  </si>
  <si>
    <t>Reconciled Bank Balance</t>
  </si>
  <si>
    <t>Closing Petty Cash Balance</t>
  </si>
  <si>
    <t>VAT Reimbursement Outstanding - Feb 2022</t>
  </si>
  <si>
    <t>VAT Reimbursement Outstanding - Mar 2022</t>
  </si>
  <si>
    <t>VAT Reimbursement Outstanding - Other</t>
  </si>
  <si>
    <t>Other adjustments</t>
  </si>
  <si>
    <t>Closing Bank Position</t>
  </si>
  <si>
    <t>Debtors Non BCC</t>
  </si>
  <si>
    <t>Debtors BCC</t>
  </si>
  <si>
    <t>Payment in advance Non BCC</t>
  </si>
  <si>
    <t>Payment in advance BCC</t>
  </si>
  <si>
    <t>Creditors Non BCC</t>
  </si>
  <si>
    <t>Creditors BCC</t>
  </si>
  <si>
    <t>Income in advance Non BCC</t>
  </si>
  <si>
    <t>Income in advance BCC</t>
  </si>
  <si>
    <t>Total Accruals</t>
  </si>
  <si>
    <t>NON BCC Payroll March creditor balance</t>
  </si>
  <si>
    <t>DIFFERENCE - SHOULD BE £0</t>
  </si>
  <si>
    <t>Employes</t>
  </si>
  <si>
    <t>Running</t>
  </si>
  <si>
    <t>Agency</t>
  </si>
  <si>
    <t>Sales, Fees &amp; charges</t>
  </si>
  <si>
    <t>Other income</t>
  </si>
  <si>
    <t>System Accruals</t>
  </si>
  <si>
    <t>Check</t>
  </si>
  <si>
    <t>I01</t>
  </si>
  <si>
    <t>I02</t>
  </si>
  <si>
    <t>I03</t>
  </si>
  <si>
    <t>I04</t>
  </si>
  <si>
    <t>I05</t>
  </si>
  <si>
    <t>I06</t>
  </si>
  <si>
    <t>I07</t>
  </si>
  <si>
    <t>I08a</t>
  </si>
  <si>
    <t>I08b</t>
  </si>
  <si>
    <t>I09</t>
  </si>
  <si>
    <t>I10</t>
  </si>
  <si>
    <t>I11</t>
  </si>
  <si>
    <t>I12</t>
  </si>
  <si>
    <t>I13</t>
  </si>
  <si>
    <t>I15</t>
  </si>
  <si>
    <t>I18C</t>
  </si>
  <si>
    <t>I18D</t>
  </si>
  <si>
    <t>E01</t>
  </si>
  <si>
    <t>E02</t>
  </si>
  <si>
    <t>E03</t>
  </si>
  <si>
    <t>E04</t>
  </si>
  <si>
    <t>E05</t>
  </si>
  <si>
    <t>E06</t>
  </si>
  <si>
    <t>E07</t>
  </si>
  <si>
    <t>E08</t>
  </si>
  <si>
    <t>E09</t>
  </si>
  <si>
    <t>E10</t>
  </si>
  <si>
    <t>E11</t>
  </si>
  <si>
    <t>E12</t>
  </si>
  <si>
    <t>E13</t>
  </si>
  <si>
    <t>E14</t>
  </si>
  <si>
    <t>E15</t>
  </si>
  <si>
    <t>E16</t>
  </si>
  <si>
    <t>E17</t>
  </si>
  <si>
    <t>E18</t>
  </si>
  <si>
    <t>E19</t>
  </si>
  <si>
    <t>E20</t>
  </si>
  <si>
    <t>E21</t>
  </si>
  <si>
    <t>E22</t>
  </si>
  <si>
    <t>E23</t>
  </si>
  <si>
    <t>E24</t>
  </si>
  <si>
    <t>E25</t>
  </si>
  <si>
    <t>E26</t>
  </si>
  <si>
    <t>E27</t>
  </si>
  <si>
    <t>E28a</t>
  </si>
  <si>
    <t>E28b</t>
  </si>
  <si>
    <t>E29</t>
  </si>
  <si>
    <t>E30</t>
  </si>
  <si>
    <t>CI01</t>
  </si>
  <si>
    <t>CI03</t>
  </si>
  <si>
    <t>CI04</t>
  </si>
  <si>
    <t>CE01</t>
  </si>
  <si>
    <t>CE02</t>
  </si>
  <si>
    <t>CE03</t>
  </si>
  <si>
    <t>CE04</t>
  </si>
  <si>
    <t>I16</t>
  </si>
  <si>
    <t>I17</t>
  </si>
  <si>
    <t>E31</t>
  </si>
  <si>
    <t>E32</t>
  </si>
  <si>
    <t>B01</t>
  </si>
  <si>
    <t>B02</t>
  </si>
  <si>
    <t>B03</t>
  </si>
  <si>
    <t>B05</t>
  </si>
  <si>
    <t>B06</t>
  </si>
  <si>
    <t>0000</t>
  </si>
  <si>
    <t>Select School</t>
  </si>
  <si>
    <t>Adderley Nursery School</t>
  </si>
  <si>
    <t>2024-25 Outturn</t>
  </si>
  <si>
    <t>Nursery</t>
  </si>
  <si>
    <t>Final Accounts</t>
  </si>
  <si>
    <t>Chq Bk</t>
  </si>
  <si>
    <t>Adderley Primary School</t>
  </si>
  <si>
    <t>Primary</t>
  </si>
  <si>
    <t>Al-Furqan Primary School</t>
  </si>
  <si>
    <t>Allens Croft Nursery School</t>
  </si>
  <si>
    <t>Allens Croft Primary School</t>
  </si>
  <si>
    <t>Anderton Park Primary School</t>
  </si>
  <si>
    <t>Anglesey Primary School</t>
  </si>
  <si>
    <t>Arden Primary School</t>
  </si>
  <si>
    <t>Barford Primary School</t>
  </si>
  <si>
    <t>Non Chq Bk</t>
  </si>
  <si>
    <t>Baskerville School</t>
  </si>
  <si>
    <t>Special</t>
  </si>
  <si>
    <t>Beaufort School</t>
  </si>
  <si>
    <t>Beeches Infant School</t>
  </si>
  <si>
    <t>Beeches Junior School</t>
  </si>
  <si>
    <t>Bellfield Infant School (NC)</t>
  </si>
  <si>
    <t>Bellfield Junior School</t>
  </si>
  <si>
    <t>Bells Farm Primary School</t>
  </si>
  <si>
    <t>Bishop Challoner Catholic College</t>
  </si>
  <si>
    <t>Secondary</t>
  </si>
  <si>
    <t>Blakesley Hall Primary School</t>
  </si>
  <si>
    <t>Bloomsbury Nursery School</t>
  </si>
  <si>
    <t>Boldmere Infant School and Nursery</t>
  </si>
  <si>
    <t>Boldmere Junior School</t>
  </si>
  <si>
    <t>Bordesley Green East Nursery School</t>
  </si>
  <si>
    <t>EPA</t>
  </si>
  <si>
    <t>Bordesley Green Girls' School &amp; Sixth Form</t>
  </si>
  <si>
    <t>Bordesley Green Primary School</t>
  </si>
  <si>
    <t>Bournville Village Primary</t>
  </si>
  <si>
    <t>Braidwood School for the Deaf</t>
  </si>
  <si>
    <t>Brearley Nursery School</t>
  </si>
  <si>
    <t>Broadmeadow Infant School</t>
  </si>
  <si>
    <t>Broadmeadow Junior School</t>
  </si>
  <si>
    <t>Calshot Primary School</t>
  </si>
  <si>
    <t>Cardinal Wiseman Catholic School</t>
  </si>
  <si>
    <t>Castle Vale Nursery School</t>
  </si>
  <si>
    <t>Chad Vale Primary School</t>
  </si>
  <si>
    <t>Cherry Oak School</t>
  </si>
  <si>
    <t>Cherry Orchard Primary School</t>
  </si>
  <si>
    <t>Chilcote Primary School</t>
  </si>
  <si>
    <t>Christ Church CofE Controlled Primary School and Nursery</t>
  </si>
  <si>
    <t>Christ The King Catholic Primary School</t>
  </si>
  <si>
    <t>City of Birmingham School</t>
  </si>
  <si>
    <t>Clifton Primary School</t>
  </si>
  <si>
    <t>Cofton Primary School</t>
  </si>
  <si>
    <t>Colebourne Primary School</t>
  </si>
  <si>
    <t>Colmers School and Sixth Form College</t>
  </si>
  <si>
    <t>784,552.79</t>
  </si>
  <si>
    <t>181,585.30</t>
  </si>
  <si>
    <t>0.00</t>
  </si>
  <si>
    <t>Colmore Infant and Nursery School</t>
  </si>
  <si>
    <t>Colmore Junior School</t>
  </si>
  <si>
    <t>Coppice Primary School</t>
  </si>
  <si>
    <t>Corpus Christi Catholic Primary School</t>
  </si>
  <si>
    <t>Cotteridge Primary School</t>
  </si>
  <si>
    <t>Edith Cadbury Nursery School</t>
  </si>
  <si>
    <t>Elms Farm Community Primary School</t>
  </si>
  <si>
    <t>English Martyrs' Catholic Primary School</t>
  </si>
  <si>
    <t>Featherstone Nursery School</t>
  </si>
  <si>
    <t>Featherstone Primary School</t>
  </si>
  <si>
    <t>Forestdale Primary School</t>
  </si>
  <si>
    <t>Four Oaks Primary School</t>
  </si>
  <si>
    <t>Fox Hollies School</t>
  </si>
  <si>
    <t>Garretts Green Nursery School</t>
  </si>
  <si>
    <t>George Dixon Primary School</t>
  </si>
  <si>
    <t>Gilbertstone Primary School</t>
  </si>
  <si>
    <t>Glenmead Primary School</t>
  </si>
  <si>
    <t>Chq bk</t>
  </si>
  <si>
    <t>Goodway Nursery School</t>
  </si>
  <si>
    <t>Gracelands Nursery School</t>
  </si>
  <si>
    <t>Grendon Primary School</t>
  </si>
  <si>
    <t>Grove School</t>
  </si>
  <si>
    <t>Gunter Primary School</t>
  </si>
  <si>
    <t>Hall Green Infant School</t>
  </si>
  <si>
    <t>Hall Green Junior School</t>
  </si>
  <si>
    <t>Hamilton School</t>
  </si>
  <si>
    <t>Harborne Primary School</t>
  </si>
  <si>
    <t>Harper Bell Seventh-Day Adventist School</t>
  </si>
  <si>
    <t>Hawthorn Primary School</t>
  </si>
  <si>
    <t>Highfield Nursery School</t>
  </si>
  <si>
    <t>Highters Heath Nursery School</t>
  </si>
  <si>
    <t>Hodge Hill College</t>
  </si>
  <si>
    <t>Hodge Hill Girls' School</t>
  </si>
  <si>
    <t>Holly Hill Methodist CofE Infant School</t>
  </si>
  <si>
    <t>Hollyfield Primary School</t>
  </si>
  <si>
    <t>Holte School</t>
  </si>
  <si>
    <t>Holy Family Catholic Primary School</t>
  </si>
  <si>
    <t>Jakeman Nursery School</t>
  </si>
  <si>
    <t>James Watt Primary School</t>
  </si>
  <si>
    <t>King David Junior and Infant School</t>
  </si>
  <si>
    <t>Kings Heath Primary School</t>
  </si>
  <si>
    <t>Kings Heath Secondary School</t>
  </si>
  <si>
    <t>Kings Norton Nursery School</t>
  </si>
  <si>
    <t>Kingsland Primary School (NC)</t>
  </si>
  <si>
    <t>Kingsthorne Primary School</t>
  </si>
  <si>
    <t>Kitwell Primary School</t>
  </si>
  <si>
    <t>Ladypool Primary School</t>
  </si>
  <si>
    <t>Langley School</t>
  </si>
  <si>
    <t>Lillian de Lissa Nursery School</t>
  </si>
  <si>
    <t>Lindsworth School</t>
  </si>
  <si>
    <t>Little Sutton Primary School</t>
  </si>
  <si>
    <t>Longwill Primary School for Deaf Children</t>
  </si>
  <si>
    <t>Lozells Junior and Infant School and Nursery</t>
  </si>
  <si>
    <t>Lyndon Green Infant School</t>
  </si>
  <si>
    <t>Lyndon Green Junior School</t>
  </si>
  <si>
    <t>Maney Hill Primary School</t>
  </si>
  <si>
    <t>Mapledene Primary School</t>
  </si>
  <si>
    <t>Marsh Hill Nursery School</t>
  </si>
  <si>
    <t>Marsh Hill Primary School</t>
  </si>
  <si>
    <t>351,829.02</t>
  </si>
  <si>
    <t>164,136.54</t>
  </si>
  <si>
    <t>Maryvale Catholic Primary School</t>
  </si>
  <si>
    <t>Minworth Junior and Infant School</t>
  </si>
  <si>
    <t>Moor Hall Primary School</t>
  </si>
  <si>
    <t>Moseley Church of England Primary School</t>
  </si>
  <si>
    <t>Moseley School and Sixth Form</t>
  </si>
  <si>
    <t>Nelson Mandela School</t>
  </si>
  <si>
    <t>Nelson Primary School</t>
  </si>
  <si>
    <t>New Hall Primary School</t>
  </si>
  <si>
    <t>New Oscott Primary School</t>
  </si>
  <si>
    <t>Newtown Nursery School</t>
  </si>
  <si>
    <t>Osborne Nursery School</t>
  </si>
  <si>
    <t>Oscott Manor School</t>
  </si>
  <si>
    <t>Our Lady and St Rose of Lima Catholic Primary School</t>
  </si>
  <si>
    <t>Our Lady of Lourdes Catholic Primary School</t>
  </si>
  <si>
    <t>Park Hill Primary School</t>
  </si>
  <si>
    <t>Penns Primary School</t>
  </si>
  <si>
    <t>Perry Beeches Nursery School</t>
  </si>
  <si>
    <t>Priestley Smith School</t>
  </si>
  <si>
    <t>Queensbridge School</t>
  </si>
  <si>
    <t>Raddlebarn Primary School</t>
  </si>
  <si>
    <t>Redhill Primary School</t>
  </si>
  <si>
    <t>Rednal Hill Infant School</t>
  </si>
  <si>
    <t>Rednal Hill Junior School</t>
  </si>
  <si>
    <t>Regents Park Community Primary School</t>
  </si>
  <si>
    <t>Rubery Nursery School</t>
  </si>
  <si>
    <t>Selly Oak Nursery School</t>
  </si>
  <si>
    <t>Selly Oak Trust School</t>
  </si>
  <si>
    <t>Selly Park Girls' School</t>
  </si>
  <si>
    <t>Severne Junior Infant and Nursery School</t>
  </si>
  <si>
    <t>Shaw Hill Primary School</t>
  </si>
  <si>
    <t>Shenley Fields Nursery School</t>
  </si>
  <si>
    <t>Sladefield Infant School</t>
  </si>
  <si>
    <t>Somerville Primary (NC) School</t>
  </si>
  <si>
    <t>Springfield House Community Special School</t>
  </si>
  <si>
    <t>SS John &amp; Monica Catholic Primary School</t>
  </si>
  <si>
    <t>St Alban's Catholic Primary School</t>
  </si>
  <si>
    <t>St Ambrose Barlow Catholic Primary School</t>
  </si>
  <si>
    <t>St Anne's Catholic Primary School</t>
  </si>
  <si>
    <t>St Augustine's Catholic Primary School</t>
  </si>
  <si>
    <t>St Benedict's Primary School</t>
  </si>
  <si>
    <t>St Bernadette's Catholic Primary School</t>
  </si>
  <si>
    <t>St Bernard's Catholic Primary School</t>
  </si>
  <si>
    <t>St Catherine of Siena Catholic Primary School</t>
  </si>
  <si>
    <t>St Clare's Catholic Primary School</t>
  </si>
  <si>
    <t>St Cuthbert's Catholic Primary School</t>
  </si>
  <si>
    <t>St Dunstan's Catholic Primary School</t>
  </si>
  <si>
    <t>St Edward's Catholic Primary School</t>
  </si>
  <si>
    <t>St Francis Catholic Primary School</t>
  </si>
  <si>
    <t>St Gerard's Catholic Primary School</t>
  </si>
  <si>
    <t>St James Church of England Primary School, Handsworth</t>
  </si>
  <si>
    <t>St John Wall Catholic School</t>
  </si>
  <si>
    <t>St Jude's Catholic Primary School</t>
  </si>
  <si>
    <t>St Laurence Church Infant School</t>
  </si>
  <si>
    <t>St Laurence Church Junior School</t>
  </si>
  <si>
    <t>St Margaret Mary Catholic Primary School</t>
  </si>
  <si>
    <t>St Martin de Porres Catholic Primary School</t>
  </si>
  <si>
    <t>St Mary's Catholic Primary School</t>
  </si>
  <si>
    <t>St Mary's Church of England Primary School</t>
  </si>
  <si>
    <t>St Matthew's CofE Primary School</t>
  </si>
  <si>
    <t>St Patrick and St Edmund's Catholic Primary School</t>
  </si>
  <si>
    <t>St Paul's School for Girls</t>
  </si>
  <si>
    <t>St Peters CofE Primary School</t>
  </si>
  <si>
    <t>St Saviour's C of E Primary School</t>
  </si>
  <si>
    <t>St Teresa's Catholic Primary School</t>
  </si>
  <si>
    <t>St Thomas Centre Nursery School</t>
  </si>
  <si>
    <t>St Vincent's Catholic Primary School</t>
  </si>
  <si>
    <t>Stanville Primary School</t>
  </si>
  <si>
    <t>Stechford Primary School</t>
  </si>
  <si>
    <t>Sundridge Primary School</t>
  </si>
  <si>
    <t>The Dame Ellen Pinsent School</t>
  </si>
  <si>
    <t>The Meadows Primary School</t>
  </si>
  <si>
    <t>The Oratory Roman Catholic Primary School</t>
  </si>
  <si>
    <t>The Pines School</t>
  </si>
  <si>
    <t>Thornton Primary School</t>
  </si>
  <si>
    <t>Uffculme School</t>
  </si>
  <si>
    <t>Victoria School</t>
  </si>
  <si>
    <t>Walmley Infant School</t>
  </si>
  <si>
    <t>Walmley Junior School</t>
  </si>
  <si>
    <t>Ward End Primary School</t>
  </si>
  <si>
    <t>Washwood Heath Nursery School</t>
  </si>
  <si>
    <t>Water Mill Primary School</t>
  </si>
  <si>
    <t>Welford Primary School</t>
  </si>
  <si>
    <t>Welsh House Farm Community School and Special Needs Resources Base</t>
  </si>
  <si>
    <t>Weoley Castle Nursery School</t>
  </si>
  <si>
    <t>West Heath Nursery School</t>
  </si>
  <si>
    <t>West Heath Primary School</t>
  </si>
  <si>
    <t>Wheelers Lane Primary School</t>
  </si>
  <si>
    <t>Wheelers Lane Technology College</t>
  </si>
  <si>
    <t>Whitehouse Common Primary School</t>
  </si>
  <si>
    <t>William Murdoch Primary School</t>
  </si>
  <si>
    <t>Woodcock Hill Primary School</t>
  </si>
  <si>
    <t>Woodgate Primary School</t>
  </si>
  <si>
    <t>Woodthorpe Junior and Infant School</t>
  </si>
  <si>
    <t>World's End Infant and Nursery School</t>
  </si>
  <si>
    <t>World's End Junior School</t>
  </si>
  <si>
    <t>Wylde Green Primary School</t>
  </si>
  <si>
    <t>Yardley Primary School</t>
  </si>
  <si>
    <t>Yardley Wood Community Primary School</t>
  </si>
  <si>
    <t>Yorkmead Junior and Infant School</t>
  </si>
  <si>
    <t>TOTAL</t>
  </si>
  <si>
    <t>Select School Name</t>
  </si>
  <si>
    <t>-</t>
  </si>
  <si>
    <t>Latest URN</t>
  </si>
  <si>
    <t>Please Select</t>
  </si>
  <si>
    <t>AX001</t>
  </si>
  <si>
    <t>Red</t>
  </si>
  <si>
    <t>Low</t>
  </si>
  <si>
    <t>AX085</t>
  </si>
  <si>
    <t>Amber</t>
  </si>
  <si>
    <t>Medium</t>
  </si>
  <si>
    <t>AX002</t>
  </si>
  <si>
    <t>Green</t>
  </si>
  <si>
    <t>High</t>
  </si>
  <si>
    <t>AX087</t>
  </si>
  <si>
    <t>AX004</t>
  </si>
  <si>
    <t>AX006</t>
  </si>
  <si>
    <t>AX007</t>
  </si>
  <si>
    <t>AX008</t>
  </si>
  <si>
    <t>Yes</t>
  </si>
  <si>
    <t>AX00C</t>
  </si>
  <si>
    <t>AX00E</t>
  </si>
  <si>
    <t>No</t>
  </si>
  <si>
    <t>AX00F</t>
  </si>
  <si>
    <t>AX04L</t>
  </si>
  <si>
    <t>AX04M</t>
  </si>
  <si>
    <t>AX00G</t>
  </si>
  <si>
    <t>AX00H</t>
  </si>
  <si>
    <t>AX00J</t>
  </si>
  <si>
    <t>AX08C</t>
  </si>
  <si>
    <t>AX00Q</t>
  </si>
  <si>
    <t>AX00R</t>
  </si>
  <si>
    <t>AX08G</t>
  </si>
  <si>
    <t>AX00T</t>
  </si>
  <si>
    <t>AX00U</t>
  </si>
  <si>
    <t>AX08J</t>
  </si>
  <si>
    <t>AX08H</t>
  </si>
  <si>
    <t>AX00X</t>
  </si>
  <si>
    <t>AX00Y</t>
  </si>
  <si>
    <t>AX00Z</t>
  </si>
  <si>
    <t>AX08N</t>
  </si>
  <si>
    <t>AX010</t>
  </si>
  <si>
    <t>AX013</t>
  </si>
  <si>
    <t>AX08U</t>
  </si>
  <si>
    <t>AX014</t>
  </si>
  <si>
    <t>AX015</t>
  </si>
  <si>
    <t>AX017</t>
  </si>
  <si>
    <t>AX018</t>
  </si>
  <si>
    <t>AX08W</t>
  </si>
  <si>
    <t>AX01A</t>
  </si>
  <si>
    <t>AX019</t>
  </si>
  <si>
    <t>AX073</t>
  </si>
  <si>
    <t>AX01B</t>
  </si>
  <si>
    <t>AX01D</t>
  </si>
  <si>
    <t>AX01E</t>
  </si>
  <si>
    <t>AX091</t>
  </si>
  <si>
    <t>AX092</t>
  </si>
  <si>
    <t>AX093</t>
  </si>
  <si>
    <t>AX01G</t>
  </si>
  <si>
    <t>AX01H</t>
  </si>
  <si>
    <t>AX01J</t>
  </si>
  <si>
    <t>AX01Q</t>
  </si>
  <si>
    <t>AX01R</t>
  </si>
  <si>
    <t>AX01T</t>
  </si>
  <si>
    <t>AX01X</t>
  </si>
  <si>
    <t>AX01W</t>
  </si>
  <si>
    <t>AX01Z</t>
  </si>
  <si>
    <t>AX020</t>
  </si>
  <si>
    <t>AX021</t>
  </si>
  <si>
    <t>AX023</t>
  </si>
  <si>
    <t>AX025</t>
  </si>
  <si>
    <t>AX026</t>
  </si>
  <si>
    <t>AX027</t>
  </si>
  <si>
    <t>AX028</t>
  </si>
  <si>
    <t>AX029</t>
  </si>
  <si>
    <t>AX02C</t>
  </si>
  <si>
    <t>AX02D</t>
  </si>
  <si>
    <t>AX02F</t>
  </si>
  <si>
    <t>AX02G</t>
  </si>
  <si>
    <t>AX02H</t>
  </si>
  <si>
    <t>AX02K</t>
  </si>
  <si>
    <t>AX02L</t>
  </si>
  <si>
    <t>AX09P</t>
  </si>
  <si>
    <t>AX02M</t>
  </si>
  <si>
    <t>AX02P</t>
  </si>
  <si>
    <t>AX02R</t>
  </si>
  <si>
    <t>AX0A1</t>
  </si>
  <si>
    <t>AX0A2</t>
  </si>
  <si>
    <t>AX02U</t>
  </si>
  <si>
    <t>AX02V</t>
  </si>
  <si>
    <t>AX0A4</t>
  </si>
  <si>
    <t>AX02Y</t>
  </si>
  <si>
    <t>AX0A7</t>
  </si>
  <si>
    <t>AX032</t>
  </si>
  <si>
    <t>AX035</t>
  </si>
  <si>
    <t>AX037</t>
  </si>
  <si>
    <t>AX036</t>
  </si>
  <si>
    <t>AX03A</t>
  </si>
  <si>
    <t>AX03B</t>
  </si>
  <si>
    <t>AX03C</t>
  </si>
  <si>
    <t>AX03D</t>
  </si>
  <si>
    <t>AX03E</t>
  </si>
  <si>
    <t>AX03G</t>
  </si>
  <si>
    <t>AX03J</t>
  </si>
  <si>
    <t>AX03K</t>
  </si>
  <si>
    <t>AX03L</t>
  </si>
  <si>
    <t>AX03M</t>
  </si>
  <si>
    <t>AX0AN</t>
  </si>
  <si>
    <t>AX03N</t>
  </si>
  <si>
    <t>AX03P</t>
  </si>
  <si>
    <t>AX03Q</t>
  </si>
  <si>
    <t>AX03R</t>
  </si>
  <si>
    <t>AX03W</t>
  </si>
  <si>
    <t>AX03V</t>
  </si>
  <si>
    <t>AX03X</t>
  </si>
  <si>
    <t>AX040</t>
  </si>
  <si>
    <t>AX041</t>
  </si>
  <si>
    <t>AX042</t>
  </si>
  <si>
    <t>AX0AW</t>
  </si>
  <si>
    <t>AX044</t>
  </si>
  <si>
    <t>AX043</t>
  </si>
  <si>
    <t>AX045</t>
  </si>
  <si>
    <t>AX046</t>
  </si>
  <si>
    <t>AX047</t>
  </si>
  <si>
    <t>AX04B</t>
  </si>
  <si>
    <t>AX04C</t>
  </si>
  <si>
    <t>AX04D</t>
  </si>
  <si>
    <t>AX04E</t>
  </si>
  <si>
    <t>AX04J</t>
  </si>
  <si>
    <t>AX04K</t>
  </si>
  <si>
    <t>AX04N</t>
  </si>
  <si>
    <t>AX04Q</t>
  </si>
  <si>
    <t>AX0BD</t>
  </si>
  <si>
    <t>AX04V</t>
  </si>
  <si>
    <t>AX04W</t>
  </si>
  <si>
    <t>AX04X</t>
  </si>
  <si>
    <t>AX04Y</t>
  </si>
  <si>
    <t>AX04Z</t>
  </si>
  <si>
    <t>AX052</t>
  </si>
  <si>
    <t>AX053</t>
  </si>
  <si>
    <t>AX0BK</t>
  </si>
  <si>
    <t>AX0BL</t>
  </si>
  <si>
    <t>AX054</t>
  </si>
  <si>
    <t>AX055</t>
  </si>
  <si>
    <t>AX056</t>
  </si>
  <si>
    <t>AX0BR</t>
  </si>
  <si>
    <t>AX059</t>
  </si>
  <si>
    <t>AX05A</t>
  </si>
  <si>
    <t>AX061</t>
  </si>
  <si>
    <t>AX05C</t>
  </si>
  <si>
    <t>AX05D</t>
  </si>
  <si>
    <t>AX05E</t>
  </si>
  <si>
    <t>AX05F</t>
  </si>
  <si>
    <t>AX05H</t>
  </si>
  <si>
    <t>AX05J</t>
  </si>
  <si>
    <t>AX05K</t>
  </si>
  <si>
    <t>AX05L</t>
  </si>
  <si>
    <t>AX05N</t>
  </si>
  <si>
    <t>AX05P</t>
  </si>
  <si>
    <t>AX05Q</t>
  </si>
  <si>
    <t>AX05U</t>
  </si>
  <si>
    <t>AX05V</t>
  </si>
  <si>
    <t>AX05Y</t>
  </si>
  <si>
    <t>AX05Z</t>
  </si>
  <si>
    <t>AX063</t>
  </si>
  <si>
    <t>AX066</t>
  </si>
  <si>
    <t>AX067</t>
  </si>
  <si>
    <t>AX068</t>
  </si>
  <si>
    <t>AX069</t>
  </si>
  <si>
    <t>AX06B</t>
  </si>
  <si>
    <t>AX06E</t>
  </si>
  <si>
    <t>AX06D</t>
  </si>
  <si>
    <t>AX06F</t>
  </si>
  <si>
    <t>AX06H</t>
  </si>
  <si>
    <t>AX0C4</t>
  </si>
  <si>
    <t>AX06L</t>
  </si>
  <si>
    <t>AX06N</t>
  </si>
  <si>
    <t>AX06P</t>
  </si>
  <si>
    <t>AX06R</t>
  </si>
  <si>
    <t>AX06U</t>
  </si>
  <si>
    <t>AX06W</t>
  </si>
  <si>
    <t>AX06Y</t>
  </si>
  <si>
    <t>AX072</t>
  </si>
  <si>
    <t>AX01M</t>
  </si>
  <si>
    <t>AX03Z</t>
  </si>
  <si>
    <t>AX049</t>
  </si>
  <si>
    <t>AX04P</t>
  </si>
  <si>
    <t>AX075</t>
  </si>
  <si>
    <t>AX07A</t>
  </si>
  <si>
    <t>AX0CG</t>
  </si>
  <si>
    <t>AX0CH</t>
  </si>
  <si>
    <t>AX0CJ</t>
  </si>
  <si>
    <t>AX07B</t>
  </si>
  <si>
    <t>AX07D</t>
  </si>
  <si>
    <t>AX07E</t>
  </si>
  <si>
    <t>AX0CL</t>
  </si>
  <si>
    <t>AX07H</t>
  </si>
  <si>
    <t>AX07J</t>
  </si>
  <si>
    <t>AX07K</t>
  </si>
  <si>
    <t>AX07L</t>
  </si>
  <si>
    <t>AX07P</t>
  </si>
  <si>
    <t>AX07N</t>
  </si>
  <si>
    <t>AX07Q</t>
  </si>
  <si>
    <t>AX07T</t>
  </si>
  <si>
    <t>AX07U</t>
  </si>
  <si>
    <t>AX07V</t>
  </si>
  <si>
    <t>AX07W</t>
  </si>
  <si>
    <t>AX07X</t>
  </si>
  <si>
    <t>AX0CQ</t>
  </si>
  <si>
    <t>AX07Y</t>
  </si>
  <si>
    <t>AX080</t>
  </si>
  <si>
    <t>AX081</t>
  </si>
  <si>
    <t>AX083</t>
  </si>
  <si>
    <t>Instructions for using the Deficit Recovery Plan (DRP) Template</t>
  </si>
  <si>
    <t>When copying data over the templates in the tabs, please ensure you copy into the correct columns otherwise the links will not work correctly</t>
  </si>
  <si>
    <t>Cells highlighted in the colour lemon are either pre-populated or will populate from other places in the template.</t>
  </si>
  <si>
    <t>Cells highlighted in the colour light blue will need to be populated when completing the DRP template</t>
  </si>
  <si>
    <t>TAB</t>
  </si>
  <si>
    <t>Summary</t>
  </si>
  <si>
    <t>BUDGET PLAN</t>
  </si>
  <si>
    <t>Actuals in the budget plan for financial year 2024 - 25 will self-populate - Note, these are the figures agreed with schools for the closure of accounts 2024 - 25.  Any adjustments to these figures will need to be made in the 2025 - 26 forecast column. The remaining cells will automatically populated from the Budget Plan tab</t>
  </si>
  <si>
    <t>Pupil Numbers</t>
  </si>
  <si>
    <t>Data will populated from the PAN - NOR tab</t>
  </si>
  <si>
    <t>WHERE WERE POTENTIAL SAVINGS IDENTIFIED</t>
  </si>
  <si>
    <t>Some cells will populate from the Establishment tab.  Light blue cells will need to be manually populated</t>
  </si>
  <si>
    <t>KPI ANALYSIS</t>
  </si>
  <si>
    <t>Data will populated using other tabs and pre-determined calculations</t>
  </si>
  <si>
    <t>Other areas in this tab highlighted in the colour lemon will self-populate once other tabs in the plan are completed.  You will need to add information into the cells highlighted light blue</t>
  </si>
  <si>
    <t>The story - what led to the school being in a deficit budget position, what actions have been taken so far, What are the next steps</t>
  </si>
  <si>
    <t>Project Group Actions</t>
  </si>
  <si>
    <t xml:space="preserve">Set out the actions already taken and to be  taken to achieve financial recovery within 3 years.  </t>
  </si>
  <si>
    <t>Budget Plan</t>
  </si>
  <si>
    <t>PAN - NOR</t>
  </si>
  <si>
    <t>Establishment</t>
  </si>
  <si>
    <t>Current Organisation Chart</t>
  </si>
  <si>
    <t>Organisation Chart (post re org)</t>
  </si>
  <si>
    <t>Update the current organisation chart with all changes related to the reorganisation.  Only to be completed if a reorganisation or change in staffing has been made since the ratified budget was agreed</t>
  </si>
  <si>
    <t>Redundancy</t>
  </si>
  <si>
    <t>Complete this tab with estimate of redundancy costs and FTE's.  Use this calculator for the purpose of completing the DRP.  https://www.gov.uk/calculate-your-redundancy-pay/y .  Once restructure has been agreed and actual costs and FTE's can be resubmitted.</t>
  </si>
  <si>
    <t>Pension Strain</t>
  </si>
  <si>
    <t>Complete this tab with estimate of pension strain costs and FTE's.  Once restructure has been agreed and actual costs and FTE's can be resubmitted.</t>
  </si>
  <si>
    <t>EHCP Pupil and Resouces</t>
  </si>
  <si>
    <t>Complete this tab with both known and forecasted pupil numbers and costs</t>
  </si>
  <si>
    <t>Contracts</t>
  </si>
  <si>
    <t>List all current contract information as required in this tab.  Also include future contracts if they have been confirmed/committed</t>
  </si>
  <si>
    <t>PTR, Contact Ratio Guidance Notes</t>
  </si>
  <si>
    <t>Please read this guidance tab prior to completing the PTR, Contact ratio tab</t>
  </si>
  <si>
    <t xml:space="preserve">PTR, Contact Ratio </t>
  </si>
  <si>
    <t>Complete in accordance to the guidance tab.  PPE and teachers out on schools trips do not need to be accounted for separately</t>
  </si>
  <si>
    <t>Teaching Staff Detailed Report</t>
  </si>
  <si>
    <t>Run the detailed staffing report from Access  - The CFR codes used may differ from school to school so please just use the ones pertinent to your school and copy and paste remembering to allow for additional lines if appropriate so that the leadership table below doesn't distort</t>
  </si>
  <si>
    <t>Support Staff Detailed Report</t>
  </si>
  <si>
    <t>Run Detailed staffing report from Access - The CFR codes used may differ from school to school so please just use the ones pertinent to your school and copy and paste remembering to allow for additional lines if appropriate so that the leadership table below doesn't distort</t>
  </si>
  <si>
    <t>Benchmarking</t>
  </si>
  <si>
    <t xml:space="preserve">Drop in this information from your usual source, DfE, VMFI etc. </t>
  </si>
  <si>
    <t>Minutes of Meeting</t>
  </si>
  <si>
    <t>Drop the file for minutes of the meeting where the school Governing Body agreed the deficit recovery plan.  Instruction on how to do this are given in the tab.</t>
  </si>
  <si>
    <r>
      <t xml:space="preserve">Please note that contained within the detailed staff reports tabs, there are instructions within the tabs to aid completion, additional lines may need to be entered for other CFR categories.  </t>
    </r>
    <r>
      <rPr>
        <b/>
        <sz val="10"/>
        <color rgb="FFFF0000"/>
        <rFont val="Arial"/>
        <family val="2"/>
      </rPr>
      <t xml:space="preserve">Please Note the file transfers into excel with text cell at the bottom of each category rather than numeric.  </t>
    </r>
  </si>
  <si>
    <t>Please reformat if you have additional lines to the example on the template and ensure these link to the final box on the data summary sheet leadership tables correctly</t>
  </si>
  <si>
    <t>Please also note that if any lines are added or deleted in the tabs, that you account for this and check that the summary tab is pulling through the correct cells.   This is especially pertinent for the SLT data on the staff detailed reports tabs as schools have varying numbers of lines in the detailed staffing reports exported from Access</t>
  </si>
  <si>
    <t> </t>
  </si>
  <si>
    <t>GLOSSARY</t>
  </si>
  <si>
    <t>CFR</t>
  </si>
  <si>
    <t>Consistent Financial Reporting</t>
  </si>
  <si>
    <t>DfE</t>
  </si>
  <si>
    <t>Department for Education</t>
  </si>
  <si>
    <t>DRP</t>
  </si>
  <si>
    <t>Deficit Recovery Plan</t>
  </si>
  <si>
    <t>EHCP</t>
  </si>
  <si>
    <t>Education Health Care Plan</t>
  </si>
  <si>
    <t>FTE</t>
  </si>
  <si>
    <t>Full Time Equivalent</t>
  </si>
  <si>
    <t>KPI</t>
  </si>
  <si>
    <t>Key Performance Indicators</t>
  </si>
  <si>
    <t>NOR</t>
  </si>
  <si>
    <t>Number on Roll</t>
  </si>
  <si>
    <t>PAN</t>
  </si>
  <si>
    <t>Published Admission Number</t>
  </si>
  <si>
    <t>PPE</t>
  </si>
  <si>
    <t>Planning, Prep and Evaluation</t>
  </si>
  <si>
    <t>PTR</t>
  </si>
  <si>
    <t>Pupil Teacher Ratio</t>
  </si>
  <si>
    <t>VMFI</t>
  </si>
  <si>
    <t>View My Financial Insights</t>
  </si>
  <si>
    <t>User guide: view my financial insights - GOV.UK</t>
  </si>
  <si>
    <t>School Deficit Recovery Plan</t>
  </si>
  <si>
    <t xml:space="preserve">Name of School </t>
  </si>
  <si>
    <t>DfE No</t>
  </si>
  <si>
    <t>Actual</t>
  </si>
  <si>
    <t>Forecast</t>
  </si>
  <si>
    <t xml:space="preserve">2024 - 25 </t>
  </si>
  <si>
    <t>2025 - 26</t>
  </si>
  <si>
    <t>2026 - 27</t>
  </si>
  <si>
    <t>2027 - 28</t>
  </si>
  <si>
    <t>2028 - 29</t>
  </si>
  <si>
    <t>2029 - 30</t>
  </si>
  <si>
    <t>Balance b/f</t>
  </si>
  <si>
    <t xml:space="preserve">Income </t>
  </si>
  <si>
    <t>Expenditure</t>
  </si>
  <si>
    <t>In-year Surplus/(Deficit)</t>
  </si>
  <si>
    <t>Cumulative Surplus/(Deficit)</t>
  </si>
  <si>
    <t>Balance as % of Annual Income</t>
  </si>
  <si>
    <t>PUPIL NUMBERS</t>
  </si>
  <si>
    <t>Academic Year</t>
  </si>
  <si>
    <t>On Roll</t>
  </si>
  <si>
    <t>How will you balance your budget in-year?</t>
  </si>
  <si>
    <t>How will you maintain an in-year surplus balance moving forward?</t>
  </si>
  <si>
    <t>Area where potential savings identified</t>
  </si>
  <si>
    <t>Proposed areas for achieving savings 2026 - 2027 (£)</t>
  </si>
  <si>
    <t>Proposed areas for achieving savings 2027 - 2028 (£)</t>
  </si>
  <si>
    <t>Proposed areas for achieving savings 2028 - 2029 (£)</t>
  </si>
  <si>
    <t>Proposed areas for achieving savings 2029 - 2030 (£)</t>
  </si>
  <si>
    <t>Comments</t>
  </si>
  <si>
    <t>Teaching Staff</t>
  </si>
  <si>
    <t>Teaching Assistants</t>
  </si>
  <si>
    <t>Leadership (On LD scale)</t>
  </si>
  <si>
    <t>Admin Staff</t>
  </si>
  <si>
    <t>Building Services Supervisor</t>
  </si>
  <si>
    <t>Cleaning Staff</t>
  </si>
  <si>
    <t>Catering Staff</t>
  </si>
  <si>
    <t>MDSA</t>
  </si>
  <si>
    <t>Other Staff Category</t>
  </si>
  <si>
    <t>Premises</t>
  </si>
  <si>
    <t>Supplies and Services</t>
  </si>
  <si>
    <t>Spare (adjust as necessary)</t>
  </si>
  <si>
    <t>Income</t>
  </si>
  <si>
    <t>Total Savings</t>
  </si>
  <si>
    <t>KPI Analysis:</t>
  </si>
  <si>
    <t>Staffing costs versus in-year income (%)</t>
  </si>
  <si>
    <t>Staffing costs versus expenditure (%)</t>
  </si>
  <si>
    <t>Average Class Size</t>
  </si>
  <si>
    <t>Average Teacher Cost (£)</t>
  </si>
  <si>
    <t>Teacher Contact Ratio</t>
  </si>
  <si>
    <t>FTE Teaching Staff</t>
  </si>
  <si>
    <t>FTE Teaching Assistants</t>
  </si>
  <si>
    <t>FTE Leadership (On LD scale)</t>
  </si>
  <si>
    <t>FTE Admin Staff</t>
  </si>
  <si>
    <t>FTE Building Services Supervisor</t>
  </si>
  <si>
    <t>FTE Cleaning Staff</t>
  </si>
  <si>
    <t>FTE Catering Staff</t>
  </si>
  <si>
    <t>FTE MDSA</t>
  </si>
  <si>
    <t>FTE Other Staff Category</t>
  </si>
  <si>
    <t>Authorisation</t>
  </si>
  <si>
    <t xml:space="preserve">This plan has been discussed and minuted at the Governing Body Meeting held on </t>
  </si>
  <si>
    <t>DD/MM/YYYY</t>
  </si>
  <si>
    <t>Minutes off Meeting attached</t>
  </si>
  <si>
    <t>Signed by</t>
  </si>
  <si>
    <t>Head Teacher</t>
  </si>
  <si>
    <t>Name</t>
  </si>
  <si>
    <t xml:space="preserve"> (please insert here)</t>
  </si>
  <si>
    <t>Chair of Governors</t>
  </si>
  <si>
    <t>Local Authority Sign Off</t>
  </si>
  <si>
    <t>This plan has been discussed and Approved</t>
  </si>
  <si>
    <t>Director of Finance (S.151)</t>
  </si>
  <si>
    <t>Director of Children's Services</t>
  </si>
  <si>
    <t>Finance Business Partner</t>
  </si>
  <si>
    <t xml:space="preserve">Licence Deficit </t>
  </si>
  <si>
    <t>Deficit Recovery Plan Details</t>
  </si>
  <si>
    <t>Background (What happened to cause the budget deficit)</t>
  </si>
  <si>
    <t>Next Steps</t>
  </si>
  <si>
    <t>Financial Year in which an in year balanced budget is forecasted</t>
  </si>
  <si>
    <t>Financial Year in which the deficit is eradicated</t>
  </si>
  <si>
    <t>Actions</t>
  </si>
  <si>
    <t>Date to be achieved by</t>
  </si>
  <si>
    <t>Owner</t>
  </si>
  <si>
    <t>Impact</t>
  </si>
  <si>
    <t>Financial Impact £</t>
  </si>
  <si>
    <t>Interdependents</t>
  </si>
  <si>
    <t>Severity of Risk</t>
  </si>
  <si>
    <t xml:space="preserve">Achieved </t>
  </si>
  <si>
    <t>School Financial Deficit Recovery Plan</t>
  </si>
  <si>
    <t>Deficit Recovery/Repayment</t>
  </si>
  <si>
    <t xml:space="preserve">Future Plan </t>
  </si>
  <si>
    <t>Details</t>
  </si>
  <si>
    <t>2024 - 25 Outturn</t>
  </si>
  <si>
    <t>2025 - 26 Budget Plan</t>
  </si>
  <si>
    <t>2025 - 26 Forecast Outturn</t>
  </si>
  <si>
    <t>2026 - 27 Budget Plan 
Year 1</t>
  </si>
  <si>
    <t>2027 - 28 Budget Plan
Year 2</t>
  </si>
  <si>
    <t>2028 - 29 Budget Plan
Year 3</t>
  </si>
  <si>
    <t>2030 - 31 Budget Plan
Year 4</t>
  </si>
  <si>
    <t>In year budget basis and breakdown</t>
  </si>
  <si>
    <t>Budget risks and Uncertainties</t>
  </si>
  <si>
    <t>Forecast Calculation/support</t>
  </si>
  <si>
    <t>RAG rating</t>
  </si>
  <si>
    <t>Committed Revenue Balance</t>
  </si>
  <si>
    <t>Uncommitted Revenue Balance</t>
  </si>
  <si>
    <t>Devolved Formula Capital Balance</t>
  </si>
  <si>
    <t>Other Capital Balances</t>
  </si>
  <si>
    <t>Community Focused School Revenue Balances</t>
  </si>
  <si>
    <t>Total Opening Balance</t>
  </si>
  <si>
    <t>Funds Delegated by the LA</t>
  </si>
  <si>
    <t>Funding for Sixth Form Students</t>
  </si>
  <si>
    <t>High Needs Top-up Funding</t>
  </si>
  <si>
    <t>Funding for Minority Ethnic Pupils</t>
  </si>
  <si>
    <t>Other Government Grants</t>
  </si>
  <si>
    <t>Other Grants and Payments Received</t>
  </si>
  <si>
    <t>Income from Catering</t>
  </si>
  <si>
    <t>Receipts from Supply Teachers Insurance Claims</t>
  </si>
  <si>
    <t>Receipts from Other Insurance Claims</t>
  </si>
  <si>
    <t>Income from Contributions to Educational Visits</t>
  </si>
  <si>
    <t>Donations and/or Voluntary Funds</t>
  </si>
  <si>
    <t>Pupil-Focused Extended School Funding and/or Grants</t>
  </si>
  <si>
    <t>Community Focused Funding and/or Grants</t>
  </si>
  <si>
    <t>Community Focused Facilities Income</t>
  </si>
  <si>
    <t>Total Income Revenue</t>
  </si>
  <si>
    <t>Supply Teaching Staff</t>
  </si>
  <si>
    <t>Education Support Staff</t>
  </si>
  <si>
    <t>Premises Staff</t>
  </si>
  <si>
    <t>Administrative Staff and Clerical Staff</t>
  </si>
  <si>
    <t>Cost of Other staff</t>
  </si>
  <si>
    <t>Indirect Employee Expenses</t>
  </si>
  <si>
    <t>Staff Development and Training</t>
  </si>
  <si>
    <t>Supply Teacher Insurance</t>
  </si>
  <si>
    <t>Staff Related Insurance</t>
  </si>
  <si>
    <t>Building Maintenance and Improvement</t>
  </si>
  <si>
    <t>Grounds Maintenance and Improvement</t>
  </si>
  <si>
    <t>Cleaning and Caretaking</t>
  </si>
  <si>
    <t>Water and Sewerage</t>
  </si>
  <si>
    <t>Other Occupation Costs</t>
  </si>
  <si>
    <t>Learning Resources</t>
  </si>
  <si>
    <t>E20a</t>
  </si>
  <si>
    <t>Connectivity</t>
  </si>
  <si>
    <t>E20b</t>
  </si>
  <si>
    <t>Onsite servers</t>
  </si>
  <si>
    <t>E20c</t>
  </si>
  <si>
    <t>IT learning resources</t>
  </si>
  <si>
    <t>E20d</t>
  </si>
  <si>
    <t>Administration software and systems</t>
  </si>
  <si>
    <t>E20e</t>
  </si>
  <si>
    <t>Laptops, desktops and tablets</t>
  </si>
  <si>
    <t>E20f</t>
  </si>
  <si>
    <t>Other hardware</t>
  </si>
  <si>
    <t>E20g</t>
  </si>
  <si>
    <t>IT support</t>
  </si>
  <si>
    <t>Examination Fees</t>
  </si>
  <si>
    <t>Administrative Supplies</t>
  </si>
  <si>
    <t>Other Insurance Costs</t>
  </si>
  <si>
    <t>Special Facilities</t>
  </si>
  <si>
    <t>Catering Supplies</t>
  </si>
  <si>
    <t>Agency Supply Teaching Staff</t>
  </si>
  <si>
    <t>Bought in Professional Services - Curriculum</t>
  </si>
  <si>
    <t>Loan Interest</t>
  </si>
  <si>
    <t>Direct Revenue Financing (revenue contributions to capital)</t>
  </si>
  <si>
    <t>Community Focused School Staff</t>
  </si>
  <si>
    <t>Community Focused School Costs</t>
  </si>
  <si>
    <t>Total Expenditure Revenue</t>
  </si>
  <si>
    <t>In Year Surplus / (Deficit)</t>
  </si>
  <si>
    <t>Surplus / (Deficit) Brought Fwd.</t>
  </si>
  <si>
    <t>Cumulative Surplus / (Deficit) C/Fwd.</t>
  </si>
  <si>
    <t>Capital Income</t>
  </si>
  <si>
    <t>Voluntary or Private income</t>
  </si>
  <si>
    <t xml:space="preserve">Total Capital Income </t>
  </si>
  <si>
    <t>Capital Expenditure</t>
  </si>
  <si>
    <t>Budget</t>
  </si>
  <si>
    <t>Acquisition of Land and Existing Buildings</t>
  </si>
  <si>
    <t>New Construction Conversion and Renovation</t>
  </si>
  <si>
    <t>Vehicles, Plant, Equipment and Machinery</t>
  </si>
  <si>
    <t>CE04a</t>
  </si>
  <si>
    <t>CE04b</t>
  </si>
  <si>
    <t>CE04c</t>
  </si>
  <si>
    <t>CE04d</t>
  </si>
  <si>
    <t>CE04e</t>
  </si>
  <si>
    <t>Planned Admission Numbers (PAN) / Number on Roll</t>
  </si>
  <si>
    <t>Pupil numbers on roll per year group: Academic Year</t>
  </si>
  <si>
    <t>Reception</t>
  </si>
  <si>
    <t>Year 1</t>
  </si>
  <si>
    <t>Year 2</t>
  </si>
  <si>
    <t>Year 3</t>
  </si>
  <si>
    <t>Year 4</t>
  </si>
  <si>
    <t>Total</t>
  </si>
  <si>
    <t>Establishment Information</t>
  </si>
  <si>
    <t xml:space="preserve"> FTE</t>
  </si>
  <si>
    <t>Cost in £</t>
  </si>
  <si>
    <t>2025 - 26 Actual</t>
  </si>
  <si>
    <t>2026 - 27 Budget</t>
  </si>
  <si>
    <t>2027 - 28 Budget</t>
  </si>
  <si>
    <t>2028 - 29 Budget</t>
  </si>
  <si>
    <t>2029 - 30 Budget</t>
  </si>
  <si>
    <t xml:space="preserve">Current Staffing </t>
  </si>
  <si>
    <t>Current Organisation - Example</t>
  </si>
  <si>
    <t>Re-organisation in Costs - Example</t>
  </si>
  <si>
    <t xml:space="preserve">Proposed Staffing </t>
  </si>
  <si>
    <t>Leadership</t>
  </si>
  <si>
    <t>1 x HT</t>
  </si>
  <si>
    <t>Deputy</t>
  </si>
  <si>
    <t>1 x EY Lead</t>
  </si>
  <si>
    <t>Children's Centre</t>
  </si>
  <si>
    <t xml:space="preserve">Admin </t>
  </si>
  <si>
    <t>Yr6</t>
  </si>
  <si>
    <t>SBM</t>
  </si>
  <si>
    <t xml:space="preserve">1 x Teacher </t>
  </si>
  <si>
    <t>Admin</t>
  </si>
  <si>
    <t>1 x TA (to end Aug 23)</t>
  </si>
  <si>
    <t>Prem</t>
  </si>
  <si>
    <t>0.5 SEN TA (to end Aug 23)</t>
  </si>
  <si>
    <t>0.5 TA (from Sept)</t>
  </si>
  <si>
    <t>0.3 SEN TA (From Sept)</t>
  </si>
  <si>
    <t xml:space="preserve">EYSF </t>
  </si>
  <si>
    <t>1 x EYSF Teacher</t>
  </si>
  <si>
    <t>1 x EY Educator</t>
  </si>
  <si>
    <t>Children Centre</t>
  </si>
  <si>
    <t>EYE Room Lead</t>
  </si>
  <si>
    <t>1 x SEN TA</t>
  </si>
  <si>
    <t>1 x SEN TA Agency</t>
  </si>
  <si>
    <t>EYE</t>
  </si>
  <si>
    <t>EYE Vacancy</t>
  </si>
  <si>
    <t xml:space="preserve">Yr1 </t>
  </si>
  <si>
    <t xml:space="preserve">2 x EYE Work Force </t>
  </si>
  <si>
    <t>Pastoral Team</t>
  </si>
  <si>
    <t>1 x Teacher</t>
  </si>
  <si>
    <t>Inclusion Team</t>
  </si>
  <si>
    <t>Extended Day</t>
  </si>
  <si>
    <t>1 x TA</t>
  </si>
  <si>
    <t>Inclusion</t>
  </si>
  <si>
    <t>1 x SENDCO</t>
  </si>
  <si>
    <t>Yr2</t>
  </si>
  <si>
    <t>1 x Pastoral/Welfare</t>
  </si>
  <si>
    <t>1 x Teacher (to end Aug 23)</t>
  </si>
  <si>
    <t xml:space="preserve">1 x Learning Mentor </t>
  </si>
  <si>
    <t>.02 Deputy (to end Aug 23)</t>
  </si>
  <si>
    <t>1 x Teacher (from Sept)</t>
  </si>
  <si>
    <t>ASC</t>
  </si>
  <si>
    <t>BC</t>
  </si>
  <si>
    <t>Yr3</t>
  </si>
  <si>
    <t>1 x Agency Teacher</t>
  </si>
  <si>
    <t>1 x Agency TA (to end July)</t>
  </si>
  <si>
    <t>0.5 Agency TA (from Sept)</t>
  </si>
  <si>
    <t>Midday Meals</t>
  </si>
  <si>
    <t>0.5 x SEN TA (to end July 2023)</t>
  </si>
  <si>
    <t>LT Supervisor</t>
  </si>
  <si>
    <t>1 x SEN TA (from Sept 2023)</t>
  </si>
  <si>
    <t>Support</t>
  </si>
  <si>
    <t>0.6 HLTA (to end Aug)</t>
  </si>
  <si>
    <t xml:space="preserve">0.4 HLTA </t>
  </si>
  <si>
    <t>Yr4</t>
  </si>
  <si>
    <t>1 x Agency Teacher (Summer Term)</t>
  </si>
  <si>
    <t>1 x Teacher (Autumn Term)</t>
  </si>
  <si>
    <t>0.5 Agency TA (to end July)</t>
  </si>
  <si>
    <t>0.5 SEN TA (to end Aug)</t>
  </si>
  <si>
    <t>0.33 SEN TA</t>
  </si>
  <si>
    <t>Yr5</t>
  </si>
  <si>
    <t>Staffing Costs Inc Agency</t>
  </si>
  <si>
    <t>Agency Staffing costs</t>
  </si>
  <si>
    <t>Staffing Costs Less Agency</t>
  </si>
  <si>
    <t>Redundancy BCC Pressure</t>
  </si>
  <si>
    <t>FTE equivalent</t>
  </si>
  <si>
    <t>Estimated Cost in £ (to be completed with BCC Human Resources and Pensions Service following submission of this pack)</t>
  </si>
  <si>
    <t>Actual Cost in £ (to be completed with BCC Human Resources and Pensions Service following submission of this pack)</t>
  </si>
  <si>
    <t xml:space="preserve"> Use this calculator to help get estimates for redundancy costs https://www.gov.uk/calculate-your-redundancy-pay/y</t>
  </si>
  <si>
    <t>Pension Strain School Pressure</t>
  </si>
  <si>
    <t>SEN Funding</t>
  </si>
  <si>
    <t>Apr 25 - Aug 25</t>
  </si>
  <si>
    <t>Sept 25 - Mar 26</t>
  </si>
  <si>
    <t>In Year Payment Received</t>
  </si>
  <si>
    <t>Pupil Name</t>
  </si>
  <si>
    <t>Year Group</t>
  </si>
  <si>
    <t>Named Support</t>
  </si>
  <si>
    <t>Perm/Agency</t>
  </si>
  <si>
    <t>Cost for Support £</t>
  </si>
  <si>
    <t>Total Cost for Support</t>
  </si>
  <si>
    <t>EHCP Allocation £</t>
  </si>
  <si>
    <t>Notional Cost £</t>
  </si>
  <si>
    <t>Combined Total £</t>
  </si>
  <si>
    <t>Costs for Resources £</t>
  </si>
  <si>
    <t>Variance £</t>
  </si>
  <si>
    <t>Estimate Budget 23-24</t>
  </si>
  <si>
    <t>Estimate Budget 24-25</t>
  </si>
  <si>
    <t>Estimate Budget 25-26</t>
  </si>
  <si>
    <t>Date Plan Agreed</t>
  </si>
  <si>
    <t>Additional Notes</t>
  </si>
  <si>
    <t>Apr</t>
  </si>
  <si>
    <t>May</t>
  </si>
  <si>
    <t>Jun</t>
  </si>
  <si>
    <t>Jul</t>
  </si>
  <si>
    <t>Aug</t>
  </si>
  <si>
    <t>Sep</t>
  </si>
  <si>
    <t>Oct</t>
  </si>
  <si>
    <t>Nov</t>
  </si>
  <si>
    <t>Dec</t>
  </si>
  <si>
    <t>Jan</t>
  </si>
  <si>
    <t>Feb</t>
  </si>
  <si>
    <t>Mar</t>
  </si>
  <si>
    <t>Totals</t>
  </si>
  <si>
    <t>Outstanding</t>
  </si>
  <si>
    <t xml:space="preserve">EHCP - BUDGET </t>
  </si>
  <si>
    <t>EHCP - in year changes and additions</t>
  </si>
  <si>
    <t>Looked After</t>
  </si>
  <si>
    <t>Out of Borough</t>
  </si>
  <si>
    <t>Post Looked after</t>
  </si>
  <si>
    <t>Allocation Summary</t>
  </si>
  <si>
    <t>Payment Summary</t>
  </si>
  <si>
    <t>Received</t>
  </si>
  <si>
    <t>Section 251 EHCP</t>
  </si>
  <si>
    <t>In Year EHCP</t>
  </si>
  <si>
    <t>Post Looked After</t>
  </si>
  <si>
    <t>Forecast Outturn</t>
  </si>
  <si>
    <t>Name of Supplier</t>
  </si>
  <si>
    <t>Contract start date</t>
  </si>
  <si>
    <t xml:space="preserve">Contract end date </t>
  </si>
  <si>
    <t>2024 - 25 
Actual</t>
  </si>
  <si>
    <t>2025 - 26 Budget</t>
  </si>
  <si>
    <t>Guidance Notes on how to complete the PTR, Contact Ratio information</t>
  </si>
  <si>
    <t xml:space="preserve">PTR/Contact Ratio </t>
  </si>
  <si>
    <r>
      <t>Pupil Teacher Ratio (PTR)</t>
    </r>
    <r>
      <rPr>
        <sz val="10"/>
        <rFont val="Arial"/>
        <family val="2"/>
      </rPr>
      <t>:  The ratio is calculated by dividing the total number of pupils by the full-time equivalent number of teachers.</t>
    </r>
  </si>
  <si>
    <r>
      <t>Contact Ratio</t>
    </r>
    <r>
      <rPr>
        <sz val="11"/>
        <rFont val="Calibri"/>
        <family val="2"/>
        <scheme val="minor"/>
      </rPr>
      <t>:  The ratio is calculated by dividing the total number of taught periods by the total number of periods available.</t>
    </r>
  </si>
  <si>
    <t>Guidance for the individual rows (Note that only the GREEN cells are to be populated)</t>
  </si>
  <si>
    <t>a</t>
  </si>
  <si>
    <t>Total Number of pupils, including sixth form</t>
  </si>
  <si>
    <t>Automatic calculation taken from the data summary tab</t>
  </si>
  <si>
    <t>b</t>
  </si>
  <si>
    <t>FTE Teaching staff, including management</t>
  </si>
  <si>
    <r>
      <t xml:space="preserve">All teachers (qualified and unqualified) who could undertake a regular teaching commitment should be included.  Include all management (e.g. Headteacher, Deputy/Assistant Headteachers.  Do not include cover supervisors.  Make sure those on long-term sick or maternity leave, secondments, etc. are not double counted, and include the substantive post only.  If you do not include any qualified teaching staff, please put a note to explain. </t>
    </r>
    <r>
      <rPr>
        <b/>
        <sz val="11"/>
        <rFont val="Calibri"/>
        <family val="2"/>
        <scheme val="minor"/>
      </rPr>
      <t>The FTE should match the FTE in the KPI tab</t>
    </r>
  </si>
  <si>
    <t>c</t>
  </si>
  <si>
    <t>Agency/supply staff FTE covering a vacancy</t>
  </si>
  <si>
    <t>The number of vacant posts (FTE) being covered by supply teachers.  Vacant posts are those where a permanent or temporary teacher would be employed.</t>
  </si>
  <si>
    <t>d</t>
  </si>
  <si>
    <t>Total FTE Teaching Staff</t>
  </si>
  <si>
    <t>automatic calculation adding together [b] and [c].</t>
  </si>
  <si>
    <t>e</t>
  </si>
  <si>
    <t>Number of teaching periods in a week</t>
  </si>
  <si>
    <r>
      <t xml:space="preserve">This is the average teaching periods each week for a </t>
    </r>
    <r>
      <rPr>
        <b/>
        <sz val="11"/>
        <rFont val="Calibri"/>
        <family val="2"/>
        <scheme val="minor"/>
      </rPr>
      <t>student</t>
    </r>
    <r>
      <rPr>
        <sz val="11"/>
        <rFont val="Calibri"/>
        <family val="2"/>
        <scheme val="minor"/>
      </rPr>
      <t>.  For example, if the timetable is for 5 periods a day, the number of teaching periods would be 25.  If a fortnightly timetable is arranged, divide the fortnightly periods by 2 to get the average.
Or, you may have 10 periods a week (morning and afternoon), or work in hours.</t>
    </r>
  </si>
  <si>
    <t>f</t>
  </si>
  <si>
    <t>Maximum teaching periods available</t>
  </si>
  <si>
    <t>Automatic calculation that multiplies the number of FTE teachers [d] by the number of teaching periods in a week [e].</t>
  </si>
  <si>
    <t>g</t>
  </si>
  <si>
    <t>How many teaching periods are timetabled (taught) each week?</t>
  </si>
  <si>
    <r>
      <t xml:space="preserve">This is the number of periods that are taught in a week for a </t>
    </r>
    <r>
      <rPr>
        <b/>
        <sz val="11"/>
        <rFont val="Calibri"/>
        <family val="2"/>
        <scheme val="minor"/>
      </rPr>
      <t xml:space="preserve">teacher </t>
    </r>
    <r>
      <rPr>
        <sz val="10"/>
        <rFont val="Arial"/>
        <family val="2"/>
      </rPr>
      <t>(or average over 2 weeks).  The timetable will probably have this information in a report, but can be derived from listing every member of teaching staff (including management) and adding up what their weekly teaching commitment is, per year group.</t>
    </r>
  </si>
  <si>
    <t>h</t>
  </si>
  <si>
    <t>Teachers Budget</t>
  </si>
  <si>
    <t>This is the element of the main teaching budget for the year, including on-costs.</t>
  </si>
  <si>
    <t>i</t>
  </si>
  <si>
    <t>Supply Budget (element for vacancies)</t>
  </si>
  <si>
    <t xml:space="preserve">This is the element of the supply budget covering permanent vacancies. </t>
  </si>
  <si>
    <t>j</t>
  </si>
  <si>
    <t>Agency Supply E26 Budget (element for vacancies)</t>
  </si>
  <si>
    <t xml:space="preserve">This is the element of the agency supply budget covering permanent vacancies.  </t>
  </si>
  <si>
    <t>k</t>
  </si>
  <si>
    <t>Total Teaching Budget</t>
  </si>
  <si>
    <t>Automatic calculation adding together [h], [i] and [j].</t>
  </si>
  <si>
    <t>Pupil-Teacher-Ratio (PTR) / Contact Ratio</t>
  </si>
  <si>
    <t>Current Year (as at October)</t>
  </si>
  <si>
    <t>Base Year</t>
  </si>
  <si>
    <t>Do not double count maternity</t>
  </si>
  <si>
    <t>Average if 2 week timetable.</t>
  </si>
  <si>
    <t>How many teaching periods are timetabled each week?</t>
  </si>
  <si>
    <t>Teachers Budget (including on-costs)</t>
  </si>
  <si>
    <t>Agency Supply Budget (element for vacancies)</t>
  </si>
  <si>
    <t>Pupil-Teacher Ratio (PTR)</t>
  </si>
  <si>
    <t>Contact Ratio</t>
  </si>
  <si>
    <t>Average Annual FTE Teaching Salary Cost</t>
  </si>
  <si>
    <t>Average Annual Cost per Teaching Period</t>
  </si>
  <si>
    <t>Benchmarking Staffing</t>
  </si>
  <si>
    <t>INFORMATION TO BE DOWNLOADED HERE</t>
  </si>
  <si>
    <t>Benchmarking Premises</t>
  </si>
  <si>
    <t>Benchmarking Non Staff</t>
  </si>
  <si>
    <t>Please attached the Minutes of the Governing Body meeting where the Deficit Recovery Plan was agreed.</t>
  </si>
  <si>
    <t>How to insert a file here</t>
  </si>
  <si>
    <t>Select the cell in Excel on which you want to insert your file/object.</t>
  </si>
  <si>
    <t>Click on the “Insert” tab.</t>
  </si>
  <si>
    <t>Click “Object” in the Text group.</t>
  </si>
  <si>
    <t>Select “Create from File”.</t>
  </si>
  <si>
    <t>Click the “Browse” button and locate the file.</t>
  </si>
  <si>
    <t>Select "Display as icon"</t>
  </si>
  <si>
    <t>Click on the “Insert” button.</t>
  </si>
  <si>
    <t>Insert file here</t>
  </si>
  <si>
    <t>Nursery (3yo)</t>
  </si>
  <si>
    <t>Nursery (4yo)</t>
  </si>
  <si>
    <t>Capital Plan</t>
  </si>
  <si>
    <t>What actions have you taken so far to enable you to put a Deficit Recovery Plan in place?</t>
  </si>
  <si>
    <t>What are the next steps and your proposals for repaying the deficit?</t>
  </si>
  <si>
    <t>Name of Supplier(s)</t>
  </si>
  <si>
    <t>In cell C4, select your school name</t>
  </si>
  <si>
    <t>Background Narrative</t>
  </si>
  <si>
    <t xml:space="preserve">Complete this tab with actual and forecasts PAN and NOR. The current PAN will self-populate, and the school should propose a future PAN. The pupil numbers will self populate once the school inputs the Pupil Numbers report from Access on the "Access PAN Report" tab. </t>
  </si>
  <si>
    <t xml:space="preserve">2024 - 25 Outturn self-populate based on the agreed closing figures.  The remaining columns will self-populate once the school inputs the Budget Plan report from Access on the "Access Budget Plan" tab. The budget plan should take into account any planned changes to ensure financial recovery within 3 years. An additional 2 years of budget plans are required for additional information. </t>
  </si>
  <si>
    <t>Complete the template provided by Birmingham's Schools Finance</t>
  </si>
  <si>
    <t>COPY AND PASTE CFR ACCESS REPORT INTO CELL A1</t>
  </si>
  <si>
    <t>No of hours</t>
  </si>
  <si>
    <t>e.g 25 per week</t>
  </si>
  <si>
    <t>Current</t>
  </si>
  <si>
    <t>Proposed</t>
  </si>
  <si>
    <t>2025 - 26 Budget Virements</t>
  </si>
  <si>
    <t>Year 13</t>
  </si>
  <si>
    <t>Year 12</t>
  </si>
  <si>
    <t>Year 11</t>
  </si>
  <si>
    <t>Year 10</t>
  </si>
  <si>
    <t>Year 9</t>
  </si>
  <si>
    <t>Year 8</t>
  </si>
  <si>
    <t>Year 7</t>
  </si>
  <si>
    <t>Year 6</t>
  </si>
  <si>
    <t>Year 5</t>
  </si>
  <si>
    <t>Nursery (2yo)</t>
  </si>
  <si>
    <t>Nursery (under 2yo)</t>
  </si>
  <si>
    <t>Current PAN</t>
  </si>
  <si>
    <t>Proposed PAN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</si>
</sst>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6" formatCode="&quot;£&quot;#,##0;[Red]\-&quot;£&quot;#,##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0;\(#,##0\)"/>
    <numFmt numFmtId="165" formatCode="&quot;£&quot;#,##0"/>
    <numFmt numFmtId="166" formatCode="#,##0.00_ ;[Red]\-#,##0.00\ "/>
    <numFmt numFmtId="167" formatCode="#,##0_ ;[Red]\-#,##0\ "/>
    <numFmt numFmtId="168" formatCode="#,##0_ ;[Red]\(#,##0\)"/>
    <numFmt numFmtId="169" formatCode="&quot;£&quot;#,##0;[Red]\(&quot;£&quot;#,##0\)"/>
    <numFmt numFmtId="170" formatCode="0.0%"/>
    <numFmt numFmtId="171" formatCode="#,##0.0"/>
    <numFmt numFmtId="172" formatCode="0.0"/>
    <numFmt numFmtId="173" formatCode="#,##0.00%;\(#,##0.00%\)"/>
    <numFmt numFmtId="174" formatCode="&quot;£&quot;#,##0.00;\(&quot;£&quot;#,##0\)"/>
    <numFmt numFmtId="175" formatCode="_-[$£-809]* #,##0_-;\-[$£-809]* #,##0_-;_-[$£-809]* &quot;-&quot;??_-;_-@_-"/>
    <numFmt numFmtId="176" formatCode="_-[$£-809]* #,##0.00_-;\-[$£-809]* #,##0.00_-;_-[$£-809]* &quot;-&quot;??_-;_-@_-"/>
    <numFmt numFmtId="177" formatCode="#,##0.00_ ;[Red]\(#,##0.00\)"/>
    <numFmt numFmtId="178" formatCode="#,##0.00;[Red]#,##0.00"/>
  </numFmts>
  <fonts count="63"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indexed="9"/>
      <name val="Arial"/>
      <family val="2"/>
    </font>
    <font>
      <b/>
      <sz val="16"/>
      <name val="Arial"/>
      <family val="2"/>
    </font>
    <font>
      <b/>
      <sz val="11"/>
      <name val="Arial"/>
      <family val="2"/>
    </font>
    <font>
      <b/>
      <sz val="10"/>
      <name val="Arial"/>
      <family val="2"/>
    </font>
    <font>
      <sz val="8"/>
      <name val="Arial"/>
      <family val="2"/>
    </font>
    <font>
      <b/>
      <sz val="11"/>
      <color rgb="FF000000"/>
      <name val="Calibri"/>
      <family val="2"/>
    </font>
    <font>
      <b/>
      <sz val="10"/>
      <color theme="0"/>
      <name val="Arial"/>
      <family val="2"/>
    </font>
    <font>
      <sz val="10"/>
      <name val="Arial"/>
      <family val="2"/>
    </font>
    <font>
      <b/>
      <sz val="11"/>
      <color theme="1"/>
      <name val="Calibri"/>
      <family val="2"/>
      <scheme val="minor"/>
    </font>
    <font>
      <sz val="10"/>
      <color theme="1"/>
      <name val="Arial"/>
      <family val="2"/>
    </font>
    <font>
      <b/>
      <sz val="10"/>
      <color theme="1"/>
      <name val="Arial"/>
      <family val="2"/>
    </font>
    <font>
      <sz val="12"/>
      <color theme="1"/>
      <name val="Calibri"/>
      <family val="2"/>
      <scheme val="minor"/>
    </font>
    <font>
      <sz val="11"/>
      <name val="Calibri"/>
      <family val="2"/>
      <scheme val="minor"/>
    </font>
    <font>
      <b/>
      <sz val="16"/>
      <color indexed="9"/>
      <name val="Arial"/>
      <family val="2"/>
    </font>
    <font>
      <sz val="16"/>
      <name val="Arial"/>
      <family val="2"/>
    </font>
    <font>
      <u/>
      <sz val="10"/>
      <color indexed="12"/>
      <name val="Arial"/>
      <family val="2"/>
    </font>
    <font>
      <sz val="11"/>
      <color rgb="FFFF0000"/>
      <name val="Calibri"/>
      <family val="2"/>
      <scheme val="minor"/>
    </font>
    <font>
      <sz val="9"/>
      <color indexed="81"/>
      <name val="Tahoma"/>
      <family val="2"/>
    </font>
    <font>
      <b/>
      <sz val="9"/>
      <color indexed="81"/>
      <name val="Tahoma"/>
      <family val="2"/>
    </font>
    <font>
      <b/>
      <sz val="10"/>
      <color rgb="FFFF0000"/>
      <name val="Arial"/>
      <family val="2"/>
    </font>
    <font>
      <b/>
      <sz val="12"/>
      <color theme="1"/>
      <name val="Calibri"/>
      <family val="2"/>
      <scheme val="minor"/>
    </font>
    <font>
      <sz val="12"/>
      <name val="Arial"/>
      <family val="2"/>
    </font>
    <font>
      <b/>
      <sz val="11"/>
      <name val="Calibri"/>
      <family val="2"/>
      <scheme val="minor"/>
    </font>
    <font>
      <b/>
      <u/>
      <sz val="11"/>
      <name val="Calibri"/>
      <family val="2"/>
      <scheme val="minor"/>
    </font>
    <font>
      <sz val="11"/>
      <color rgb="FF006100"/>
      <name val="Calibri"/>
      <family val="2"/>
      <scheme val="minor"/>
    </font>
    <font>
      <b/>
      <u/>
      <sz val="11"/>
      <color theme="1"/>
      <name val="Calibri"/>
      <family val="2"/>
      <scheme val="minor"/>
    </font>
    <font>
      <sz val="11"/>
      <color indexed="8"/>
      <name val="Calibri"/>
      <family val="2"/>
      <scheme val="minor"/>
    </font>
    <font>
      <b/>
      <sz val="11"/>
      <color indexed="8"/>
      <name val="Calibri"/>
      <family val="2"/>
      <scheme val="minor"/>
    </font>
    <font>
      <sz val="11"/>
      <color rgb="FF000000"/>
      <name val="Calibri"/>
      <family val="2"/>
      <scheme val="minor"/>
    </font>
    <font>
      <sz val="11"/>
      <color theme="1"/>
      <name val="Calibri"/>
      <family val="2"/>
    </font>
    <font>
      <u/>
      <sz val="11"/>
      <color theme="1"/>
      <name val="Calibri"/>
      <family val="2"/>
      <scheme val="minor"/>
    </font>
    <font>
      <b/>
      <i/>
      <sz val="11"/>
      <color theme="1"/>
      <name val="Calibri"/>
      <family val="2"/>
      <scheme val="minor"/>
    </font>
    <font>
      <sz val="10"/>
      <color indexed="8"/>
      <name val="Arial"/>
      <family val="2"/>
    </font>
    <font>
      <sz val="12"/>
      <color rgb="FF006100"/>
      <name val="Tahoma"/>
      <family val="2"/>
    </font>
    <font>
      <sz val="11"/>
      <color rgb="FF000000"/>
      <name val="Calibri"/>
      <family val="2"/>
    </font>
    <font>
      <b/>
      <sz val="10"/>
      <color rgb="FF000000"/>
      <name val="Arial"/>
      <family val="2"/>
    </font>
    <font>
      <sz val="10"/>
      <color rgb="FF000000"/>
      <name val="Arial"/>
      <family val="2"/>
    </font>
    <font>
      <b/>
      <sz val="14"/>
      <color rgb="FF000000"/>
      <name val="Arial"/>
      <family val="2"/>
    </font>
    <font>
      <sz val="8"/>
      <color rgb="FF111111"/>
      <name val="Segoe UI"/>
      <family val="2"/>
    </font>
    <font>
      <b/>
      <sz val="8"/>
      <color rgb="FF111111"/>
      <name val="Segoe UI"/>
      <family val="2"/>
    </font>
    <font>
      <sz val="11"/>
      <color theme="0"/>
      <name val="Calibri"/>
      <family val="2"/>
      <scheme val="minor"/>
    </font>
    <font>
      <b/>
      <sz val="14"/>
      <color theme="0"/>
      <name val="Calibri"/>
      <family val="2"/>
      <scheme val="minor"/>
    </font>
    <font>
      <sz val="14"/>
      <color theme="0"/>
      <name val="Calibri"/>
      <family val="2"/>
      <scheme val="minor"/>
    </font>
    <font>
      <b/>
      <sz val="18"/>
      <color theme="0"/>
      <name val="Arial"/>
      <family val="2"/>
    </font>
    <font>
      <b/>
      <sz val="11"/>
      <color indexed="9"/>
      <name val="Arial"/>
      <family val="2"/>
    </font>
    <font>
      <b/>
      <sz val="12"/>
      <name val="Calibri"/>
      <family val="2"/>
    </font>
    <font>
      <sz val="12"/>
      <name val="Calibri"/>
      <family val="2"/>
    </font>
    <font>
      <sz val="12"/>
      <name val="Calibri"/>
      <family val="2"/>
      <scheme val="minor"/>
    </font>
    <font>
      <sz val="10"/>
      <name val="Arial"/>
      <family val="2"/>
    </font>
    <font>
      <b/>
      <sz val="10"/>
      <color rgb="FFFFFFFF"/>
      <name val="Arial"/>
      <family val="2"/>
    </font>
    <font>
      <sz val="8"/>
      <name val="Tahoma"/>
      <family val="2"/>
    </font>
    <font>
      <sz val="12"/>
      <name val="Segoe UI"/>
      <family val="2"/>
    </font>
    <font>
      <sz val="8"/>
      <name val="Segoe UI"/>
      <family val="2"/>
    </font>
    <font>
      <sz val="14"/>
      <name val="Segoe UI"/>
      <family val="2"/>
    </font>
    <font>
      <b/>
      <sz val="10"/>
      <color indexed="9"/>
      <name val="Arial"/>
      <family val="2"/>
    </font>
    <font>
      <b/>
      <sz val="10"/>
      <name val="Arial"/>
      <family val="2"/>
    </font>
    <font>
      <b/>
      <sz val="10"/>
      <color rgb="FFFFFFFF"/>
      <name val="Arial"/>
      <family val="2"/>
    </font>
    <font>
      <sz val="11"/>
      <color rgb="FFFF0000"/>
      <name val="Calibri"/>
      <family val="2"/>
    </font>
  </fonts>
  <fills count="31">
    <fill>
      <patternFill patternType="none"/>
    </fill>
    <fill>
      <patternFill patternType="gray125"/>
    </fill>
    <fill>
      <patternFill patternType="solid">
        <fgColor indexed="23"/>
        <bgColor indexed="64"/>
      </patternFill>
    </fill>
    <fill>
      <patternFill patternType="solid">
        <fgColor theme="3" tint="0.79998168889431442"/>
        <bgColor indexed="64"/>
      </patternFill>
    </fill>
    <fill>
      <patternFill patternType="solid">
        <fgColor rgb="FF92D050"/>
        <bgColor indexed="64"/>
      </patternFill>
    </fill>
    <fill>
      <patternFill patternType="solid">
        <fgColor rgb="FFFFFF00"/>
        <bgColor indexed="64"/>
      </patternFill>
    </fill>
    <fill>
      <patternFill patternType="solid">
        <fgColor theme="8" tint="0.79998168889431442"/>
        <bgColor indexed="64"/>
      </patternFill>
    </fill>
    <fill>
      <patternFill patternType="solid">
        <fgColor rgb="FFD00070"/>
        <bgColor indexed="64"/>
      </patternFill>
    </fill>
    <fill>
      <patternFill patternType="solid">
        <fgColor rgb="FFFF0000"/>
        <bgColor indexed="64"/>
      </patternFill>
    </fill>
    <fill>
      <patternFill patternType="solid">
        <fgColor rgb="FFFFC000"/>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rgb="FFFFFFCC"/>
        <bgColor indexed="64"/>
      </patternFill>
    </fill>
    <fill>
      <patternFill patternType="solid">
        <fgColor rgb="FFCCECFF"/>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C6EFCE"/>
      </patternFill>
    </fill>
    <fill>
      <patternFill patternType="solid">
        <fgColor theme="0"/>
        <bgColor indexed="64"/>
      </patternFill>
    </fill>
    <fill>
      <patternFill patternType="solid">
        <fgColor theme="1"/>
        <bgColor indexed="64"/>
      </patternFill>
    </fill>
    <fill>
      <patternFill patternType="solid">
        <fgColor theme="0" tint="-4.9989318521683403E-2"/>
        <bgColor indexed="64"/>
      </patternFill>
    </fill>
    <fill>
      <patternFill patternType="solid">
        <fgColor rgb="FF00B050"/>
        <bgColor rgb="FF000000"/>
      </patternFill>
    </fill>
    <fill>
      <patternFill patternType="solid">
        <fgColor rgb="FFFFC000"/>
        <bgColor rgb="FF000000"/>
      </patternFill>
    </fill>
    <fill>
      <patternFill patternType="solid">
        <fgColor rgb="FFFF0000"/>
        <bgColor rgb="FF000000"/>
      </patternFill>
    </fill>
    <fill>
      <patternFill patternType="solid">
        <fgColor theme="9" tint="0.79998168889431442"/>
        <bgColor indexed="64"/>
      </patternFill>
    </fill>
    <fill>
      <patternFill patternType="solid">
        <fgColor theme="9" tint="0.79998168889431442"/>
        <bgColor rgb="FF000000"/>
      </patternFill>
    </fill>
    <fill>
      <patternFill patternType="solid">
        <fgColor theme="0" tint="-0.249977111117893"/>
        <bgColor indexed="64"/>
      </patternFill>
    </fill>
    <fill>
      <patternFill patternType="solid">
        <fgColor theme="7" tint="0.79998168889431442"/>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rgb="FF808080"/>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uble">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indexed="64"/>
      </right>
      <top style="thin">
        <color auto="1"/>
      </top>
      <bottom style="medium">
        <color indexed="64"/>
      </bottom>
      <diagonal/>
    </border>
    <border>
      <left style="medium">
        <color indexed="64"/>
      </left>
      <right/>
      <top style="medium">
        <color indexed="64"/>
      </top>
      <bottom style="thin">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s>
  <cellStyleXfs count="45">
    <xf numFmtId="0" fontId="0" fillId="0" borderId="0">
      <alignment vertical="center"/>
    </xf>
    <xf numFmtId="0" fontId="5" fillId="2" borderId="1" applyNumberFormat="0" applyProtection="0">
      <alignment vertical="center"/>
    </xf>
    <xf numFmtId="0" fontId="4" fillId="0" borderId="0"/>
    <xf numFmtId="43" fontId="4" fillId="0" borderId="0" applyFont="0" applyFill="0" applyBorder="0" applyAlignment="0" applyProtection="0"/>
    <xf numFmtId="0" fontId="20" fillId="0" borderId="0" applyNumberFormat="0" applyFill="0" applyBorder="0" applyAlignment="0" applyProtection="0">
      <alignment vertical="top"/>
      <protection locked="0"/>
    </xf>
    <xf numFmtId="9" fontId="12" fillId="0" borderId="0" applyFont="0" applyFill="0" applyBorder="0" applyAlignment="0" applyProtection="0"/>
    <xf numFmtId="0" fontId="26" fillId="0" borderId="0"/>
    <xf numFmtId="0" fontId="26" fillId="0" borderId="0"/>
    <xf numFmtId="0" fontId="3" fillId="0" borderId="0"/>
    <xf numFmtId="0" fontId="34" fillId="0" borderId="0"/>
    <xf numFmtId="0" fontId="3" fillId="0" borderId="0"/>
    <xf numFmtId="0" fontId="37" fillId="0" borderId="0">
      <alignment vertical="top"/>
    </xf>
    <xf numFmtId="43" fontId="3" fillId="0" borderId="0" applyFont="0" applyFill="0" applyBorder="0" applyAlignment="0" applyProtection="0"/>
    <xf numFmtId="43" fontId="12" fillId="0" borderId="0"/>
    <xf numFmtId="0" fontId="38" fillId="16" borderId="0" applyNumberFormat="0" applyBorder="0" applyAlignment="0" applyProtection="0"/>
    <xf numFmtId="0" fontId="12" fillId="0" borderId="0"/>
    <xf numFmtId="0" fontId="12" fillId="0" borderId="0"/>
    <xf numFmtId="43" fontId="12" fillId="0" borderId="0" applyFont="0" applyFill="0" applyBorder="0" applyAlignment="0" applyProtection="0"/>
    <xf numFmtId="0" fontId="53" fillId="0" borderId="0"/>
    <xf numFmtId="9" fontId="53" fillId="0" borderId="0"/>
    <xf numFmtId="44" fontId="53" fillId="0" borderId="0"/>
    <xf numFmtId="42" fontId="53" fillId="0" borderId="0"/>
    <xf numFmtId="43" fontId="53" fillId="0" borderId="0"/>
    <xf numFmtId="41" fontId="53" fillId="0" borderId="0"/>
    <xf numFmtId="3" fontId="54" fillId="30" borderId="1">
      <alignment vertical="center"/>
    </xf>
    <xf numFmtId="0" fontId="53" fillId="0" borderId="1"/>
    <xf numFmtId="44" fontId="53" fillId="0" borderId="0"/>
    <xf numFmtId="44" fontId="53" fillId="0" borderId="0"/>
    <xf numFmtId="43" fontId="53" fillId="0" borderId="0"/>
    <xf numFmtId="43" fontId="53" fillId="0" borderId="0"/>
    <xf numFmtId="44" fontId="53" fillId="0" borderId="0"/>
    <xf numFmtId="42" fontId="53" fillId="0" borderId="0"/>
    <xf numFmtId="43" fontId="53" fillId="0" borderId="0"/>
    <xf numFmtId="41" fontId="53" fillId="0" borderId="0"/>
    <xf numFmtId="44" fontId="53" fillId="0" borderId="0"/>
    <xf numFmtId="43" fontId="53" fillId="0" borderId="0"/>
    <xf numFmtId="0" fontId="12" fillId="0" borderId="0"/>
    <xf numFmtId="0" fontId="12" fillId="0" borderId="0"/>
    <xf numFmtId="9" fontId="12" fillId="0" borderId="0"/>
    <xf numFmtId="44" fontId="12" fillId="0" borderId="0"/>
    <xf numFmtId="42" fontId="12" fillId="0" borderId="0"/>
    <xf numFmtId="43" fontId="12" fillId="0" borderId="0"/>
    <xf numFmtId="41" fontId="12" fillId="0" borderId="0"/>
    <xf numFmtId="3" fontId="61" fillId="30" borderId="1">
      <alignment vertical="center"/>
    </xf>
    <xf numFmtId="0" fontId="12" fillId="0" borderId="1"/>
  </cellStyleXfs>
  <cellXfs count="507">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5" fillId="0" borderId="0" xfId="0" applyFont="1" applyAlignment="1">
      <alignment horizontal="center" vertical="center"/>
    </xf>
    <xf numFmtId="0" fontId="5" fillId="0" borderId="0" xfId="0" applyFont="1" applyAlignment="1">
      <alignment horizontal="center" vertical="center" wrapText="1"/>
    </xf>
    <xf numFmtId="0" fontId="0" fillId="0" borderId="0" xfId="0" applyAlignment="1">
      <alignment vertical="center" wrapText="1"/>
    </xf>
    <xf numFmtId="3" fontId="0" fillId="0" borderId="0" xfId="0" applyNumberFormat="1" applyAlignment="1">
      <alignment vertical="center" wrapText="1"/>
    </xf>
    <xf numFmtId="0" fontId="0" fillId="0" borderId="0" xfId="0"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0" fillId="0" borderId="14" xfId="0" applyBorder="1">
      <alignment vertical="center"/>
    </xf>
    <xf numFmtId="0" fontId="8" fillId="0" borderId="0" xfId="0" applyFont="1">
      <alignment vertical="center"/>
    </xf>
    <xf numFmtId="0" fontId="0" fillId="5" borderId="0" xfId="0" applyFill="1">
      <alignment vertical="center"/>
    </xf>
    <xf numFmtId="0" fontId="0" fillId="0" borderId="0" xfId="0" applyAlignment="1"/>
    <xf numFmtId="0" fontId="15" fillId="0" borderId="0" xfId="0" applyFont="1" applyAlignment="1">
      <alignment vertical="center" wrapText="1"/>
    </xf>
    <xf numFmtId="0" fontId="15" fillId="0" borderId="0" xfId="0" applyFont="1" applyAlignment="1">
      <alignment horizontal="justify" vertical="center" wrapText="1"/>
    </xf>
    <xf numFmtId="0" fontId="14" fillId="0" borderId="0" xfId="0" applyFont="1" applyAlignment="1">
      <alignment vertical="center" wrapText="1"/>
    </xf>
    <xf numFmtId="0" fontId="4" fillId="0" borderId="0" xfId="2"/>
    <xf numFmtId="0" fontId="13" fillId="6" borderId="1" xfId="2" applyFont="1" applyFill="1" applyBorder="1" applyAlignment="1">
      <alignment horizontal="left"/>
    </xf>
    <xf numFmtId="0" fontId="13" fillId="6" borderId="1" xfId="2" applyFont="1" applyFill="1" applyBorder="1" applyAlignment="1">
      <alignment horizontal="left" vertical="center" wrapText="1"/>
    </xf>
    <xf numFmtId="0" fontId="4" fillId="0" borderId="1" xfId="2" applyBorder="1" applyAlignment="1">
      <alignment horizontal="left"/>
    </xf>
    <xf numFmtId="0" fontId="4" fillId="0" borderId="0" xfId="2" applyAlignment="1">
      <alignment horizontal="left"/>
    </xf>
    <xf numFmtId="0" fontId="17" fillId="0" borderId="1" xfId="2" applyFont="1" applyBorder="1" applyAlignment="1">
      <alignment horizontal="left"/>
    </xf>
    <xf numFmtId="0" fontId="0" fillId="7" borderId="6" xfId="0" applyFill="1" applyBorder="1" applyAlignment="1"/>
    <xf numFmtId="0" fontId="0" fillId="7" borderId="8" xfId="0" applyFill="1" applyBorder="1" applyAlignment="1"/>
    <xf numFmtId="0" fontId="0" fillId="7" borderId="9" xfId="0" applyFill="1" applyBorder="1" applyAlignment="1"/>
    <xf numFmtId="0" fontId="8" fillId="0" borderId="1" xfId="0" applyFont="1" applyBorder="1">
      <alignment vertical="center"/>
    </xf>
    <xf numFmtId="0" fontId="10" fillId="0" borderId="1" xfId="0" applyFont="1" applyBorder="1" applyAlignment="1"/>
    <xf numFmtId="0" fontId="4" fillId="0" borderId="1" xfId="2" applyBorder="1"/>
    <xf numFmtId="0" fontId="4" fillId="8" borderId="1" xfId="2" applyFill="1" applyBorder="1"/>
    <xf numFmtId="0" fontId="4" fillId="9" borderId="1" xfId="2" applyFill="1" applyBorder="1"/>
    <xf numFmtId="0" fontId="4" fillId="4" borderId="1" xfId="2" applyFill="1" applyBorder="1"/>
    <xf numFmtId="0" fontId="7" fillId="0" borderId="0" xfId="0" applyFont="1" applyAlignment="1">
      <alignment horizontal="center" vertical="center"/>
    </xf>
    <xf numFmtId="0" fontId="19" fillId="0" borderId="0" xfId="0" applyFont="1">
      <alignment vertical="center"/>
    </xf>
    <xf numFmtId="0" fontId="6" fillId="0" borderId="0" xfId="0" applyFont="1">
      <alignment vertical="center"/>
    </xf>
    <xf numFmtId="0" fontId="4" fillId="0" borderId="0" xfId="2" applyAlignment="1">
      <alignment horizontal="center"/>
    </xf>
    <xf numFmtId="49" fontId="4" fillId="0" borderId="0" xfId="2" applyNumberFormat="1" applyAlignment="1">
      <alignment horizontal="left"/>
    </xf>
    <xf numFmtId="166" fontId="4" fillId="10" borderId="0" xfId="2" applyNumberFormat="1" applyFill="1"/>
    <xf numFmtId="166" fontId="4" fillId="0" borderId="0" xfId="2" applyNumberFormat="1"/>
    <xf numFmtId="166" fontId="0" fillId="0" borderId="0" xfId="3" applyNumberFormat="1" applyFont="1" applyFill="1"/>
    <xf numFmtId="43" fontId="0" fillId="0" borderId="0" xfId="3" applyFont="1"/>
    <xf numFmtId="1" fontId="4" fillId="0" borderId="0" xfId="2" applyNumberFormat="1"/>
    <xf numFmtId="1" fontId="13" fillId="6" borderId="1" xfId="2" applyNumberFormat="1" applyFont="1" applyFill="1" applyBorder="1" applyAlignment="1">
      <alignment horizontal="left" vertical="center"/>
    </xf>
    <xf numFmtId="1" fontId="4" fillId="0" borderId="1" xfId="2" applyNumberFormat="1" applyBorder="1" applyAlignment="1">
      <alignment horizontal="left"/>
    </xf>
    <xf numFmtId="1" fontId="17" fillId="0" borderId="1" xfId="2" quotePrefix="1" applyNumberFormat="1" applyFont="1" applyBorder="1" applyAlignment="1">
      <alignment horizontal="left"/>
    </xf>
    <xf numFmtId="1" fontId="17" fillId="0" borderId="1" xfId="2" applyNumberFormat="1" applyFont="1" applyBorder="1" applyAlignment="1">
      <alignment horizontal="left"/>
    </xf>
    <xf numFmtId="3" fontId="6" fillId="0" borderId="0" xfId="0" applyNumberFormat="1" applyFont="1">
      <alignment vertical="center"/>
    </xf>
    <xf numFmtId="0" fontId="8" fillId="0" borderId="25" xfId="0" applyFont="1" applyBorder="1">
      <alignment vertical="center"/>
    </xf>
    <xf numFmtId="0" fontId="7" fillId="0" borderId="0" xfId="0" applyFont="1">
      <alignment vertical="center"/>
    </xf>
    <xf numFmtId="0" fontId="7" fillId="0" borderId="0" xfId="0" applyFont="1" applyAlignment="1">
      <alignment horizontal="center" vertical="center" wrapText="1"/>
    </xf>
    <xf numFmtId="0" fontId="8" fillId="0" borderId="33" xfId="0" applyFont="1" applyBorder="1" applyAlignment="1">
      <alignment horizontal="center"/>
    </xf>
    <xf numFmtId="0" fontId="15" fillId="0" borderId="25" xfId="0" applyFont="1" applyBorder="1" applyAlignment="1">
      <alignment vertical="center" wrapText="1"/>
    </xf>
    <xf numFmtId="0" fontId="15" fillId="0" borderId="22" xfId="0" applyFont="1" applyBorder="1" applyAlignment="1">
      <alignment vertical="center" wrapText="1"/>
    </xf>
    <xf numFmtId="0" fontId="15" fillId="0" borderId="1" xfId="0" applyFont="1" applyBorder="1" applyAlignment="1">
      <alignment horizontal="center" vertical="center" wrapText="1"/>
    </xf>
    <xf numFmtId="0" fontId="15" fillId="0" borderId="26" xfId="0" applyFont="1" applyBorder="1" applyAlignment="1">
      <alignment horizontal="center" vertical="center" wrapText="1"/>
    </xf>
    <xf numFmtId="0" fontId="0" fillId="0" borderId="29" xfId="0" applyBorder="1" applyAlignment="1">
      <alignment vertical="center" wrapText="1"/>
    </xf>
    <xf numFmtId="0" fontId="8" fillId="0" borderId="0" xfId="0" applyFont="1" applyAlignment="1"/>
    <xf numFmtId="0" fontId="24" fillId="0" borderId="0" xfId="0" applyFont="1" applyAlignment="1"/>
    <xf numFmtId="0" fontId="15" fillId="0" borderId="0" xfId="0" applyFont="1" applyAlignment="1"/>
    <xf numFmtId="0" fontId="14" fillId="0" borderId="0" xfId="0" applyFont="1">
      <alignment vertical="center"/>
    </xf>
    <xf numFmtId="169" fontId="0" fillId="13" borderId="1" xfId="0" applyNumberFormat="1" applyFill="1" applyBorder="1" applyAlignment="1">
      <alignment horizontal="center" vertical="center"/>
    </xf>
    <xf numFmtId="168" fontId="0" fillId="0" borderId="0" xfId="0" applyNumberFormat="1" applyAlignment="1">
      <alignment vertical="center" wrapText="1"/>
    </xf>
    <xf numFmtId="168" fontId="0" fillId="0" borderId="0" xfId="0" applyNumberFormat="1">
      <alignment vertical="center"/>
    </xf>
    <xf numFmtId="168" fontId="5" fillId="0" borderId="0" xfId="0" applyNumberFormat="1" applyFont="1" applyAlignment="1">
      <alignment horizontal="center" vertical="center"/>
    </xf>
    <xf numFmtId="0" fontId="17" fillId="0" borderId="0" xfId="6" applyFont="1"/>
    <xf numFmtId="0" fontId="21" fillId="0" borderId="0" xfId="6" applyFont="1"/>
    <xf numFmtId="0" fontId="17" fillId="0" borderId="0" xfId="6" applyFont="1" applyProtection="1">
      <protection hidden="1"/>
    </xf>
    <xf numFmtId="0" fontId="27" fillId="14" borderId="2" xfId="6" applyFont="1" applyFill="1" applyBorder="1"/>
    <xf numFmtId="0" fontId="17" fillId="14" borderId="34" xfId="6" applyFont="1" applyFill="1" applyBorder="1"/>
    <xf numFmtId="0" fontId="27" fillId="0" borderId="0" xfId="6" applyFont="1"/>
    <xf numFmtId="0" fontId="28" fillId="0" borderId="0" xfId="6" applyFont="1"/>
    <xf numFmtId="0" fontId="17" fillId="0" borderId="1" xfId="6" applyFont="1" applyBorder="1" applyAlignment="1">
      <alignment vertical="center"/>
    </xf>
    <xf numFmtId="0" fontId="17" fillId="0" borderId="1" xfId="6" applyFont="1" applyBorder="1" applyAlignment="1">
      <alignment vertical="center" wrapText="1"/>
    </xf>
    <xf numFmtId="0" fontId="17" fillId="0" borderId="17" xfId="6" applyFont="1" applyBorder="1"/>
    <xf numFmtId="0" fontId="17" fillId="0" borderId="10" xfId="6" applyFont="1" applyBorder="1"/>
    <xf numFmtId="0" fontId="17" fillId="0" borderId="18" xfId="6" applyFont="1" applyBorder="1"/>
    <xf numFmtId="0" fontId="27" fillId="0" borderId="37" xfId="6" applyFont="1" applyBorder="1"/>
    <xf numFmtId="0" fontId="17" fillId="0" borderId="19" xfId="6" applyFont="1" applyBorder="1"/>
    <xf numFmtId="0" fontId="27" fillId="0" borderId="19" xfId="6" applyFont="1" applyBorder="1" applyAlignment="1">
      <alignment horizontal="right"/>
    </xf>
    <xf numFmtId="0" fontId="17" fillId="0" borderId="38" xfId="6" applyFont="1" applyBorder="1"/>
    <xf numFmtId="0" fontId="27" fillId="0" borderId="5" xfId="6" applyFont="1" applyBorder="1"/>
    <xf numFmtId="0" fontId="27" fillId="0" borderId="0" xfId="6" applyFont="1" applyAlignment="1">
      <alignment horizontal="right"/>
    </xf>
    <xf numFmtId="0" fontId="17" fillId="0" borderId="6" xfId="6" applyFont="1" applyBorder="1"/>
    <xf numFmtId="0" fontId="17" fillId="0" borderId="5" xfId="6" applyFont="1" applyBorder="1"/>
    <xf numFmtId="3" fontId="17" fillId="0" borderId="16" xfId="6" applyNumberFormat="1" applyFont="1" applyBorder="1" applyAlignment="1">
      <alignment horizontal="center" vertical="center"/>
    </xf>
    <xf numFmtId="0" fontId="17" fillId="0" borderId="32" xfId="6" applyFont="1" applyBorder="1"/>
    <xf numFmtId="0" fontId="17" fillId="0" borderId="0" xfId="6" applyFont="1" applyAlignment="1">
      <alignment horizontal="center"/>
    </xf>
    <xf numFmtId="0" fontId="27" fillId="0" borderId="9" xfId="6" applyFont="1" applyBorder="1" applyAlignment="1">
      <alignment horizontal="right"/>
    </xf>
    <xf numFmtId="0" fontId="17" fillId="0" borderId="5" xfId="6" applyFont="1" applyBorder="1" applyProtection="1">
      <protection hidden="1"/>
    </xf>
    <xf numFmtId="0" fontId="17" fillId="0" borderId="0" xfId="6" applyFont="1" applyAlignment="1" applyProtection="1">
      <alignment horizontal="center"/>
      <protection hidden="1"/>
    </xf>
    <xf numFmtId="9" fontId="17" fillId="0" borderId="6" xfId="6" applyNumberFormat="1" applyFont="1" applyBorder="1"/>
    <xf numFmtId="0" fontId="27" fillId="0" borderId="45" xfId="6" applyFont="1" applyBorder="1" applyAlignment="1">
      <alignment vertical="center"/>
    </xf>
    <xf numFmtId="0" fontId="27" fillId="0" borderId="41" xfId="6" applyFont="1" applyBorder="1" applyAlignment="1">
      <alignment vertical="center"/>
    </xf>
    <xf numFmtId="0" fontId="27" fillId="0" borderId="39" xfId="6" applyFont="1" applyBorder="1" applyAlignment="1">
      <alignment vertical="center"/>
    </xf>
    <xf numFmtId="3" fontId="17" fillId="12" borderId="16" xfId="6" applyNumberFormat="1" applyFont="1" applyFill="1" applyBorder="1" applyProtection="1">
      <protection hidden="1"/>
    </xf>
    <xf numFmtId="3" fontId="17" fillId="12" borderId="16" xfId="6" applyNumberFormat="1" applyFont="1" applyFill="1" applyBorder="1"/>
    <xf numFmtId="171" fontId="17" fillId="12" borderId="16" xfId="6" applyNumberFormat="1" applyFont="1" applyFill="1" applyBorder="1" applyProtection="1">
      <protection hidden="1"/>
    </xf>
    <xf numFmtId="168" fontId="0" fillId="13" borderId="1" xfId="0" applyNumberFormat="1" applyFill="1" applyBorder="1">
      <alignment vertical="center"/>
    </xf>
    <xf numFmtId="0" fontId="15" fillId="10" borderId="17" xfId="0" applyFont="1" applyFill="1" applyBorder="1" applyAlignment="1"/>
    <xf numFmtId="0" fontId="0" fillId="10" borderId="10" xfId="0" applyFill="1" applyBorder="1" applyAlignment="1"/>
    <xf numFmtId="0" fontId="0" fillId="10" borderId="18" xfId="0" applyFill="1" applyBorder="1" applyAlignment="1"/>
    <xf numFmtId="0" fontId="15" fillId="10" borderId="5" xfId="0" applyFont="1" applyFill="1" applyBorder="1" applyAlignment="1"/>
    <xf numFmtId="0" fontId="0" fillId="10" borderId="6" xfId="0" applyFill="1" applyBorder="1" applyAlignment="1"/>
    <xf numFmtId="0" fontId="14" fillId="10" borderId="5" xfId="0" applyFont="1" applyFill="1" applyBorder="1">
      <alignment vertical="center"/>
    </xf>
    <xf numFmtId="0" fontId="15" fillId="10" borderId="5" xfId="0" applyFont="1" applyFill="1" applyBorder="1">
      <alignment vertical="center"/>
    </xf>
    <xf numFmtId="0" fontId="16" fillId="10" borderId="5" xfId="0" applyFont="1" applyFill="1" applyBorder="1">
      <alignment vertical="center"/>
    </xf>
    <xf numFmtId="0" fontId="0" fillId="10" borderId="5" xfId="0" applyFill="1" applyBorder="1" applyAlignment="1"/>
    <xf numFmtId="0" fontId="14" fillId="10" borderId="7" xfId="0" applyFont="1" applyFill="1" applyBorder="1">
      <alignment vertical="center"/>
    </xf>
    <xf numFmtId="0" fontId="0" fillId="10" borderId="8" xfId="0" applyFill="1" applyBorder="1" applyAlignment="1"/>
    <xf numFmtId="0" fontId="14" fillId="10" borderId="8" xfId="0" applyFont="1" applyFill="1" applyBorder="1" applyAlignment="1">
      <alignment horizontal="left" vertical="center"/>
    </xf>
    <xf numFmtId="0" fontId="0" fillId="10" borderId="9" xfId="0" applyFill="1" applyBorder="1" applyAlignment="1"/>
    <xf numFmtId="17" fontId="28" fillId="0" borderId="5" xfId="6" quotePrefix="1" applyNumberFormat="1" applyFont="1" applyBorder="1" applyAlignment="1">
      <alignment horizontal="center"/>
    </xf>
    <xf numFmtId="0" fontId="17" fillId="0" borderId="5" xfId="6" applyFont="1" applyBorder="1" applyAlignment="1">
      <alignment horizontal="center"/>
    </xf>
    <xf numFmtId="0" fontId="27" fillId="0" borderId="0" xfId="8" applyFont="1" applyAlignment="1">
      <alignment horizontal="center" vertical="center"/>
    </xf>
    <xf numFmtId="0" fontId="31" fillId="0" borderId="0" xfId="8" applyFont="1" applyAlignment="1">
      <alignment vertical="top"/>
    </xf>
    <xf numFmtId="165" fontId="17" fillId="0" borderId="0" xfId="8" applyNumberFormat="1" applyFont="1" applyAlignment="1">
      <alignment horizontal="right" vertical="center"/>
    </xf>
    <xf numFmtId="165" fontId="17" fillId="0" borderId="0" xfId="8" applyNumberFormat="1" applyFont="1" applyAlignment="1">
      <alignment vertical="center"/>
    </xf>
    <xf numFmtId="0" fontId="27" fillId="0" borderId="0" xfId="8" applyFont="1" applyAlignment="1">
      <alignment horizontal="left" vertical="center" wrapText="1"/>
    </xf>
    <xf numFmtId="173" fontId="17" fillId="0" borderId="0" xfId="8" applyNumberFormat="1" applyFont="1" applyAlignment="1">
      <alignment vertical="center"/>
    </xf>
    <xf numFmtId="0" fontId="17" fillId="0" borderId="0" xfId="8" applyFont="1" applyAlignment="1">
      <alignment vertical="center"/>
    </xf>
    <xf numFmtId="174" fontId="17" fillId="0" borderId="0" xfId="8" applyNumberFormat="1" applyFont="1" applyAlignment="1">
      <alignment horizontal="center" vertical="center"/>
    </xf>
    <xf numFmtId="0" fontId="17" fillId="0" borderId="0" xfId="8" applyFont="1" applyAlignment="1">
      <alignment horizontal="left" vertical="top"/>
    </xf>
    <xf numFmtId="0" fontId="32" fillId="0" borderId="0" xfId="8" applyFont="1" applyAlignment="1">
      <alignment vertical="top"/>
    </xf>
    <xf numFmtId="0" fontId="33" fillId="0" borderId="0" xfId="8" applyFont="1" applyAlignment="1">
      <alignment vertical="top"/>
    </xf>
    <xf numFmtId="0" fontId="3" fillId="0" borderId="0" xfId="8"/>
    <xf numFmtId="6" fontId="31" fillId="0" borderId="0" xfId="8" applyNumberFormat="1" applyFont="1" applyAlignment="1">
      <alignment vertical="top"/>
    </xf>
    <xf numFmtId="6" fontId="32" fillId="0" borderId="0" xfId="8" applyNumberFormat="1" applyFont="1" applyAlignment="1">
      <alignment vertical="top"/>
    </xf>
    <xf numFmtId="165" fontId="3" fillId="0" borderId="0" xfId="8" applyNumberFormat="1"/>
    <xf numFmtId="0" fontId="33" fillId="0" borderId="0" xfId="8" applyFont="1"/>
    <xf numFmtId="165" fontId="31" fillId="0" borderId="0" xfId="8" applyNumberFormat="1" applyFont="1" applyAlignment="1">
      <alignment vertical="top"/>
    </xf>
    <xf numFmtId="0" fontId="35" fillId="0" borderId="0" xfId="9" applyFont="1"/>
    <xf numFmtId="0" fontId="17" fillId="0" borderId="0" xfId="10" applyFont="1"/>
    <xf numFmtId="0" fontId="13" fillId="0" borderId="0" xfId="9" applyFont="1"/>
    <xf numFmtId="0" fontId="0" fillId="0" borderId="0" xfId="9" applyFont="1"/>
    <xf numFmtId="0" fontId="13" fillId="0" borderId="0" xfId="9" applyFont="1" applyAlignment="1">
      <alignment horizontal="center"/>
    </xf>
    <xf numFmtId="0" fontId="3" fillId="0" borderId="0" xfId="8" applyAlignment="1">
      <alignment vertical="center"/>
    </xf>
    <xf numFmtId="0" fontId="35" fillId="0" borderId="15" xfId="9" applyFont="1" applyBorder="1" applyAlignment="1">
      <alignment horizontal="left"/>
    </xf>
    <xf numFmtId="0" fontId="35" fillId="0" borderId="0" xfId="9" applyFont="1" applyAlignment="1">
      <alignment horizontal="left"/>
    </xf>
    <xf numFmtId="0" fontId="35" fillId="0" borderId="32" xfId="9" applyFont="1" applyBorder="1" applyAlignment="1">
      <alignment horizontal="left"/>
    </xf>
    <xf numFmtId="0" fontId="13" fillId="0" borderId="32" xfId="9" applyFont="1" applyBorder="1" applyAlignment="1">
      <alignment horizontal="center"/>
    </xf>
    <xf numFmtId="167" fontId="13" fillId="0" borderId="15" xfId="9" applyNumberFormat="1" applyFont="1" applyBorder="1" applyAlignment="1">
      <alignment horizontal="center"/>
    </xf>
    <xf numFmtId="167" fontId="13" fillId="0" borderId="0" xfId="9" applyNumberFormat="1" applyFont="1" applyAlignment="1">
      <alignment horizontal="center"/>
    </xf>
    <xf numFmtId="167" fontId="0" fillId="0" borderId="32" xfId="9" applyNumberFormat="1" applyFont="1" applyBorder="1"/>
    <xf numFmtId="165" fontId="17" fillId="0" borderId="0" xfId="11" applyNumberFormat="1" applyFont="1" applyAlignment="1"/>
    <xf numFmtId="165" fontId="0" fillId="0" borderId="0" xfId="13" applyNumberFormat="1" applyFont="1"/>
    <xf numFmtId="165" fontId="0" fillId="0" borderId="32" xfId="9" applyNumberFormat="1" applyFont="1" applyBorder="1"/>
    <xf numFmtId="0" fontId="17" fillId="0" borderId="15" xfId="11" applyFont="1" applyBorder="1" applyAlignment="1">
      <alignment horizontal="center"/>
    </xf>
    <xf numFmtId="0" fontId="17" fillId="0" borderId="0" xfId="11" applyFont="1" applyAlignment="1">
      <alignment horizontal="center"/>
    </xf>
    <xf numFmtId="176" fontId="17" fillId="0" borderId="32" xfId="11" applyNumberFormat="1" applyFont="1" applyBorder="1" applyAlignment="1">
      <alignment horizontal="left"/>
    </xf>
    <xf numFmtId="43" fontId="17" fillId="0" borderId="15" xfId="11" applyNumberFormat="1" applyFont="1" applyBorder="1" applyAlignment="1">
      <alignment horizontal="center"/>
    </xf>
    <xf numFmtId="43" fontId="17" fillId="0" borderId="0" xfId="11" applyNumberFormat="1" applyFont="1" applyAlignment="1">
      <alignment horizontal="center"/>
    </xf>
    <xf numFmtId="3" fontId="17" fillId="0" borderId="32" xfId="11" applyNumberFormat="1" applyFont="1" applyBorder="1" applyAlignment="1">
      <alignment horizontal="left"/>
    </xf>
    <xf numFmtId="165" fontId="17" fillId="0" borderId="0" xfId="12" applyNumberFormat="1" applyFont="1" applyFill="1" applyAlignment="1"/>
    <xf numFmtId="14" fontId="17" fillId="0" borderId="0" xfId="10" applyNumberFormat="1" applyFont="1" applyAlignment="1">
      <alignment horizontal="center" vertical="center"/>
    </xf>
    <xf numFmtId="0" fontId="0" fillId="0" borderId="32" xfId="9" applyFont="1" applyBorder="1"/>
    <xf numFmtId="165" fontId="0" fillId="0" borderId="15" xfId="13" applyNumberFormat="1" applyFont="1" applyBorder="1"/>
    <xf numFmtId="0" fontId="35" fillId="0" borderId="15" xfId="9" applyFont="1" applyBorder="1" applyAlignment="1">
      <alignment horizontal="center"/>
    </xf>
    <xf numFmtId="0" fontId="35" fillId="0" borderId="0" xfId="9" applyFont="1" applyAlignment="1">
      <alignment horizontal="center"/>
    </xf>
    <xf numFmtId="176" fontId="35" fillId="0" borderId="32" xfId="9" applyNumberFormat="1" applyFont="1" applyBorder="1" applyAlignment="1">
      <alignment horizontal="left"/>
    </xf>
    <xf numFmtId="3" fontId="35" fillId="0" borderId="32" xfId="9" applyNumberFormat="1" applyFont="1" applyBorder="1" applyAlignment="1">
      <alignment horizontal="left"/>
    </xf>
    <xf numFmtId="165" fontId="35" fillId="0" borderId="0" xfId="9" applyNumberFormat="1" applyFont="1"/>
    <xf numFmtId="0" fontId="17" fillId="0" borderId="15" xfId="9" applyFont="1" applyBorder="1" applyAlignment="1">
      <alignment horizontal="center"/>
    </xf>
    <xf numFmtId="0" fontId="17" fillId="0" borderId="0" xfId="9" applyFont="1" applyAlignment="1">
      <alignment horizontal="center"/>
    </xf>
    <xf numFmtId="176" fontId="17" fillId="0" borderId="32" xfId="9" applyNumberFormat="1" applyFont="1" applyBorder="1" applyAlignment="1">
      <alignment horizontal="left"/>
    </xf>
    <xf numFmtId="3" fontId="17" fillId="0" borderId="32" xfId="9" applyNumberFormat="1" applyFont="1" applyBorder="1" applyAlignment="1">
      <alignment horizontal="left"/>
    </xf>
    <xf numFmtId="165" fontId="17" fillId="0" borderId="0" xfId="9" applyNumberFormat="1" applyFont="1"/>
    <xf numFmtId="14" fontId="13" fillId="0" borderId="0" xfId="9" applyNumberFormat="1" applyFont="1"/>
    <xf numFmtId="0" fontId="0" fillId="0" borderId="0" xfId="10" applyFont="1"/>
    <xf numFmtId="165" fontId="13" fillId="0" borderId="0" xfId="9" applyNumberFormat="1" applyFont="1"/>
    <xf numFmtId="0" fontId="13" fillId="0" borderId="0" xfId="9" applyFont="1" applyAlignment="1">
      <alignment horizontal="right"/>
    </xf>
    <xf numFmtId="165" fontId="0" fillId="0" borderId="0" xfId="9" applyNumberFormat="1" applyFont="1"/>
    <xf numFmtId="167" fontId="0" fillId="0" borderId="0" xfId="9" applyNumberFormat="1" applyFont="1"/>
    <xf numFmtId="167" fontId="13" fillId="0" borderId="0" xfId="9" applyNumberFormat="1" applyFont="1"/>
    <xf numFmtId="167" fontId="17" fillId="0" borderId="0" xfId="10" applyNumberFormat="1" applyFont="1"/>
    <xf numFmtId="165" fontId="13" fillId="0" borderId="24" xfId="13" applyNumberFormat="1" applyFont="1" applyBorder="1"/>
    <xf numFmtId="0" fontId="27" fillId="0" borderId="0" xfId="10" applyFont="1"/>
    <xf numFmtId="0" fontId="39" fillId="0" borderId="0" xfId="0" applyFont="1">
      <alignment vertical="center"/>
    </xf>
    <xf numFmtId="0" fontId="10" fillId="20" borderId="0" xfId="0" applyFont="1" applyFill="1">
      <alignment vertical="center"/>
    </xf>
    <xf numFmtId="0" fontId="10" fillId="21" borderId="0" xfId="0" applyFont="1" applyFill="1">
      <alignment vertical="center"/>
    </xf>
    <xf numFmtId="0" fontId="10" fillId="22" borderId="0" xfId="0" applyFont="1" applyFill="1">
      <alignment vertical="center"/>
    </xf>
    <xf numFmtId="0" fontId="2" fillId="0" borderId="0" xfId="2" applyFont="1"/>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49" xfId="0" applyFont="1" applyBorder="1" applyAlignment="1">
      <alignment horizontal="center" vertical="center"/>
    </xf>
    <xf numFmtId="0" fontId="17" fillId="0" borderId="20" xfId="10" applyFont="1" applyBorder="1"/>
    <xf numFmtId="0" fontId="13" fillId="0" borderId="33" xfId="9" quotePrefix="1" applyFont="1" applyBorder="1" applyAlignment="1">
      <alignment horizontal="centerContinuous"/>
    </xf>
    <xf numFmtId="0" fontId="13" fillId="0" borderId="33" xfId="9" applyFont="1" applyBorder="1" applyAlignment="1">
      <alignment horizontal="centerContinuous"/>
    </xf>
    <xf numFmtId="0" fontId="13" fillId="0" borderId="33" xfId="9" applyFont="1" applyBorder="1" applyAlignment="1">
      <alignment horizontal="center"/>
    </xf>
    <xf numFmtId="0" fontId="0" fillId="0" borderId="33" xfId="9" applyFont="1" applyBorder="1"/>
    <xf numFmtId="0" fontId="36" fillId="0" borderId="33" xfId="9" applyFont="1" applyBorder="1" applyAlignment="1">
      <alignment horizontal="right"/>
    </xf>
    <xf numFmtId="0" fontId="0" fillId="0" borderId="22" xfId="9" applyFont="1" applyBorder="1" applyAlignment="1">
      <alignment horizontal="center" vertical="center" wrapText="1"/>
    </xf>
    <xf numFmtId="0" fontId="13" fillId="0" borderId="28" xfId="9" applyFont="1" applyBorder="1" applyAlignment="1">
      <alignment horizontal="center" vertical="center" wrapText="1"/>
    </xf>
    <xf numFmtId="0" fontId="13" fillId="0" borderId="28" xfId="9" applyFont="1" applyBorder="1" applyAlignment="1">
      <alignment horizontal="center" vertical="center"/>
    </xf>
    <xf numFmtId="0" fontId="13" fillId="0" borderId="23" xfId="9" applyFont="1" applyBorder="1" applyAlignment="1">
      <alignment horizontal="center" vertical="center" wrapText="1"/>
    </xf>
    <xf numFmtId="0" fontId="17" fillId="18" borderId="1" xfId="11" applyFont="1" applyFill="1" applyBorder="1" applyAlignment="1"/>
    <xf numFmtId="0" fontId="17" fillId="6" borderId="1" xfId="11" applyFont="1" applyFill="1" applyBorder="1" applyAlignment="1">
      <alignment horizontal="center"/>
    </xf>
    <xf numFmtId="0" fontId="17" fillId="6" borderId="1" xfId="11" applyFont="1" applyFill="1" applyBorder="1" applyAlignment="1">
      <alignment horizontal="left"/>
    </xf>
    <xf numFmtId="175" fontId="17" fillId="6" borderId="1" xfId="11" applyNumberFormat="1" applyFont="1" applyFill="1" applyBorder="1" applyAlignment="1">
      <alignment horizontal="left"/>
    </xf>
    <xf numFmtId="165" fontId="17" fillId="0" borderId="1" xfId="11" applyNumberFormat="1" applyFont="1" applyBorder="1" applyAlignment="1"/>
    <xf numFmtId="165" fontId="17" fillId="15" borderId="1" xfId="12" applyNumberFormat="1" applyFont="1" applyFill="1" applyBorder="1" applyAlignment="1"/>
    <xf numFmtId="165" fontId="17" fillId="19" borderId="1" xfId="12" applyNumberFormat="1" applyFont="1" applyFill="1" applyBorder="1" applyAlignment="1"/>
    <xf numFmtId="14" fontId="17" fillId="6" borderId="1" xfId="10" applyNumberFormat="1" applyFont="1" applyFill="1" applyBorder="1" applyAlignment="1">
      <alignment horizontal="center" vertical="center"/>
    </xf>
    <xf numFmtId="0" fontId="0" fillId="6" borderId="1" xfId="9" applyFont="1" applyFill="1" applyBorder="1"/>
    <xf numFmtId="165" fontId="0" fillId="6" borderId="1" xfId="13" applyNumberFormat="1" applyFont="1" applyFill="1" applyBorder="1"/>
    <xf numFmtId="165" fontId="0" fillId="0" borderId="1" xfId="13" applyNumberFormat="1" applyFont="1" applyBorder="1"/>
    <xf numFmtId="165" fontId="0" fillId="0" borderId="1" xfId="9" applyNumberFormat="1" applyFont="1" applyBorder="1"/>
    <xf numFmtId="165" fontId="17" fillId="6" borderId="1" xfId="10" applyNumberFormat="1" applyFont="1" applyFill="1" applyBorder="1"/>
    <xf numFmtId="165" fontId="29" fillId="6" borderId="1" xfId="14" applyNumberFormat="1" applyFont="1" applyFill="1" applyBorder="1"/>
    <xf numFmtId="0" fontId="0" fillId="6" borderId="1" xfId="9" applyFont="1" applyFill="1" applyBorder="1" applyAlignment="1">
      <alignment wrapText="1"/>
    </xf>
    <xf numFmtId="176" fontId="17" fillId="6" borderId="1" xfId="11" applyNumberFormat="1" applyFont="1" applyFill="1" applyBorder="1" applyAlignment="1">
      <alignment horizontal="left"/>
    </xf>
    <xf numFmtId="3" fontId="17" fillId="6" borderId="1" xfId="11" applyNumberFormat="1" applyFont="1" applyFill="1" applyBorder="1" applyAlignment="1">
      <alignment horizontal="left"/>
    </xf>
    <xf numFmtId="14" fontId="17" fillId="6" borderId="1" xfId="10" applyNumberFormat="1" applyFont="1" applyFill="1" applyBorder="1" applyAlignment="1">
      <alignment horizontal="center"/>
    </xf>
    <xf numFmtId="0" fontId="0" fillId="6" borderId="1" xfId="9" applyFont="1" applyFill="1" applyBorder="1" applyAlignment="1">
      <alignment horizontal="left" wrapText="1"/>
    </xf>
    <xf numFmtId="0" fontId="0" fillId="6" borderId="1" xfId="9" applyFont="1" applyFill="1" applyBorder="1" applyAlignment="1">
      <alignment horizontal="center"/>
    </xf>
    <xf numFmtId="176" fontId="0" fillId="6" borderId="1" xfId="9" applyNumberFormat="1" applyFont="1" applyFill="1" applyBorder="1" applyAlignment="1">
      <alignment horizontal="left"/>
    </xf>
    <xf numFmtId="3" fontId="0" fillId="6" borderId="1" xfId="9" applyNumberFormat="1" applyFont="1" applyFill="1" applyBorder="1" applyAlignment="1">
      <alignment horizontal="left"/>
    </xf>
    <xf numFmtId="0" fontId="13" fillId="6" borderId="1" xfId="9" applyFont="1" applyFill="1" applyBorder="1"/>
    <xf numFmtId="0" fontId="17" fillId="6" borderId="1" xfId="9" applyFont="1" applyFill="1" applyBorder="1" applyAlignment="1">
      <alignment horizontal="center"/>
    </xf>
    <xf numFmtId="176" fontId="17" fillId="6" borderId="1" xfId="9" applyNumberFormat="1" applyFont="1" applyFill="1" applyBorder="1" applyAlignment="1">
      <alignment horizontal="left"/>
    </xf>
    <xf numFmtId="3" fontId="17" fillId="6" borderId="1" xfId="9" applyNumberFormat="1" applyFont="1" applyFill="1" applyBorder="1" applyAlignment="1">
      <alignment horizontal="left"/>
    </xf>
    <xf numFmtId="14" fontId="13" fillId="6" borderId="1" xfId="9" applyNumberFormat="1" applyFont="1" applyFill="1" applyBorder="1"/>
    <xf numFmtId="0" fontId="17" fillId="18" borderId="1" xfId="10" applyFont="1" applyFill="1" applyBorder="1"/>
    <xf numFmtId="0" fontId="17" fillId="6" borderId="1" xfId="9" applyFont="1" applyFill="1" applyBorder="1" applyAlignment="1">
      <alignment horizontal="left"/>
    </xf>
    <xf numFmtId="14" fontId="0" fillId="6" borderId="1" xfId="9" applyNumberFormat="1" applyFont="1" applyFill="1" applyBorder="1" applyAlignment="1">
      <alignment horizontal="center"/>
    </xf>
    <xf numFmtId="165" fontId="13" fillId="0" borderId="14" xfId="9" applyNumberFormat="1" applyFont="1" applyBorder="1"/>
    <xf numFmtId="0" fontId="41" fillId="0" borderId="0" xfId="0" applyFont="1">
      <alignment vertical="center"/>
    </xf>
    <xf numFmtId="0" fontId="42" fillId="0" borderId="0" xfId="0" applyFont="1" applyAlignment="1">
      <alignment vertical="center" wrapText="1"/>
    </xf>
    <xf numFmtId="0" fontId="41" fillId="0" borderId="0" xfId="0" applyFont="1" applyAlignment="1">
      <alignment vertical="center" wrapText="1"/>
    </xf>
    <xf numFmtId="0" fontId="40" fillId="0" borderId="0" xfId="0" applyFont="1" applyAlignment="1">
      <alignment vertical="center" wrapText="1"/>
    </xf>
    <xf numFmtId="0" fontId="43" fillId="0" borderId="0" xfId="0" applyFont="1" applyAlignment="1">
      <alignment horizontal="left" vertical="center" wrapText="1" indent="1"/>
    </xf>
    <xf numFmtId="0" fontId="44" fillId="0" borderId="0" xfId="0" applyFont="1" applyAlignment="1">
      <alignment horizontal="left" vertical="center" wrapText="1" indent="1"/>
    </xf>
    <xf numFmtId="0" fontId="40" fillId="0" borderId="0" xfId="0" applyFont="1" applyAlignment="1">
      <alignment horizontal="right" vertical="center" wrapText="1" indent="1"/>
    </xf>
    <xf numFmtId="0" fontId="8" fillId="0" borderId="0" xfId="0" applyFont="1" applyAlignment="1">
      <alignment vertical="center" wrapText="1"/>
    </xf>
    <xf numFmtId="0" fontId="40" fillId="23" borderId="0" xfId="0" applyFont="1" applyFill="1" applyAlignment="1">
      <alignment vertical="center" wrapText="1"/>
    </xf>
    <xf numFmtId="0" fontId="41" fillId="23" borderId="0" xfId="0" applyFont="1" applyFill="1" applyAlignment="1">
      <alignment vertical="center" wrapText="1"/>
    </xf>
    <xf numFmtId="0" fontId="24" fillId="23" borderId="0" xfId="0" applyFont="1" applyFill="1" applyAlignment="1">
      <alignment vertical="center" wrapText="1"/>
    </xf>
    <xf numFmtId="0" fontId="40" fillId="24" borderId="0" xfId="0" applyFont="1" applyFill="1" applyAlignment="1">
      <alignment vertical="center" wrapText="1"/>
    </xf>
    <xf numFmtId="0" fontId="41" fillId="24" borderId="0" xfId="0" applyFont="1" applyFill="1" applyAlignment="1">
      <alignment vertical="center" wrapText="1"/>
    </xf>
    <xf numFmtId="0" fontId="20" fillId="0" borderId="0" xfId="4" applyAlignment="1" applyProtection="1">
      <alignment vertical="center"/>
    </xf>
    <xf numFmtId="0" fontId="46" fillId="7" borderId="10" xfId="0" applyFont="1" applyFill="1" applyBorder="1" applyAlignment="1"/>
    <xf numFmtId="0" fontId="45" fillId="7" borderId="10" xfId="0" applyFont="1" applyFill="1" applyBorder="1" applyAlignment="1"/>
    <xf numFmtId="0" fontId="0" fillId="7" borderId="10" xfId="0" applyFill="1" applyBorder="1" applyAlignment="1"/>
    <xf numFmtId="0" fontId="0" fillId="7" borderId="5" xfId="0" applyFill="1" applyBorder="1" applyAlignment="1"/>
    <xf numFmtId="0" fontId="0" fillId="7" borderId="7" xfId="0" applyFill="1" applyBorder="1" applyAlignment="1"/>
    <xf numFmtId="0" fontId="13" fillId="7" borderId="8" xfId="0" applyFont="1" applyFill="1" applyBorder="1" applyAlignment="1"/>
    <xf numFmtId="0" fontId="48" fillId="7" borderId="17" xfId="0" applyFont="1" applyFill="1" applyBorder="1" applyAlignment="1"/>
    <xf numFmtId="0" fontId="0" fillId="7" borderId="18" xfId="0" applyFill="1" applyBorder="1" applyAlignment="1"/>
    <xf numFmtId="0" fontId="45" fillId="7" borderId="5" xfId="0" applyFont="1" applyFill="1" applyBorder="1" applyAlignment="1"/>
    <xf numFmtId="0" fontId="11" fillId="7" borderId="5" xfId="0" applyFont="1" applyFill="1" applyBorder="1" applyAlignment="1">
      <alignment horizontal="left"/>
    </xf>
    <xf numFmtId="0" fontId="5" fillId="7" borderId="2" xfId="0" applyFont="1" applyFill="1" applyBorder="1">
      <alignment vertical="center"/>
    </xf>
    <xf numFmtId="0" fontId="5" fillId="7" borderId="34" xfId="0" applyFont="1" applyFill="1" applyBorder="1" applyAlignment="1">
      <alignment horizontal="left" vertical="center"/>
    </xf>
    <xf numFmtId="0" fontId="5" fillId="7" borderId="1" xfId="0" applyFont="1" applyFill="1" applyBorder="1" applyAlignment="1">
      <alignment horizontal="center" vertical="center"/>
    </xf>
    <xf numFmtId="0" fontId="49" fillId="7" borderId="2" xfId="0" applyFont="1" applyFill="1" applyBorder="1">
      <alignment vertical="center"/>
    </xf>
    <xf numFmtId="0" fontId="49" fillId="7" borderId="1" xfId="0" applyFont="1" applyFill="1" applyBorder="1" applyAlignment="1">
      <alignment horizontal="left" vertical="center"/>
    </xf>
    <xf numFmtId="0" fontId="49" fillId="7" borderId="34" xfId="0" applyFont="1" applyFill="1" applyBorder="1" applyAlignment="1">
      <alignment horizontal="left" vertical="center"/>
    </xf>
    <xf numFmtId="0" fontId="49" fillId="7" borderId="1" xfId="0" applyFont="1" applyFill="1" applyBorder="1" applyAlignment="1">
      <alignment horizontal="center" vertical="center"/>
    </xf>
    <xf numFmtId="0" fontId="19" fillId="7" borderId="0" xfId="0" applyFont="1" applyFill="1">
      <alignment vertical="center"/>
    </xf>
    <xf numFmtId="0" fontId="0" fillId="10" borderId="0" xfId="0" applyFill="1" applyAlignment="1"/>
    <xf numFmtId="0" fontId="14" fillId="10" borderId="0" xfId="0" applyFont="1" applyFill="1" applyAlignment="1">
      <alignment horizontal="left" vertical="center"/>
    </xf>
    <xf numFmtId="0" fontId="25" fillId="10" borderId="17" xfId="0" applyFont="1" applyFill="1" applyBorder="1">
      <alignment vertical="center"/>
    </xf>
    <xf numFmtId="0" fontId="5" fillId="7" borderId="1" xfId="0" applyFont="1" applyFill="1" applyBorder="1" applyAlignment="1">
      <alignment horizontal="center" vertical="center" wrapText="1"/>
    </xf>
    <xf numFmtId="3" fontId="5" fillId="7" borderId="1" xfId="0" applyNumberFormat="1" applyFont="1" applyFill="1" applyBorder="1" applyAlignment="1">
      <alignment horizontal="center" vertical="center" wrapText="1"/>
    </xf>
    <xf numFmtId="0" fontId="5" fillId="7" borderId="3" xfId="0" applyFont="1" applyFill="1" applyBorder="1" applyAlignment="1">
      <alignment horizontal="center" vertical="center" wrapText="1"/>
    </xf>
    <xf numFmtId="0" fontId="15" fillId="25" borderId="1" xfId="0" applyFont="1" applyFill="1" applyBorder="1">
      <alignment vertical="center"/>
    </xf>
    <xf numFmtId="168" fontId="15" fillId="25" borderId="1" xfId="0" applyNumberFormat="1" applyFont="1" applyFill="1" applyBorder="1">
      <alignment vertical="center"/>
    </xf>
    <xf numFmtId="164" fontId="15" fillId="25" borderId="1" xfId="0" applyNumberFormat="1" applyFont="1" applyFill="1" applyBorder="1">
      <alignment vertical="center"/>
    </xf>
    <xf numFmtId="164" fontId="15" fillId="25" borderId="1" xfId="0" applyNumberFormat="1" applyFont="1" applyFill="1" applyBorder="1" applyAlignment="1">
      <alignment vertical="center" wrapText="1"/>
    </xf>
    <xf numFmtId="164" fontId="15" fillId="25" borderId="1" xfId="0" applyNumberFormat="1" applyFont="1" applyFill="1" applyBorder="1" applyAlignment="1">
      <alignment horizontal="center" vertical="center"/>
    </xf>
    <xf numFmtId="0" fontId="15" fillId="25" borderId="4" xfId="0" applyFont="1" applyFill="1" applyBorder="1">
      <alignment vertical="center"/>
    </xf>
    <xf numFmtId="168" fontId="15" fillId="25" borderId="1" xfId="0" applyNumberFormat="1" applyFont="1" applyFill="1" applyBorder="1" applyAlignment="1"/>
    <xf numFmtId="0" fontId="15" fillId="25" borderId="1" xfId="0" applyFont="1" applyFill="1" applyBorder="1" applyAlignment="1">
      <alignment vertical="center" wrapText="1"/>
    </xf>
    <xf numFmtId="168" fontId="15" fillId="25" borderId="1" xfId="0" applyNumberFormat="1" applyFont="1" applyFill="1" applyBorder="1" applyAlignment="1">
      <alignment vertical="center" wrapText="1"/>
    </xf>
    <xf numFmtId="0" fontId="15" fillId="25" borderId="35" xfId="0" applyFont="1" applyFill="1" applyBorder="1">
      <alignment vertical="center"/>
    </xf>
    <xf numFmtId="0" fontId="5" fillId="7" borderId="0" xfId="0" applyFont="1" applyFill="1" applyAlignment="1">
      <alignment horizontal="center" vertical="center" wrapText="1"/>
    </xf>
    <xf numFmtId="0" fontId="5" fillId="7" borderId="4" xfId="0" applyFont="1" applyFill="1" applyBorder="1" applyAlignment="1">
      <alignment horizontal="center" vertical="center" wrapText="1"/>
    </xf>
    <xf numFmtId="0" fontId="5" fillId="7" borderId="20" xfId="0" applyFont="1" applyFill="1" applyBorder="1" applyAlignment="1">
      <alignment horizontal="center" vertical="center" wrapText="1"/>
    </xf>
    <xf numFmtId="0" fontId="5" fillId="7" borderId="21" xfId="0" applyFont="1" applyFill="1" applyBorder="1" applyAlignment="1">
      <alignment horizontal="center" vertical="center" wrapText="1"/>
    </xf>
    <xf numFmtId="0" fontId="5" fillId="7" borderId="33" xfId="0" applyFont="1" applyFill="1" applyBorder="1" applyAlignment="1">
      <alignment horizontal="center" vertical="center" wrapText="1"/>
    </xf>
    <xf numFmtId="0" fontId="5" fillId="7" borderId="27" xfId="0" applyFont="1" applyFill="1" applyBorder="1" applyAlignment="1">
      <alignment horizontal="center" vertical="center" wrapText="1"/>
    </xf>
    <xf numFmtId="0" fontId="5" fillId="7" borderId="40" xfId="0" applyFont="1" applyFill="1" applyBorder="1" applyAlignment="1">
      <alignment horizontal="center" vertical="center" wrapText="1"/>
    </xf>
    <xf numFmtId="0" fontId="10" fillId="0" borderId="2" xfId="0" applyFont="1" applyBorder="1" applyAlignment="1"/>
    <xf numFmtId="0" fontId="5" fillId="7" borderId="36" xfId="0" applyFont="1" applyFill="1" applyBorder="1" applyAlignment="1">
      <alignment horizontal="center" vertical="center" wrapText="1"/>
    </xf>
    <xf numFmtId="0" fontId="50" fillId="6" borderId="4" xfId="0" applyFont="1" applyFill="1" applyBorder="1" applyAlignment="1">
      <alignment horizontal="right" vertical="center" wrapText="1"/>
    </xf>
    <xf numFmtId="0" fontId="50" fillId="6" borderId="4" xfId="0" applyFont="1" applyFill="1" applyBorder="1" applyAlignment="1">
      <alignment horizontal="left" vertical="center" wrapText="1"/>
    </xf>
    <xf numFmtId="0" fontId="50" fillId="6" borderId="4" xfId="0" applyFont="1" applyFill="1" applyBorder="1" applyAlignment="1">
      <alignment horizontal="center" vertical="center" wrapText="1"/>
    </xf>
    <xf numFmtId="167" fontId="50" fillId="23" borderId="4" xfId="0" applyNumberFormat="1" applyFont="1" applyFill="1" applyBorder="1" applyAlignment="1">
      <alignment horizontal="center" vertical="center" wrapText="1"/>
    </xf>
    <xf numFmtId="167" fontId="50" fillId="26" borderId="4" xfId="0" applyNumberFormat="1" applyFont="1" applyFill="1" applyBorder="1" applyAlignment="1">
      <alignment horizontal="center" vertical="center" wrapText="1"/>
    </xf>
    <xf numFmtId="167" fontId="50" fillId="11" borderId="1" xfId="0" applyNumberFormat="1" applyFont="1" applyFill="1" applyBorder="1" applyAlignment="1">
      <alignment horizontal="center" vertical="center" wrapText="1"/>
    </xf>
    <xf numFmtId="167" fontId="50" fillId="3" borderId="1" xfId="0" applyNumberFormat="1" applyFont="1" applyFill="1" applyBorder="1" applyAlignment="1">
      <alignment horizontal="center" vertical="center" wrapText="1"/>
    </xf>
    <xf numFmtId="167" fontId="50" fillId="10" borderId="1" xfId="0" applyNumberFormat="1" applyFont="1" applyFill="1" applyBorder="1" applyAlignment="1">
      <alignment horizontal="center" vertical="center" wrapText="1"/>
    </xf>
    <xf numFmtId="167" fontId="50" fillId="27" borderId="1" xfId="0" applyNumberFormat="1" applyFont="1" applyFill="1" applyBorder="1" applyAlignment="1">
      <alignment horizontal="center" vertical="center" wrapText="1"/>
    </xf>
    <xf numFmtId="167" fontId="50" fillId="6" borderId="1" xfId="0" applyNumberFormat="1" applyFont="1" applyFill="1" applyBorder="1" applyAlignment="1">
      <alignment horizontal="center" vertical="center" wrapText="1"/>
    </xf>
    <xf numFmtId="167" fontId="50" fillId="28" borderId="1" xfId="0" applyNumberFormat="1" applyFont="1" applyFill="1" applyBorder="1" applyAlignment="1">
      <alignment horizontal="center" vertical="center" wrapText="1"/>
    </xf>
    <xf numFmtId="167" fontId="50" fillId="12" borderId="1" xfId="0" applyNumberFormat="1" applyFont="1" applyFill="1" applyBorder="1" applyAlignment="1">
      <alignment horizontal="center" vertical="center" wrapText="1"/>
    </xf>
    <xf numFmtId="167" fontId="50" fillId="4" borderId="1" xfId="0" applyNumberFormat="1" applyFont="1" applyFill="1" applyBorder="1" applyAlignment="1">
      <alignment horizontal="center" vertical="center" wrapText="1"/>
    </xf>
    <xf numFmtId="167" fontId="50" fillId="29" borderId="1" xfId="0" applyNumberFormat="1" applyFont="1" applyFill="1" applyBorder="1" applyAlignment="1">
      <alignment horizontal="center" vertical="center" wrapText="1"/>
    </xf>
    <xf numFmtId="0" fontId="50" fillId="0" borderId="0" xfId="0" applyFont="1" applyAlignment="1">
      <alignment horizontal="center" wrapText="1"/>
    </xf>
    <xf numFmtId="0" fontId="50" fillId="0" borderId="0" xfId="0" applyFont="1" applyAlignment="1">
      <alignment horizontal="center"/>
    </xf>
    <xf numFmtId="43" fontId="50" fillId="0" borderId="0" xfId="0" applyNumberFormat="1" applyFont="1" applyAlignment="1">
      <alignment horizontal="center"/>
    </xf>
    <xf numFmtId="0" fontId="16" fillId="0" borderId="29" xfId="0" applyFont="1" applyBorder="1" applyAlignment="1">
      <alignment horizontal="right"/>
    </xf>
    <xf numFmtId="0" fontId="16" fillId="0" borderId="29" xfId="0" applyFont="1" applyBorder="1" applyAlignment="1">
      <alignment horizontal="left"/>
    </xf>
    <xf numFmtId="0" fontId="16" fillId="0" borderId="29" xfId="0" applyFont="1" applyBorder="1" applyAlignment="1"/>
    <xf numFmtId="167" fontId="0" fillId="0" borderId="0" xfId="0" applyNumberFormat="1" applyAlignment="1"/>
    <xf numFmtId="43" fontId="0" fillId="0" borderId="0" xfId="0" applyNumberFormat="1" applyAlignment="1"/>
    <xf numFmtId="0" fontId="51" fillId="6" borderId="1" xfId="0" applyFont="1" applyFill="1" applyBorder="1" applyAlignment="1">
      <alignment horizontal="center"/>
    </xf>
    <xf numFmtId="0" fontId="51" fillId="23" borderId="51" xfId="0" applyFont="1" applyFill="1" applyBorder="1" applyAlignment="1">
      <alignment horizontal="center"/>
    </xf>
    <xf numFmtId="0" fontId="51" fillId="26" borderId="51" xfId="0" applyFont="1" applyFill="1" applyBorder="1" applyAlignment="1">
      <alignment horizontal="center"/>
    </xf>
    <xf numFmtId="0" fontId="51" fillId="11" borderId="4" xfId="0" applyFont="1" applyFill="1" applyBorder="1" applyAlignment="1">
      <alignment horizontal="center"/>
    </xf>
    <xf numFmtId="0" fontId="51" fillId="3" borderId="4" xfId="0" applyFont="1" applyFill="1" applyBorder="1" applyAlignment="1">
      <alignment horizontal="center"/>
    </xf>
    <xf numFmtId="0" fontId="51" fillId="10" borderId="4" xfId="0" applyFont="1" applyFill="1" applyBorder="1" applyAlignment="1">
      <alignment horizontal="center"/>
    </xf>
    <xf numFmtId="0" fontId="51" fillId="27" borderId="4" xfId="0" applyFont="1" applyFill="1" applyBorder="1" applyAlignment="1">
      <alignment horizontal="center"/>
    </xf>
    <xf numFmtId="0" fontId="51" fillId="6" borderId="4" xfId="0" applyFont="1" applyFill="1" applyBorder="1" applyAlignment="1">
      <alignment horizontal="center"/>
    </xf>
    <xf numFmtId="0" fontId="51" fillId="28" borderId="4" xfId="0" applyFont="1" applyFill="1" applyBorder="1" applyAlignment="1">
      <alignment horizontal="center"/>
    </xf>
    <xf numFmtId="0" fontId="51" fillId="12" borderId="4" xfId="0" applyFont="1" applyFill="1" applyBorder="1" applyAlignment="1">
      <alignment horizontal="center"/>
    </xf>
    <xf numFmtId="0" fontId="51" fillId="4" borderId="4" xfId="0" applyFont="1" applyFill="1" applyBorder="1" applyAlignment="1">
      <alignment horizontal="center"/>
    </xf>
    <xf numFmtId="0" fontId="51" fillId="29" borderId="4" xfId="0" applyFont="1" applyFill="1" applyBorder="1" applyAlignment="1">
      <alignment horizontal="center"/>
    </xf>
    <xf numFmtId="49" fontId="51" fillId="6" borderId="1" xfId="0" applyNumberFormat="1" applyFont="1" applyFill="1" applyBorder="1" applyAlignment="1">
      <alignment horizontal="center"/>
    </xf>
    <xf numFmtId="0" fontId="51" fillId="29" borderId="35" xfId="0" applyFont="1" applyFill="1" applyBorder="1" applyAlignment="1">
      <alignment horizontal="center"/>
    </xf>
    <xf numFmtId="0" fontId="52" fillId="0" borderId="1" xfId="0" applyFont="1" applyBorder="1" applyAlignment="1">
      <alignment horizontal="right" vertical="center" wrapText="1"/>
    </xf>
    <xf numFmtId="0" fontId="52" fillId="0" borderId="1" xfId="0" applyFont="1" applyBorder="1" applyAlignment="1">
      <alignment horizontal="left" vertical="center" wrapText="1"/>
    </xf>
    <xf numFmtId="0" fontId="16" fillId="0" borderId="1" xfId="0" applyFont="1" applyBorder="1" applyAlignment="1"/>
    <xf numFmtId="177" fontId="0" fillId="0" borderId="1" xfId="17" applyNumberFormat="1" applyFont="1" applyBorder="1"/>
    <xf numFmtId="177" fontId="0" fillId="0" borderId="2" xfId="17" applyNumberFormat="1" applyFont="1" applyBorder="1"/>
    <xf numFmtId="177" fontId="0" fillId="0" borderId="1" xfId="0" applyNumberFormat="1" applyBorder="1" applyAlignment="1"/>
    <xf numFmtId="178" fontId="0" fillId="0" borderId="1" xfId="0" applyNumberFormat="1" applyBorder="1" applyAlignment="1"/>
    <xf numFmtId="0" fontId="51" fillId="0" borderId="1" xfId="0" applyFont="1" applyBorder="1" applyAlignment="1">
      <alignment horizontal="right" wrapText="1"/>
    </xf>
    <xf numFmtId="0" fontId="51" fillId="0" borderId="1" xfId="0" applyFont="1" applyBorder="1" applyAlignment="1">
      <alignment wrapText="1"/>
    </xf>
    <xf numFmtId="43" fontId="0" fillId="0" borderId="1" xfId="17" applyFont="1" applyBorder="1"/>
    <xf numFmtId="0" fontId="16" fillId="0" borderId="1" xfId="0" applyFont="1" applyBorder="1" applyAlignment="1">
      <alignment horizontal="right"/>
    </xf>
    <xf numFmtId="0" fontId="52" fillId="0" borderId="0" xfId="0" applyFont="1" applyAlignment="1">
      <alignment horizontal="right" vertical="center" wrapText="1"/>
    </xf>
    <xf numFmtId="0" fontId="52" fillId="0" borderId="0" xfId="0" applyFont="1" applyAlignment="1">
      <alignment horizontal="left" vertical="center" wrapText="1"/>
    </xf>
    <xf numFmtId="0" fontId="16" fillId="0" borderId="0" xfId="0" applyFont="1" applyAlignment="1"/>
    <xf numFmtId="177" fontId="0" fillId="0" borderId="0" xfId="17" applyNumberFormat="1" applyFont="1" applyBorder="1"/>
    <xf numFmtId="0" fontId="0" fillId="0" borderId="1" xfId="0" applyBorder="1" applyAlignment="1"/>
    <xf numFmtId="177" fontId="0" fillId="0" borderId="2" xfId="0" applyNumberFormat="1" applyBorder="1" applyAlignment="1"/>
    <xf numFmtId="0" fontId="25" fillId="0" borderId="52" xfId="0" applyFont="1" applyBorder="1" applyAlignment="1">
      <alignment horizontal="right"/>
    </xf>
    <xf numFmtId="0" fontId="25" fillId="0" borderId="52" xfId="0" applyFont="1" applyBorder="1" applyAlignment="1"/>
    <xf numFmtId="0" fontId="13" fillId="0" borderId="52" xfId="0" applyFont="1" applyBorder="1" applyAlignment="1"/>
    <xf numFmtId="177" fontId="13" fillId="0" borderId="52" xfId="17" applyNumberFormat="1" applyFont="1" applyBorder="1"/>
    <xf numFmtId="0" fontId="13" fillId="0" borderId="0" xfId="0" applyFont="1" applyAlignment="1"/>
    <xf numFmtId="43" fontId="13" fillId="0" borderId="0" xfId="0" applyNumberFormat="1" applyFont="1" applyAlignment="1"/>
    <xf numFmtId="168" fontId="0" fillId="12" borderId="1" xfId="0" applyNumberFormat="1" applyFill="1" applyBorder="1">
      <alignment vertical="center"/>
    </xf>
    <xf numFmtId="0" fontId="0" fillId="0" borderId="0" xfId="0" applyProtection="1">
      <alignment vertical="center"/>
      <protection locked="0"/>
    </xf>
    <xf numFmtId="43" fontId="0" fillId="13" borderId="1" xfId="17" applyFont="1" applyFill="1" applyBorder="1" applyAlignment="1">
      <alignment vertical="center"/>
    </xf>
    <xf numFmtId="0" fontId="46" fillId="7" borderId="0" xfId="0" applyFont="1" applyFill="1" applyAlignment="1"/>
    <xf numFmtId="0" fontId="45" fillId="7" borderId="0" xfId="0" applyFont="1" applyFill="1" applyAlignment="1"/>
    <xf numFmtId="0" fontId="0" fillId="7" borderId="0" xfId="0" applyFill="1" applyAlignment="1"/>
    <xf numFmtId="0" fontId="45" fillId="7" borderId="0" xfId="0" applyFont="1" applyFill="1" applyAlignment="1">
      <alignment horizontal="left"/>
    </xf>
    <xf numFmtId="0" fontId="47" fillId="7" borderId="0" xfId="0" applyFont="1" applyFill="1" applyAlignment="1">
      <alignment horizontal="left"/>
    </xf>
    <xf numFmtId="0" fontId="47" fillId="7" borderId="0" xfId="0" applyFont="1" applyFill="1" applyAlignment="1"/>
    <xf numFmtId="0" fontId="47" fillId="7" borderId="0" xfId="0" applyFont="1" applyFill="1" applyAlignment="1" applyProtection="1">
      <protection locked="0"/>
    </xf>
    <xf numFmtId="43" fontId="8" fillId="0" borderId="1" xfId="17" applyFont="1" applyBorder="1" applyAlignment="1">
      <alignment vertical="center"/>
    </xf>
    <xf numFmtId="0" fontId="3" fillId="0" borderId="27" xfId="8" applyBorder="1"/>
    <xf numFmtId="0" fontId="30" fillId="0" borderId="15" xfId="8" applyFont="1" applyBorder="1"/>
    <xf numFmtId="0" fontId="49" fillId="7" borderId="1" xfId="0" applyFont="1" applyFill="1" applyBorder="1" applyAlignment="1">
      <alignment horizontal="center" vertical="center" wrapText="1"/>
    </xf>
    <xf numFmtId="0" fontId="15" fillId="0" borderId="20" xfId="0" applyFont="1" applyBorder="1" applyAlignment="1">
      <alignment horizontal="justify" vertical="center" wrapText="1"/>
    </xf>
    <xf numFmtId="0" fontId="15" fillId="0" borderId="33"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22" xfId="0" applyFont="1" applyBorder="1" applyAlignment="1"/>
    <xf numFmtId="0" fontId="15" fillId="0" borderId="20" xfId="0" applyFont="1" applyBorder="1" applyAlignment="1"/>
    <xf numFmtId="0" fontId="15" fillId="0" borderId="25" xfId="0" applyFont="1" applyBorder="1" applyAlignment="1"/>
    <xf numFmtId="0" fontId="14" fillId="0" borderId="1" xfId="0" applyFont="1" applyBorder="1" applyAlignment="1">
      <alignment vertical="center" wrapText="1"/>
    </xf>
    <xf numFmtId="17" fontId="15" fillId="0" borderId="20" xfId="0" applyNumberFormat="1" applyFont="1" applyBorder="1" applyAlignment="1">
      <alignment vertical="center" wrapText="1"/>
    </xf>
    <xf numFmtId="17" fontId="15" fillId="0" borderId="33" xfId="0" applyNumberFormat="1" applyFont="1" applyBorder="1" applyAlignment="1">
      <alignment horizontal="center" vertical="center" wrapText="1"/>
    </xf>
    <xf numFmtId="17" fontId="15" fillId="0" borderId="21" xfId="0" applyNumberFormat="1" applyFont="1" applyBorder="1" applyAlignment="1">
      <alignment horizontal="center" vertical="center" wrapText="1"/>
    </xf>
    <xf numFmtId="0" fontId="14" fillId="0" borderId="26" xfId="0" applyFont="1" applyBorder="1" applyAlignment="1">
      <alignment vertical="center" wrapText="1"/>
    </xf>
    <xf numFmtId="0" fontId="14" fillId="12" borderId="28" xfId="0" applyFont="1" applyFill="1" applyBorder="1" applyAlignment="1">
      <alignment horizontal="center" vertical="center" wrapText="1"/>
    </xf>
    <xf numFmtId="0" fontId="62" fillId="0" borderId="0" xfId="0" applyFont="1">
      <alignment vertical="center"/>
    </xf>
    <xf numFmtId="0" fontId="0" fillId="12" borderId="25" xfId="0" applyFill="1" applyBorder="1">
      <alignment vertical="center"/>
    </xf>
    <xf numFmtId="0" fontId="0" fillId="12" borderId="1" xfId="0" applyFill="1" applyBorder="1">
      <alignment vertical="center"/>
    </xf>
    <xf numFmtId="0" fontId="0" fillId="12" borderId="26" xfId="0" applyFill="1" applyBorder="1">
      <alignment vertical="center"/>
    </xf>
    <xf numFmtId="0" fontId="0" fillId="12" borderId="22" xfId="0" applyFill="1" applyBorder="1">
      <alignment vertical="center"/>
    </xf>
    <xf numFmtId="0" fontId="0" fillId="12" borderId="28" xfId="0" applyFill="1" applyBorder="1">
      <alignment vertical="center"/>
    </xf>
    <xf numFmtId="0" fontId="0" fillId="12" borderId="23" xfId="0" applyFill="1" applyBorder="1">
      <alignment vertical="center"/>
    </xf>
    <xf numFmtId="171" fontId="17" fillId="13" borderId="16" xfId="6" applyNumberFormat="1" applyFont="1" applyFill="1" applyBorder="1" applyProtection="1">
      <protection hidden="1"/>
    </xf>
    <xf numFmtId="3" fontId="17" fillId="13" borderId="16" xfId="6" applyNumberFormat="1" applyFont="1" applyFill="1" applyBorder="1" applyProtection="1">
      <protection hidden="1"/>
    </xf>
    <xf numFmtId="3" fontId="17" fillId="13" borderId="16" xfId="6" applyNumberFormat="1" applyFont="1" applyFill="1" applyBorder="1"/>
    <xf numFmtId="0" fontId="49" fillId="7" borderId="1" xfId="0" applyFont="1" applyFill="1" applyBorder="1">
      <alignment vertical="center"/>
    </xf>
    <xf numFmtId="169" fontId="0" fillId="13" borderId="26" xfId="0" applyNumberFormat="1" applyFill="1" applyBorder="1" applyAlignment="1">
      <alignment horizontal="center" vertical="center"/>
    </xf>
    <xf numFmtId="17" fontId="14" fillId="17" borderId="25" xfId="0" applyNumberFormat="1" applyFont="1" applyFill="1" applyBorder="1" applyAlignment="1">
      <alignment vertical="center" wrapText="1"/>
    </xf>
    <xf numFmtId="17" fontId="14" fillId="17" borderId="22" xfId="0" applyNumberFormat="1" applyFont="1" applyFill="1" applyBorder="1" applyAlignment="1">
      <alignment vertical="center" wrapText="1"/>
    </xf>
    <xf numFmtId="17" fontId="15" fillId="17" borderId="20" xfId="0" applyNumberFormat="1" applyFont="1" applyFill="1" applyBorder="1" applyAlignment="1">
      <alignment vertical="center" wrapText="1"/>
    </xf>
    <xf numFmtId="10" fontId="0" fillId="13" borderId="28" xfId="5" applyNumberFormat="1" applyFont="1" applyFill="1" applyBorder="1" applyAlignment="1">
      <alignment horizontal="center" vertical="center"/>
    </xf>
    <xf numFmtId="10" fontId="0" fillId="13" borderId="23" xfId="5" applyNumberFormat="1" applyFont="1" applyFill="1" applyBorder="1" applyAlignment="1">
      <alignment horizontal="center" vertical="center"/>
    </xf>
    <xf numFmtId="0" fontId="14" fillId="13" borderId="1" xfId="0" applyFont="1" applyFill="1" applyBorder="1" applyAlignment="1">
      <alignment horizontal="center" vertical="center" wrapText="1"/>
    </xf>
    <xf numFmtId="0" fontId="14" fillId="13" borderId="26" xfId="0" applyFont="1" applyFill="1" applyBorder="1" applyAlignment="1">
      <alignment horizontal="center" vertical="center" wrapText="1"/>
    </xf>
    <xf numFmtId="0" fontId="14" fillId="13" borderId="28" xfId="0" applyFont="1" applyFill="1" applyBorder="1" applyAlignment="1">
      <alignment horizontal="center" vertical="center" wrapText="1"/>
    </xf>
    <xf numFmtId="0" fontId="14" fillId="13" borderId="23" xfId="0" applyFont="1" applyFill="1" applyBorder="1" applyAlignment="1">
      <alignment horizontal="center" vertical="center" wrapText="1"/>
    </xf>
    <xf numFmtId="169" fontId="8" fillId="13" borderId="28" xfId="0" applyNumberFormat="1" applyFont="1" applyFill="1" applyBorder="1" applyAlignment="1">
      <alignment horizontal="center" vertical="center"/>
    </xf>
    <xf numFmtId="9" fontId="0" fillId="13" borderId="1" xfId="5" applyFont="1" applyFill="1" applyBorder="1" applyAlignment="1">
      <alignment horizontal="center"/>
    </xf>
    <xf numFmtId="2" fontId="0" fillId="13" borderId="1" xfId="0" applyNumberFormat="1" applyFill="1" applyBorder="1" applyAlignment="1">
      <alignment horizontal="center"/>
    </xf>
    <xf numFmtId="0" fontId="0" fillId="13" borderId="1" xfId="0" applyFill="1" applyBorder="1" applyAlignment="1">
      <alignment horizontal="center"/>
    </xf>
    <xf numFmtId="169" fontId="0" fillId="13" borderId="1" xfId="0" applyNumberFormat="1" applyFill="1" applyBorder="1" applyAlignment="1">
      <alignment horizontal="center"/>
    </xf>
    <xf numFmtId="0" fontId="0" fillId="13" borderId="28" xfId="0" applyFill="1" applyBorder="1" applyAlignment="1">
      <alignment horizontal="center"/>
    </xf>
    <xf numFmtId="168" fontId="0" fillId="13" borderId="1" xfId="0" applyNumberFormat="1" applyFill="1" applyBorder="1" applyAlignment="1">
      <alignment vertical="center" wrapText="1"/>
    </xf>
    <xf numFmtId="168" fontId="0" fillId="12" borderId="1" xfId="0" applyNumberFormat="1" applyFill="1" applyBorder="1" applyProtection="1">
      <alignment vertical="center"/>
      <protection locked="0"/>
    </xf>
    <xf numFmtId="0" fontId="0" fillId="12" borderId="1" xfId="0" applyFill="1" applyBorder="1" applyProtection="1">
      <alignment vertical="center"/>
      <protection locked="0"/>
    </xf>
    <xf numFmtId="0" fontId="0" fillId="12" borderId="1" xfId="0" applyFill="1" applyBorder="1" applyAlignment="1" applyProtection="1">
      <alignment vertical="center" wrapText="1"/>
      <protection locked="0"/>
    </xf>
    <xf numFmtId="0" fontId="0" fillId="12" borderId="1" xfId="0" applyFill="1" applyBorder="1" applyAlignment="1" applyProtection="1">
      <alignment horizontal="center" vertical="center"/>
      <protection locked="0"/>
    </xf>
    <xf numFmtId="164" fontId="0" fillId="12" borderId="1" xfId="0" applyNumberFormat="1" applyFill="1" applyBorder="1" applyProtection="1">
      <alignment vertical="center"/>
      <protection locked="0"/>
    </xf>
    <xf numFmtId="164" fontId="0" fillId="12" borderId="1" xfId="0" applyNumberFormat="1" applyFill="1" applyBorder="1" applyAlignment="1" applyProtection="1">
      <alignment vertical="center" wrapText="1"/>
      <protection locked="0"/>
    </xf>
    <xf numFmtId="168" fontId="0" fillId="13" borderId="1" xfId="0" applyNumberFormat="1" applyFill="1" applyBorder="1" applyAlignment="1">
      <alignment wrapText="1"/>
    </xf>
    <xf numFmtId="0" fontId="15" fillId="0" borderId="22" xfId="0" applyFont="1" applyBorder="1" applyAlignment="1">
      <alignment horizontal="justify" vertical="center" wrapText="1"/>
    </xf>
    <xf numFmtId="0" fontId="15" fillId="12" borderId="26" xfId="0" applyFont="1" applyFill="1" applyBorder="1" applyAlignment="1">
      <alignment horizontal="center" vertical="center" wrapText="1"/>
    </xf>
    <xf numFmtId="0" fontId="15" fillId="12" borderId="23" xfId="0" applyFont="1" applyFill="1" applyBorder="1" applyAlignment="1">
      <alignment horizontal="center" vertical="center" wrapText="1"/>
    </xf>
    <xf numFmtId="0" fontId="15" fillId="12" borderId="23" xfId="0" applyFont="1" applyFill="1" applyBorder="1" applyAlignment="1">
      <alignment vertical="center" wrapText="1"/>
    </xf>
    <xf numFmtId="43" fontId="0" fillId="12" borderId="1" xfId="17" applyFont="1" applyFill="1" applyBorder="1" applyAlignment="1">
      <alignment vertical="center"/>
    </xf>
    <xf numFmtId="0" fontId="15" fillId="12" borderId="1" xfId="0" applyFont="1" applyFill="1" applyBorder="1" applyAlignment="1"/>
    <xf numFmtId="0" fontId="0" fillId="12" borderId="34" xfId="0" applyFill="1" applyBorder="1">
      <alignment vertical="center"/>
    </xf>
    <xf numFmtId="0" fontId="0" fillId="12" borderId="1" xfId="0" applyFill="1" applyBorder="1" applyAlignment="1">
      <alignment horizontal="center" vertical="center"/>
    </xf>
    <xf numFmtId="0" fontId="0" fillId="12" borderId="50" xfId="0" applyFill="1" applyBorder="1">
      <alignment vertical="center"/>
    </xf>
    <xf numFmtId="0" fontId="0" fillId="12" borderId="44" xfId="0" applyFill="1" applyBorder="1">
      <alignment vertical="center"/>
    </xf>
    <xf numFmtId="4" fontId="17" fillId="13" borderId="16" xfId="6" applyNumberFormat="1" applyFont="1" applyFill="1" applyBorder="1" applyProtection="1">
      <protection hidden="1"/>
    </xf>
    <xf numFmtId="169" fontId="0" fillId="13" borderId="16" xfId="7" applyNumberFormat="1" applyFont="1" applyFill="1" applyBorder="1" applyAlignment="1" applyProtection="1">
      <alignment horizontal="right"/>
      <protection hidden="1"/>
    </xf>
    <xf numFmtId="169" fontId="0" fillId="13" borderId="44" xfId="7" applyNumberFormat="1" applyFont="1" applyFill="1" applyBorder="1" applyAlignment="1" applyProtection="1">
      <alignment horizontal="right"/>
      <protection hidden="1"/>
    </xf>
    <xf numFmtId="170" fontId="17" fillId="13" borderId="16" xfId="6" applyNumberFormat="1" applyFont="1" applyFill="1" applyBorder="1" applyAlignment="1" applyProtection="1">
      <alignment horizontal="center"/>
      <protection hidden="1"/>
    </xf>
    <xf numFmtId="172" fontId="17" fillId="13" borderId="16" xfId="6" applyNumberFormat="1" applyFont="1" applyFill="1" applyBorder="1" applyAlignment="1" applyProtection="1">
      <alignment horizontal="center"/>
      <protection hidden="1"/>
    </xf>
    <xf numFmtId="165" fontId="17" fillId="13" borderId="16" xfId="6" applyNumberFormat="1" applyFont="1" applyFill="1" applyBorder="1" applyProtection="1">
      <protection hidden="1"/>
    </xf>
    <xf numFmtId="165" fontId="17" fillId="13" borderId="16" xfId="6" applyNumberFormat="1" applyFont="1" applyFill="1" applyBorder="1" applyAlignment="1" applyProtection="1">
      <alignment horizontal="center"/>
      <protection hidden="1"/>
    </xf>
    <xf numFmtId="4" fontId="17" fillId="13" borderId="16" xfId="6" applyNumberFormat="1" applyFont="1" applyFill="1" applyBorder="1" applyProtection="1">
      <protection locked="0"/>
    </xf>
    <xf numFmtId="4" fontId="17" fillId="13" borderId="42" xfId="6" applyNumberFormat="1" applyFont="1" applyFill="1" applyBorder="1"/>
    <xf numFmtId="2" fontId="17" fillId="13" borderId="16" xfId="6" applyNumberFormat="1" applyFont="1" applyFill="1" applyBorder="1"/>
    <xf numFmtId="0" fontId="17" fillId="12" borderId="43" xfId="6" applyFont="1" applyFill="1" applyBorder="1" applyAlignment="1" applyProtection="1">
      <alignment horizontal="right"/>
      <protection locked="0"/>
    </xf>
    <xf numFmtId="0" fontId="17" fillId="12" borderId="16" xfId="6" applyFont="1" applyFill="1" applyBorder="1" applyProtection="1">
      <protection locked="0"/>
    </xf>
    <xf numFmtId="3" fontId="17" fillId="12" borderId="16" xfId="6" applyNumberFormat="1" applyFont="1" applyFill="1" applyBorder="1" applyProtection="1">
      <protection locked="0"/>
    </xf>
    <xf numFmtId="0" fontId="5" fillId="0" borderId="0" xfId="0" applyFont="1" applyAlignment="1">
      <alignment vertical="center" wrapText="1"/>
    </xf>
    <xf numFmtId="0" fontId="15" fillId="12" borderId="1" xfId="0" applyFont="1" applyFill="1" applyBorder="1" applyAlignment="1">
      <alignment horizontal="center" vertical="center" wrapText="1"/>
    </xf>
    <xf numFmtId="17" fontId="15" fillId="0" borderId="0" xfId="0" applyNumberFormat="1" applyFont="1" applyAlignment="1">
      <alignment horizontal="center" vertical="center" wrapText="1"/>
    </xf>
    <xf numFmtId="0" fontId="14" fillId="0" borderId="0" xfId="0" applyFont="1" applyAlignment="1">
      <alignment horizontal="center" vertical="center" wrapText="1"/>
    </xf>
    <xf numFmtId="0" fontId="15" fillId="0" borderId="0" xfId="0" applyFont="1" applyAlignment="1">
      <alignment horizontal="center" vertical="center" wrapText="1"/>
    </xf>
    <xf numFmtId="0" fontId="14" fillId="0" borderId="25" xfId="0" applyFont="1" applyBorder="1" applyAlignment="1">
      <alignment horizontal="justify" vertical="center" wrapText="1"/>
    </xf>
    <xf numFmtId="0" fontId="14" fillId="12" borderId="1" xfId="0" applyFont="1" applyFill="1" applyBorder="1" applyAlignment="1">
      <alignment horizontal="center" vertical="center" wrapText="1"/>
    </xf>
    <xf numFmtId="0" fontId="55" fillId="0" borderId="0" xfId="0" applyFont="1" applyAlignment="1">
      <alignment horizontal="left" vertical="top"/>
    </xf>
    <xf numFmtId="0" fontId="58" fillId="0" borderId="0" xfId="0" applyFont="1" applyAlignment="1">
      <alignment horizontal="left" vertical="top" wrapText="1" shrinkToFit="1"/>
    </xf>
    <xf numFmtId="49" fontId="57" fillId="0" borderId="0" xfId="0" applyNumberFormat="1" applyFont="1" applyAlignment="1">
      <alignment horizontal="right" vertical="top" wrapText="1" shrinkToFit="1"/>
    </xf>
    <xf numFmtId="0" fontId="59" fillId="0" borderId="0" xfId="0" applyFont="1" applyAlignment="1">
      <alignment horizontal="center" vertical="center"/>
    </xf>
    <xf numFmtId="0" fontId="60" fillId="0" borderId="0" xfId="0" applyFont="1" applyAlignment="1">
      <alignment horizontal="center"/>
    </xf>
    <xf numFmtId="0" fontId="58" fillId="0" borderId="0" xfId="0" applyFont="1" applyAlignment="1">
      <alignment vertical="top" wrapText="1" shrinkToFit="1"/>
    </xf>
    <xf numFmtId="0" fontId="56" fillId="0" borderId="0" xfId="0" applyFont="1" applyAlignment="1">
      <alignment vertical="top" wrapText="1" shrinkToFit="1"/>
    </xf>
    <xf numFmtId="0" fontId="53" fillId="0" borderId="0" xfId="18" applyProtection="1">
      <protection locked="0"/>
    </xf>
    <xf numFmtId="0" fontId="54" fillId="0" borderId="0" xfId="24" applyNumberFormat="1" applyFill="1" applyBorder="1" applyProtection="1">
      <alignment vertical="center"/>
      <protection locked="0"/>
    </xf>
    <xf numFmtId="0" fontId="54" fillId="0" borderId="0" xfId="24" applyNumberFormat="1" applyFill="1" applyBorder="1" applyAlignment="1" applyProtection="1">
      <alignment horizontal="center" vertical="center"/>
      <protection locked="0"/>
    </xf>
    <xf numFmtId="0" fontId="53" fillId="0" borderId="0" xfId="25" applyBorder="1" applyProtection="1">
      <protection locked="0"/>
    </xf>
    <xf numFmtId="164" fontId="53" fillId="0" borderId="0" xfId="25" applyNumberFormat="1" applyBorder="1" applyProtection="1">
      <protection locked="0"/>
    </xf>
    <xf numFmtId="164" fontId="54" fillId="0" borderId="0" xfId="24" applyNumberFormat="1" applyFill="1" applyBorder="1" applyProtection="1">
      <alignment vertical="center"/>
      <protection locked="0"/>
    </xf>
    <xf numFmtId="3" fontId="54" fillId="0" borderId="0" xfId="24" applyFill="1" applyBorder="1" applyProtection="1">
      <alignment vertical="center"/>
      <protection locked="0"/>
    </xf>
    <xf numFmtId="43" fontId="53" fillId="0" borderId="0" xfId="17" applyFont="1" applyFill="1" applyBorder="1" applyProtection="1">
      <protection locked="0"/>
    </xf>
    <xf numFmtId="43" fontId="0" fillId="0" borderId="0" xfId="17" applyFont="1" applyFill="1" applyBorder="1" applyAlignment="1" applyProtection="1">
      <alignment vertical="center"/>
      <protection locked="0"/>
    </xf>
    <xf numFmtId="0" fontId="54" fillId="0" borderId="0" xfId="18" applyFont="1" applyProtection="1">
      <protection locked="0"/>
    </xf>
    <xf numFmtId="0" fontId="0" fillId="0" borderId="0" xfId="18" applyFont="1" applyProtection="1">
      <protection locked="0"/>
    </xf>
    <xf numFmtId="169" fontId="0" fillId="12" borderId="1" xfId="0" applyNumberFormat="1" applyFill="1" applyBorder="1" applyAlignment="1" applyProtection="1">
      <alignment horizontal="center" vertical="center"/>
      <protection locked="0"/>
    </xf>
    <xf numFmtId="0" fontId="0" fillId="12" borderId="26" xfId="0" applyFill="1" applyBorder="1" applyAlignment="1" applyProtection="1">
      <protection locked="0"/>
    </xf>
    <xf numFmtId="0" fontId="0" fillId="12" borderId="23" xfId="0" applyFill="1" applyBorder="1" applyAlignment="1" applyProtection="1">
      <protection locked="0"/>
    </xf>
    <xf numFmtId="0" fontId="45" fillId="7" borderId="0" xfId="0" applyFont="1" applyFill="1" applyAlignment="1" applyProtection="1">
      <alignment horizontal="left"/>
      <protection locked="0"/>
    </xf>
    <xf numFmtId="0" fontId="40" fillId="0" borderId="0" xfId="0" applyFont="1" applyAlignment="1">
      <alignment horizontal="left" vertical="center" wrapText="1"/>
    </xf>
    <xf numFmtId="0" fontId="40" fillId="13" borderId="0" xfId="0" applyFont="1" applyFill="1" applyAlignment="1">
      <alignment horizontal="left" vertical="center" wrapText="1"/>
    </xf>
    <xf numFmtId="0" fontId="40" fillId="12" borderId="0" xfId="0" applyFont="1" applyFill="1" applyAlignment="1">
      <alignment horizontal="left" vertical="center" wrapText="1"/>
    </xf>
    <xf numFmtId="0" fontId="14" fillId="0" borderId="0" xfId="0" applyFont="1" applyAlignment="1">
      <alignment horizontal="center" vertical="center"/>
    </xf>
    <xf numFmtId="0" fontId="15" fillId="0" borderId="33" xfId="0" applyFont="1" applyBorder="1" applyAlignment="1">
      <alignment horizontal="center" vertical="center" wrapText="1"/>
    </xf>
    <xf numFmtId="0" fontId="15" fillId="0" borderId="21" xfId="0" applyFont="1" applyBorder="1" applyAlignment="1">
      <alignment horizontal="center" vertical="center" wrapText="1"/>
    </xf>
    <xf numFmtId="169" fontId="0" fillId="12" borderId="1" xfId="0" applyNumberFormat="1" applyFill="1" applyBorder="1" applyAlignment="1" applyProtection="1">
      <alignment horizontal="center" vertical="center"/>
      <protection locked="0"/>
    </xf>
    <xf numFmtId="169" fontId="0" fillId="12" borderId="26" xfId="0" applyNumberFormat="1" applyFill="1" applyBorder="1" applyAlignment="1" applyProtection="1">
      <alignment horizontal="center" vertical="center"/>
      <protection locked="0"/>
    </xf>
    <xf numFmtId="169" fontId="0" fillId="12" borderId="28" xfId="0" applyNumberFormat="1" applyFill="1" applyBorder="1" applyAlignment="1" applyProtection="1">
      <alignment horizontal="center" vertical="center"/>
      <protection locked="0"/>
    </xf>
    <xf numFmtId="169" fontId="0" fillId="12" borderId="23" xfId="0" applyNumberFormat="1" applyFill="1" applyBorder="1" applyAlignment="1" applyProtection="1">
      <alignment horizontal="center" vertical="center"/>
      <protection locked="0"/>
    </xf>
    <xf numFmtId="0" fontId="15" fillId="0" borderId="20" xfId="0" applyFont="1" applyBorder="1" applyAlignment="1">
      <alignment vertical="center" wrapText="1"/>
    </xf>
    <xf numFmtId="0" fontId="0" fillId="0" borderId="25" xfId="0" applyBorder="1" applyAlignment="1">
      <alignment vertical="center" wrapText="1"/>
    </xf>
    <xf numFmtId="0" fontId="8" fillId="0" borderId="36" xfId="0" applyFont="1" applyBorder="1" applyAlignment="1">
      <alignment horizontal="center"/>
    </xf>
    <xf numFmtId="0" fontId="8" fillId="0" borderId="41" xfId="0" applyFont="1" applyBorder="1" applyAlignment="1">
      <alignment horizontal="center"/>
    </xf>
    <xf numFmtId="0" fontId="8" fillId="0" borderId="39" xfId="0" applyFont="1" applyBorder="1" applyAlignment="1">
      <alignment horizontal="center"/>
    </xf>
    <xf numFmtId="0" fontId="3" fillId="12" borderId="0" xfId="8" applyFill="1" applyAlignment="1">
      <alignment horizontal="left" vertical="top" wrapText="1"/>
    </xf>
    <xf numFmtId="0" fontId="3" fillId="12" borderId="27" xfId="8" applyFill="1" applyBorder="1" applyAlignment="1">
      <alignment horizontal="left" vertical="top" wrapText="1"/>
    </xf>
    <xf numFmtId="0" fontId="13" fillId="12" borderId="0" xfId="8" applyFont="1" applyFill="1" applyAlignment="1">
      <alignment horizontal="left" vertical="top" wrapText="1"/>
    </xf>
    <xf numFmtId="0" fontId="13" fillId="12" borderId="27" xfId="8" applyFont="1" applyFill="1" applyBorder="1" applyAlignment="1">
      <alignment horizontal="left" vertical="top" wrapText="1"/>
    </xf>
    <xf numFmtId="0" fontId="18" fillId="7" borderId="15" xfId="0" applyFont="1" applyFill="1" applyBorder="1" applyAlignment="1">
      <alignment horizontal="left" vertical="center"/>
    </xf>
    <xf numFmtId="0" fontId="18" fillId="7" borderId="0" xfId="0" applyFont="1" applyFill="1" applyAlignment="1">
      <alignment horizontal="left" vertical="center"/>
    </xf>
    <xf numFmtId="0" fontId="5" fillId="7" borderId="1" xfId="0" applyFont="1" applyFill="1" applyBorder="1" applyAlignment="1">
      <alignment horizontal="left" vertical="center"/>
    </xf>
    <xf numFmtId="0" fontId="1" fillId="12" borderId="0" xfId="8" applyFont="1" applyFill="1" applyAlignment="1">
      <alignment horizontal="left" vertical="top" wrapText="1"/>
    </xf>
    <xf numFmtId="0" fontId="30" fillId="12" borderId="0" xfId="8" applyFont="1" applyFill="1" applyAlignment="1">
      <alignment horizontal="left" vertical="top" wrapText="1"/>
    </xf>
    <xf numFmtId="0" fontId="30" fillId="12" borderId="27" xfId="8" applyFont="1" applyFill="1" applyBorder="1" applyAlignment="1">
      <alignment horizontal="left" vertical="top" wrapText="1"/>
    </xf>
    <xf numFmtId="0" fontId="49" fillId="7" borderId="1" xfId="0" applyFont="1" applyFill="1" applyBorder="1" applyAlignment="1">
      <alignment horizontal="left" vertical="center"/>
    </xf>
    <xf numFmtId="0" fontId="5" fillId="7" borderId="1" xfId="0" applyFont="1" applyFill="1" applyBorder="1" applyAlignment="1">
      <alignment horizontal="center" vertical="center" wrapText="1"/>
    </xf>
    <xf numFmtId="0" fontId="15" fillId="25" borderId="1" xfId="0" applyFont="1" applyFill="1" applyBorder="1">
      <alignment vertical="center"/>
    </xf>
    <xf numFmtId="0" fontId="15" fillId="25" borderId="1" xfId="0" applyFont="1" applyFill="1" applyBorder="1" applyAlignment="1">
      <alignment horizontal="left" vertical="center"/>
    </xf>
    <xf numFmtId="168" fontId="5" fillId="0" borderId="0" xfId="0" applyNumberFormat="1" applyFont="1" applyAlignment="1">
      <alignment horizontal="center" vertical="center"/>
    </xf>
    <xf numFmtId="0" fontId="5" fillId="7" borderId="1" xfId="0" applyFont="1" applyFill="1" applyBorder="1" applyAlignment="1">
      <alignment horizontal="center" vertical="center"/>
    </xf>
    <xf numFmtId="0" fontId="27" fillId="0" borderId="0" xfId="8" applyFont="1" applyAlignment="1">
      <alignment horizontal="center" vertical="center"/>
    </xf>
    <xf numFmtId="0" fontId="31" fillId="0" borderId="0" xfId="8" applyFont="1" applyAlignment="1">
      <alignment horizontal="center" vertical="top"/>
    </xf>
    <xf numFmtId="0" fontId="27" fillId="0" borderId="27" xfId="8"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13" fillId="0" borderId="33" xfId="9" applyFont="1" applyBorder="1" applyAlignment="1">
      <alignment horizontal="center"/>
    </xf>
    <xf numFmtId="0" fontId="0" fillId="0" borderId="33" xfId="9" applyFont="1" applyBorder="1" applyAlignment="1">
      <alignment horizontal="center"/>
    </xf>
    <xf numFmtId="0" fontId="0" fillId="0" borderId="21" xfId="9" applyFont="1" applyBorder="1" applyAlignment="1">
      <alignment horizontal="center"/>
    </xf>
    <xf numFmtId="165" fontId="27" fillId="0" borderId="24" xfId="10" applyNumberFormat="1" applyFont="1" applyBorder="1" applyAlignment="1">
      <alignment horizontal="center"/>
    </xf>
    <xf numFmtId="0" fontId="27" fillId="0" borderId="24" xfId="10" applyFont="1" applyBorder="1" applyAlignment="1">
      <alignment horizontal="center"/>
    </xf>
    <xf numFmtId="0" fontId="27" fillId="15" borderId="47" xfId="6" applyFont="1" applyFill="1" applyBorder="1" applyAlignment="1" applyProtection="1">
      <alignment horizontal="center"/>
      <protection locked="0"/>
    </xf>
    <xf numFmtId="0" fontId="27" fillId="15" borderId="48" xfId="6" applyFont="1" applyFill="1" applyBorder="1" applyAlignment="1" applyProtection="1">
      <alignment horizontal="center"/>
      <protection locked="0"/>
    </xf>
    <xf numFmtId="0" fontId="27" fillId="15" borderId="46" xfId="6" applyFont="1" applyFill="1" applyBorder="1" applyAlignment="1" applyProtection="1">
      <alignment horizontal="center"/>
      <protection locked="0"/>
    </xf>
    <xf numFmtId="0" fontId="27" fillId="0" borderId="0" xfId="6" applyFont="1" applyAlignment="1">
      <alignment horizontal="left" vertical="top" wrapText="1"/>
    </xf>
    <xf numFmtId="3" fontId="17" fillId="0" borderId="11" xfId="6" applyNumberFormat="1" applyFont="1" applyBorder="1" applyAlignment="1">
      <alignment horizontal="center"/>
    </xf>
    <xf numFmtId="3" fontId="17" fillId="0" borderId="13" xfId="6" applyNumberFormat="1" applyFont="1" applyBorder="1" applyAlignment="1">
      <alignment horizontal="center"/>
    </xf>
    <xf numFmtId="14" fontId="27" fillId="0" borderId="11" xfId="6" applyNumberFormat="1" applyFont="1" applyBorder="1" applyAlignment="1">
      <alignment horizontal="center"/>
    </xf>
    <xf numFmtId="14" fontId="27" fillId="0" borderId="13" xfId="6" applyNumberFormat="1" applyFont="1" applyBorder="1" applyAlignment="1">
      <alignment horizontal="center"/>
    </xf>
  </cellXfs>
  <cellStyles count="45">
    <cellStyle name="Comma" xfId="17" builtinId="3"/>
    <cellStyle name="Comma [0] 2" xfId="23" xr:uid="{6CD55213-2140-4F0A-AD0E-D10356E4184D}"/>
    <cellStyle name="Comma [0] 3" xfId="33" xr:uid="{894DAA81-B2F5-49BC-BDE2-782809FE97E3}"/>
    <cellStyle name="Comma [0] 4" xfId="42" xr:uid="{97645208-5A1A-4F68-B07C-BCE12D5DF5E1}"/>
    <cellStyle name="Comma 2" xfId="3" xr:uid="{1934D76C-46D2-46C3-ACDF-790052ECCD07}"/>
    <cellStyle name="Comma 2 2" xfId="12" xr:uid="{BC9CAEE0-AA89-4731-A116-4513DB5FEA6A}"/>
    <cellStyle name="Comma 3" xfId="13" xr:uid="{6B6B58FF-FF35-4B77-939C-05461D018B02}"/>
    <cellStyle name="Comma 4" xfId="22" xr:uid="{5CD5595C-3EBF-4FDA-9F79-B04F16FF58CF}"/>
    <cellStyle name="Comma 5" xfId="29" xr:uid="{607C2C66-CB89-46E8-ACC1-FE83C5DD7994}"/>
    <cellStyle name="Comma 6" xfId="28" xr:uid="{CFD05607-0E0B-4B8C-B687-C6FAF12C809B}"/>
    <cellStyle name="Comma 7" xfId="32" xr:uid="{75C9C6C1-F449-43BA-92C5-26DB335ACA3B}"/>
    <cellStyle name="Comma 8" xfId="35" xr:uid="{4B855130-627E-43A4-AE71-30B066F60F6E}"/>
    <cellStyle name="Comma 9" xfId="41" xr:uid="{E1004B6C-B345-4404-8D7B-18F4668ED1EB}"/>
    <cellStyle name="Currency [0] 2" xfId="21" xr:uid="{34E76DB1-55E5-4C00-BCF2-2D11E66D16F7}"/>
    <cellStyle name="Currency [0] 3" xfId="31" xr:uid="{D314BD43-7D8B-493C-846A-AAC064EE7121}"/>
    <cellStyle name="Currency [0] 4" xfId="40" xr:uid="{5CD5254D-B380-49D9-B0CF-D1CC304349C7}"/>
    <cellStyle name="Currency 2" xfId="20" xr:uid="{0FB87FD0-9DB6-4FDB-A1BE-303DF88A7828}"/>
    <cellStyle name="Currency 3" xfId="27" xr:uid="{9D2D1AC7-0948-4475-8DDF-734ED51D1FB7}"/>
    <cellStyle name="Currency 4" xfId="26" xr:uid="{B6643993-4A51-4229-946C-3A3A7349D7CA}"/>
    <cellStyle name="Currency 5" xfId="30" xr:uid="{82B66CE0-7343-4303-8150-5D2523CBB2D0}"/>
    <cellStyle name="Currency 6" xfId="34" xr:uid="{D7F66CA0-6A20-4297-8258-E09DBBFD75EB}"/>
    <cellStyle name="Currency 7" xfId="39" xr:uid="{DE33DF61-873D-46F6-921E-6176F86A40C0}"/>
    <cellStyle name="Good 2" xfId="14" xr:uid="{1FE1302B-7F4F-45FD-9B47-7BC79D56D644}"/>
    <cellStyle name="Hyperlink" xfId="4" builtinId="8"/>
    <cellStyle name="Normal" xfId="0" builtinId="0"/>
    <cellStyle name="Normal 12" xfId="6" xr:uid="{0704B474-D12D-4007-BD8D-CAC8BEECEA69}"/>
    <cellStyle name="Normal 2" xfId="2" xr:uid="{FCE2B0F7-3620-44F6-99C4-A3BE4AB481F5}"/>
    <cellStyle name="Normal 2 3" xfId="11" xr:uid="{3AE960FD-9536-44C5-BF73-2185F1BFF814}"/>
    <cellStyle name="Normal 3" xfId="8" xr:uid="{5384F214-5998-478C-B4F5-2F7A941F9C8F}"/>
    <cellStyle name="Normal 3 2" xfId="9" xr:uid="{E0658DC3-EE44-4BEC-BAF4-7B12AB48E2ED}"/>
    <cellStyle name="Normal 3 3" xfId="15" xr:uid="{FC381C9E-6794-4635-9F8A-E970CE6A9638}"/>
    <cellStyle name="Normal 4" xfId="18" xr:uid="{62E33D85-546F-4841-9FDB-883601987AD1}"/>
    <cellStyle name="Normal 5" xfId="7" xr:uid="{B1E4182A-05E9-47C8-BEBE-583350910FD3}"/>
    <cellStyle name="Normal 6" xfId="16" xr:uid="{BB8F073C-B94C-4B14-8BEA-7ED22FBBCDDF}"/>
    <cellStyle name="Normal 7" xfId="10" xr:uid="{A101F042-051C-4712-95FC-4E6D9A94D76E}"/>
    <cellStyle name="Normal 8" xfId="36" xr:uid="{BA4421AB-EBAE-4966-B918-1D8D72C1B688}"/>
    <cellStyle name="Normal 9" xfId="37" xr:uid="{4B371000-24B3-4C1A-BB75-71238CB5991A}"/>
    <cellStyle name="Percent" xfId="5" builtinId="5"/>
    <cellStyle name="Percent 2" xfId="19" xr:uid="{A5E6E3C6-293D-4ECA-A688-95C221767BB6}"/>
    <cellStyle name="Percent 3" xfId="38" xr:uid="{F31D66ED-F99B-4ADA-BA69-60CF684C7169}"/>
    <cellStyle name="StandardStyle" xfId="25" xr:uid="{57ED869C-E9BB-4B27-9A74-36B3B07D9ECC}"/>
    <cellStyle name="StandardStyle 2" xfId="44" xr:uid="{AAB70107-D7CB-4D71-B4E2-5C400FECF392}"/>
    <cellStyle name="TotalStyle" xfId="1" xr:uid="{00000000-0005-0000-0000-000001000000}"/>
    <cellStyle name="TotalStyle 2" xfId="24" xr:uid="{4B52423A-7907-4506-92BA-99D6ECA38321}"/>
    <cellStyle name="TotalStyle 3" xfId="43" xr:uid="{8235A526-48AC-4C79-A52B-F1B4CC1B3FEF}"/>
  </cellStyles>
  <dxfs count="19">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ont>
        <b/>
        <i val="0"/>
        <color rgb="FFFF0000"/>
      </font>
    </dxf>
    <dxf>
      <numFmt numFmtId="179" formatCode="\-"/>
    </dxf>
    <dxf>
      <numFmt numFmtId="179" formatCode="\-"/>
    </dxf>
  </dxfs>
  <tableStyles count="0" defaultTableStyle="TableStyleMedium2" defaultPivotStyle="PivotStyleLight16"/>
  <colors>
    <mruColors>
      <color rgb="FFFFFFCC"/>
      <color rgb="FFCCECFF"/>
      <color rgb="FFD00070"/>
      <color rgb="FF75BC22"/>
      <color rgb="FF3C3C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23812</xdr:colOff>
      <xdr:row>0</xdr:row>
      <xdr:rowOff>83344</xdr:rowOff>
    </xdr:from>
    <xdr:to>
      <xdr:col>7</xdr:col>
      <xdr:colOff>1357994</xdr:colOff>
      <xdr:row>4</xdr:row>
      <xdr:rowOff>101827</xdr:rowOff>
    </xdr:to>
    <xdr:pic>
      <xdr:nvPicPr>
        <xdr:cNvPr id="4" name="Picture 3" descr="BCC LOGO" title="BCC LOGO">
          <a:extLst>
            <a:ext uri="{FF2B5EF4-FFF2-40B4-BE49-F238E27FC236}">
              <a16:creationId xmlns:a16="http://schemas.microsoft.com/office/drawing/2014/main" id="{682E450C-046B-4D49-910A-5E966AA621C7}"/>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stretch>
          <a:fillRect/>
        </a:stretch>
      </xdr:blipFill>
      <xdr:spPr>
        <a:xfrm>
          <a:off x="7870031" y="83344"/>
          <a:ext cx="4310744" cy="982889"/>
        </a:xfrm>
        <a:prstGeom prst="rect">
          <a:avLst/>
        </a:prstGeom>
      </xdr:spPr>
    </xdr:pic>
    <xdr:clientData/>
  </xdr:twoCellAnchor>
  <xdr:twoCellAnchor editAs="oneCell">
    <xdr:from>
      <xdr:col>4</xdr:col>
      <xdr:colOff>1250155</xdr:colOff>
      <xdr:row>4</xdr:row>
      <xdr:rowOff>119063</xdr:rowOff>
    </xdr:from>
    <xdr:to>
      <xdr:col>7</xdr:col>
      <xdr:colOff>1445346</xdr:colOff>
      <xdr:row>6</xdr:row>
      <xdr:rowOff>183924</xdr:rowOff>
    </xdr:to>
    <xdr:pic>
      <xdr:nvPicPr>
        <xdr:cNvPr id="5" name="Picture 4" descr="BCC LOGO" title="BCC LOGO">
          <a:extLst>
            <a:ext uri="{FF2B5EF4-FFF2-40B4-BE49-F238E27FC236}">
              <a16:creationId xmlns:a16="http://schemas.microsoft.com/office/drawing/2014/main" id="{24E1509B-63A6-4BC9-AD5F-00559080C6F3}"/>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stretch>
          <a:fillRect/>
        </a:stretch>
      </xdr:blipFill>
      <xdr:spPr>
        <a:xfrm>
          <a:off x="7608093" y="1083469"/>
          <a:ext cx="4660034" cy="5411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66675</xdr:colOff>
      <xdr:row>6</xdr:row>
      <xdr:rowOff>3615</xdr:rowOff>
    </xdr:from>
    <xdr:to>
      <xdr:col>10</xdr:col>
      <xdr:colOff>542926</xdr:colOff>
      <xdr:row>8</xdr:row>
      <xdr:rowOff>30514</xdr:rowOff>
    </xdr:to>
    <xdr:sp macro="" textlink="">
      <xdr:nvSpPr>
        <xdr:cNvPr id="3" name="Rectangle 2" descr="Hierarchy Level 1">
          <a:extLst>
            <a:ext uri="{FF2B5EF4-FFF2-40B4-BE49-F238E27FC236}">
              <a16:creationId xmlns:a16="http://schemas.microsoft.com/office/drawing/2014/main" id="{A65881FE-7B84-4B0E-A179-7843EBEA4C18}"/>
            </a:ext>
          </a:extLst>
        </xdr:cNvPr>
        <xdr:cNvSpPr/>
      </xdr:nvSpPr>
      <xdr:spPr>
        <a:xfrm>
          <a:off x="5724525" y="1146615"/>
          <a:ext cx="1104901" cy="407899"/>
        </a:xfrm>
        <a:prstGeom prst="rect">
          <a:avLst/>
        </a:prstGeom>
        <a:solidFill>
          <a:srgbClr val="00B0F0"/>
        </a:solidFill>
        <a:ln>
          <a:noFill/>
        </a:ln>
        <a:effectLst/>
        <a:scene3d>
          <a:camera prst="orthographicFront"/>
          <a:lightRig rig="flat" dir="t"/>
        </a:scene3d>
        <a:sp3d prstMaterial="dkEdge"/>
      </xdr:spPr>
      <xdr:style>
        <a:lnRef idx="0">
          <a:scrgbClr r="0" g="0" b="0"/>
        </a:lnRef>
        <a:fillRef idx="2">
          <a:scrgbClr r="0" g="0" b="0"/>
        </a:fillRef>
        <a:effectRef idx="1">
          <a:scrgbClr r="0" g="0" b="0"/>
        </a:effectRef>
        <a:fontRef idx="minor">
          <a:schemeClr val="dk1"/>
        </a:fontRef>
      </xdr:style>
      <xdr:txBody>
        <a:bodyPr spcFirstLastPara="0" vert="horz" wrap="square" lIns="8255" tIns="8255" rIns="8255" bIns="8255" numCol="1" spcCol="1270" rtlCol="0" anchor="ctr" anchorCtr="0">
          <a:noAutofit/>
        </a:bodyPr>
        <a:lstStyle>
          <a:defPPr rtl="0">
            <a:defRPr lang="en-gb"/>
          </a:defPPr>
          <a:lvl1pPr marL="0" algn="l" defTabSz="457200" rtl="0" eaLnBrk="1" latinLnBrk="0" hangingPunct="1">
            <a:defRPr sz="1800" kern="1200">
              <a:solidFill>
                <a:sysClr val="windowText" lastClr="000000"/>
              </a:solidFill>
              <a:latin typeface="Tw Cen MT" panose="020B0602020104020603"/>
            </a:defRPr>
          </a:lvl1pPr>
          <a:lvl2pPr marL="457200" algn="l" defTabSz="457200" rtl="0" eaLnBrk="1" latinLnBrk="0" hangingPunct="1">
            <a:defRPr sz="1800" kern="1200">
              <a:solidFill>
                <a:sysClr val="windowText" lastClr="000000"/>
              </a:solidFill>
              <a:latin typeface="Tw Cen MT" panose="020B0602020104020603"/>
            </a:defRPr>
          </a:lvl2pPr>
          <a:lvl3pPr marL="914400" algn="l" defTabSz="457200" rtl="0" eaLnBrk="1" latinLnBrk="0" hangingPunct="1">
            <a:defRPr sz="1800" kern="1200">
              <a:solidFill>
                <a:sysClr val="windowText" lastClr="000000"/>
              </a:solidFill>
              <a:latin typeface="Tw Cen MT" panose="020B0602020104020603"/>
            </a:defRPr>
          </a:lvl3pPr>
          <a:lvl4pPr marL="1371600" algn="l" defTabSz="457200" rtl="0" eaLnBrk="1" latinLnBrk="0" hangingPunct="1">
            <a:defRPr sz="1800" kern="1200">
              <a:solidFill>
                <a:sysClr val="windowText" lastClr="000000"/>
              </a:solidFill>
              <a:latin typeface="Tw Cen MT" panose="020B0602020104020603"/>
            </a:defRPr>
          </a:lvl4pPr>
          <a:lvl5pPr marL="1828800" algn="l" defTabSz="457200" rtl="0" eaLnBrk="1" latinLnBrk="0" hangingPunct="1">
            <a:defRPr sz="1800" kern="1200">
              <a:solidFill>
                <a:sysClr val="windowText" lastClr="000000"/>
              </a:solidFill>
              <a:latin typeface="Tw Cen MT" panose="020B0602020104020603"/>
            </a:defRPr>
          </a:lvl5pPr>
          <a:lvl6pPr marL="2286000" algn="l" defTabSz="457200" rtl="0" eaLnBrk="1" latinLnBrk="0" hangingPunct="1">
            <a:defRPr sz="1800" kern="1200">
              <a:solidFill>
                <a:sysClr val="windowText" lastClr="000000"/>
              </a:solidFill>
              <a:latin typeface="Tw Cen MT" panose="020B0602020104020603"/>
            </a:defRPr>
          </a:lvl6pPr>
          <a:lvl7pPr marL="2743200" algn="l" defTabSz="457200" rtl="0" eaLnBrk="1" latinLnBrk="0" hangingPunct="1">
            <a:defRPr sz="1800" kern="1200">
              <a:solidFill>
                <a:sysClr val="windowText" lastClr="000000"/>
              </a:solidFill>
              <a:latin typeface="Tw Cen MT" panose="020B0602020104020603"/>
            </a:defRPr>
          </a:lvl7pPr>
          <a:lvl8pPr marL="3200400" algn="l" defTabSz="457200" rtl="0" eaLnBrk="1" latinLnBrk="0" hangingPunct="1">
            <a:defRPr sz="1800" kern="1200">
              <a:solidFill>
                <a:sysClr val="windowText" lastClr="000000"/>
              </a:solidFill>
              <a:latin typeface="Tw Cen MT" panose="020B0602020104020603"/>
            </a:defRPr>
          </a:lvl8pPr>
          <a:lvl9pPr marL="3657600" algn="l" defTabSz="457200" rtl="0" eaLnBrk="1" latinLnBrk="0" hangingPunct="1">
            <a:defRPr sz="1800" kern="1200">
              <a:solidFill>
                <a:sysClr val="windowText" lastClr="000000"/>
              </a:solidFill>
              <a:latin typeface="Tw Cen MT" panose="020B0602020104020603"/>
            </a:defRPr>
          </a:lvl9pPr>
        </a:lstStyle>
        <a:p>
          <a:pPr marL="0" lvl="0" indent="0" algn="ctr" defTabSz="577850" rtl="0">
            <a:lnSpc>
              <a:spcPct val="90000"/>
            </a:lnSpc>
            <a:spcBef>
              <a:spcPct val="0"/>
            </a:spcBef>
            <a:spcAft>
              <a:spcPct val="35000"/>
            </a:spcAft>
            <a:buNone/>
          </a:pPr>
          <a:r>
            <a:rPr lang="en-GB" sz="1000"/>
            <a:t> HT L32</a:t>
          </a:r>
          <a:endParaRPr lang="en-GB" sz="1000" b="0" kern="1200"/>
        </a:p>
      </xdr:txBody>
    </xdr:sp>
    <xdr:clientData/>
  </xdr:twoCellAnchor>
  <xdr:twoCellAnchor>
    <xdr:from>
      <xdr:col>0</xdr:col>
      <xdr:colOff>323850</xdr:colOff>
      <xdr:row>7</xdr:row>
      <xdr:rowOff>39673</xdr:rowOff>
    </xdr:from>
    <xdr:to>
      <xdr:col>2</xdr:col>
      <xdr:colOff>361950</xdr:colOff>
      <xdr:row>9</xdr:row>
      <xdr:rowOff>141254</xdr:rowOff>
    </xdr:to>
    <xdr:sp macro="" textlink="">
      <xdr:nvSpPr>
        <xdr:cNvPr id="4" name="Rectangle 3" descr="Hierarchy Sub Level">
          <a:extLst>
            <a:ext uri="{FF2B5EF4-FFF2-40B4-BE49-F238E27FC236}">
              <a16:creationId xmlns:a16="http://schemas.microsoft.com/office/drawing/2014/main" id="{F5CB6C13-46A3-449D-81CE-E9383F6D0696}"/>
            </a:ext>
          </a:extLst>
        </xdr:cNvPr>
        <xdr:cNvSpPr/>
      </xdr:nvSpPr>
      <xdr:spPr>
        <a:xfrm>
          <a:off x="323850" y="1373173"/>
          <a:ext cx="1295400" cy="482581"/>
        </a:xfrm>
        <a:prstGeom prst="rect">
          <a:avLst/>
        </a:prstGeom>
        <a:solidFill>
          <a:sysClr val="window" lastClr="FFFFFF">
            <a:lumMod val="95000"/>
          </a:sysClr>
        </a:solidFill>
        <a:ln>
          <a:noFill/>
        </a:ln>
        <a:effectLst/>
        <a:scene3d>
          <a:camera prst="orthographicFront"/>
          <a:lightRig rig="flat" dir="t"/>
        </a:scene3d>
        <a:sp3d prstMaterial="dkEdge"/>
      </xdr:spPr>
      <xdr:style>
        <a:lnRef idx="0">
          <a:schemeClr val="lt2">
            <a:hueOff val="0"/>
            <a:satOff val="0"/>
            <a:lumOff val="0"/>
            <a:alphaOff val="0"/>
          </a:schemeClr>
        </a:lnRef>
        <a:fillRef idx="2">
          <a:scrgbClr r="0" g="0" b="0"/>
        </a:fillRef>
        <a:effectRef idx="1">
          <a:schemeClr val="dk2">
            <a:hueOff val="0"/>
            <a:satOff val="0"/>
            <a:lumOff val="0"/>
            <a:alphaOff val="0"/>
          </a:schemeClr>
        </a:effectRef>
        <a:fontRef idx="minor">
          <a:schemeClr val="dk1"/>
        </a:fontRef>
      </xdr:style>
      <xdr:txBody>
        <a:bodyPr spcFirstLastPara="0" vert="horz" wrap="square" lIns="8255" tIns="8255" rIns="8255" bIns="8255" numCol="1" spcCol="1270" rtlCol="0" anchor="ctr" anchorCtr="0">
          <a:noAutofit/>
        </a:bodyPr>
        <a:lstStyle>
          <a:defPPr rtl="0">
            <a:defRPr lang="en-gb"/>
          </a:defPPr>
          <a:lvl1pPr marL="0" algn="l" defTabSz="457200" rtl="0" eaLnBrk="1" latinLnBrk="0" hangingPunct="1">
            <a:defRPr sz="1800" kern="1200">
              <a:solidFill>
                <a:sysClr val="windowText" lastClr="000000"/>
              </a:solidFill>
              <a:latin typeface="Tw Cen MT" panose="020B0602020104020603"/>
            </a:defRPr>
          </a:lvl1pPr>
          <a:lvl2pPr marL="457200" algn="l" defTabSz="457200" rtl="0" eaLnBrk="1" latinLnBrk="0" hangingPunct="1">
            <a:defRPr sz="1800" kern="1200">
              <a:solidFill>
                <a:sysClr val="windowText" lastClr="000000"/>
              </a:solidFill>
              <a:latin typeface="Tw Cen MT" panose="020B0602020104020603"/>
            </a:defRPr>
          </a:lvl2pPr>
          <a:lvl3pPr marL="914400" algn="l" defTabSz="457200" rtl="0" eaLnBrk="1" latinLnBrk="0" hangingPunct="1">
            <a:defRPr sz="1800" kern="1200">
              <a:solidFill>
                <a:sysClr val="windowText" lastClr="000000"/>
              </a:solidFill>
              <a:latin typeface="Tw Cen MT" panose="020B0602020104020603"/>
            </a:defRPr>
          </a:lvl3pPr>
          <a:lvl4pPr marL="1371600" algn="l" defTabSz="457200" rtl="0" eaLnBrk="1" latinLnBrk="0" hangingPunct="1">
            <a:defRPr sz="1800" kern="1200">
              <a:solidFill>
                <a:sysClr val="windowText" lastClr="000000"/>
              </a:solidFill>
              <a:latin typeface="Tw Cen MT" panose="020B0602020104020603"/>
            </a:defRPr>
          </a:lvl4pPr>
          <a:lvl5pPr marL="1828800" algn="l" defTabSz="457200" rtl="0" eaLnBrk="1" latinLnBrk="0" hangingPunct="1">
            <a:defRPr sz="1800" kern="1200">
              <a:solidFill>
                <a:sysClr val="windowText" lastClr="000000"/>
              </a:solidFill>
              <a:latin typeface="Tw Cen MT" panose="020B0602020104020603"/>
            </a:defRPr>
          </a:lvl5pPr>
          <a:lvl6pPr marL="2286000" algn="l" defTabSz="457200" rtl="0" eaLnBrk="1" latinLnBrk="0" hangingPunct="1">
            <a:defRPr sz="1800" kern="1200">
              <a:solidFill>
                <a:sysClr val="windowText" lastClr="000000"/>
              </a:solidFill>
              <a:latin typeface="Tw Cen MT" panose="020B0602020104020603"/>
            </a:defRPr>
          </a:lvl6pPr>
          <a:lvl7pPr marL="2743200" algn="l" defTabSz="457200" rtl="0" eaLnBrk="1" latinLnBrk="0" hangingPunct="1">
            <a:defRPr sz="1800" kern="1200">
              <a:solidFill>
                <a:sysClr val="windowText" lastClr="000000"/>
              </a:solidFill>
              <a:latin typeface="Tw Cen MT" panose="020B0602020104020603"/>
            </a:defRPr>
          </a:lvl7pPr>
          <a:lvl8pPr marL="3200400" algn="l" defTabSz="457200" rtl="0" eaLnBrk="1" latinLnBrk="0" hangingPunct="1">
            <a:defRPr sz="1800" kern="1200">
              <a:solidFill>
                <a:sysClr val="windowText" lastClr="000000"/>
              </a:solidFill>
              <a:latin typeface="Tw Cen MT" panose="020B0602020104020603"/>
            </a:defRPr>
          </a:lvl8pPr>
          <a:lvl9pPr marL="3657600" algn="l" defTabSz="457200" rtl="0" eaLnBrk="1" latinLnBrk="0" hangingPunct="1">
            <a:defRPr sz="1800" kern="1200">
              <a:solidFill>
                <a:sysClr val="windowText" lastClr="000000"/>
              </a:solidFill>
              <a:latin typeface="Tw Cen MT" panose="020B0602020104020603"/>
            </a:defRPr>
          </a:lvl9pPr>
        </a:lstStyle>
        <a:p>
          <a:pPr marL="0" lvl="0" indent="0" algn="ctr" defTabSz="577850" rtl="0">
            <a:lnSpc>
              <a:spcPct val="90000"/>
            </a:lnSpc>
            <a:spcBef>
              <a:spcPct val="0"/>
            </a:spcBef>
            <a:spcAft>
              <a:spcPct val="35000"/>
            </a:spcAft>
            <a:buNone/>
          </a:pPr>
          <a:r>
            <a:rPr lang="en-GB" sz="1000" b="1">
              <a:solidFill>
                <a:prstClr val="black"/>
              </a:solidFill>
              <a:latin typeface="Arial Black" panose="020B0A04020102020204" pitchFamily="34" charset="0"/>
            </a:rPr>
            <a:t>Administration</a:t>
          </a:r>
          <a:endParaRPr lang="en-GB" sz="1000" b="1" kern="1200">
            <a:solidFill>
              <a:prstClr val="black"/>
            </a:solidFill>
            <a:latin typeface="Arial Black" panose="020B0A04020102020204" pitchFamily="34" charset="0"/>
          </a:endParaRPr>
        </a:p>
      </xdr:txBody>
    </xdr:sp>
    <xdr:clientData/>
  </xdr:twoCellAnchor>
  <xdr:twoCellAnchor>
    <xdr:from>
      <xdr:col>3</xdr:col>
      <xdr:colOff>47626</xdr:colOff>
      <xdr:row>36</xdr:row>
      <xdr:rowOff>28574</xdr:rowOff>
    </xdr:from>
    <xdr:to>
      <xdr:col>6</xdr:col>
      <xdr:colOff>295276</xdr:colOff>
      <xdr:row>40</xdr:row>
      <xdr:rowOff>47625</xdr:rowOff>
    </xdr:to>
    <xdr:sp macro="" textlink="">
      <xdr:nvSpPr>
        <xdr:cNvPr id="5" name="Rectangle 4" descr="Hierarchy Level 2 Item 1">
          <a:extLst>
            <a:ext uri="{FF2B5EF4-FFF2-40B4-BE49-F238E27FC236}">
              <a16:creationId xmlns:a16="http://schemas.microsoft.com/office/drawing/2014/main" id="{28BE2FBB-CFDB-4103-BF5A-0D7E509AF301}"/>
            </a:ext>
          </a:extLst>
        </xdr:cNvPr>
        <xdr:cNvSpPr/>
      </xdr:nvSpPr>
      <xdr:spPr>
        <a:xfrm>
          <a:off x="1933576" y="6886574"/>
          <a:ext cx="2133600" cy="781051"/>
        </a:xfrm>
        <a:prstGeom prst="rect">
          <a:avLst/>
        </a:prstGeom>
        <a:solidFill>
          <a:srgbClr val="00B0F0"/>
        </a:solidFill>
        <a:ln>
          <a:noFill/>
        </a:ln>
        <a:effectLst/>
        <a:scene3d>
          <a:camera prst="orthographicFront"/>
          <a:lightRig rig="flat" dir="t"/>
        </a:scene3d>
        <a:sp3d prstMaterial="dkEdge"/>
      </xdr:spPr>
      <xdr:style>
        <a:lnRef idx="0">
          <a:schemeClr val="lt2">
            <a:hueOff val="0"/>
            <a:satOff val="0"/>
            <a:lumOff val="0"/>
            <a:alphaOff val="0"/>
          </a:schemeClr>
        </a:lnRef>
        <a:fillRef idx="2">
          <a:scrgbClr r="0" g="0" b="0"/>
        </a:fillRef>
        <a:effectRef idx="1">
          <a:schemeClr val="dk2">
            <a:hueOff val="0"/>
            <a:satOff val="0"/>
            <a:lumOff val="0"/>
            <a:alphaOff val="0"/>
          </a:schemeClr>
        </a:effectRef>
        <a:fontRef idx="minor">
          <a:schemeClr val="dk1"/>
        </a:fontRef>
      </xdr:style>
      <xdr:txBody>
        <a:bodyPr spcFirstLastPara="0" vert="horz" wrap="square" lIns="72000" tIns="108000" rIns="72000" bIns="0" numCol="1" spcCol="1270" rtlCol="0" anchor="t" anchorCtr="0">
          <a:noAutofit/>
        </a:bodyPr>
        <a:lstStyle>
          <a:defPPr rtl="0">
            <a:defRPr lang="en-gb"/>
          </a:defPPr>
          <a:lvl1pPr marL="0" algn="l" defTabSz="457200" rtl="0" eaLnBrk="1" latinLnBrk="0" hangingPunct="1">
            <a:defRPr sz="1800" kern="1200">
              <a:solidFill>
                <a:sysClr val="windowText" lastClr="000000"/>
              </a:solidFill>
              <a:latin typeface="Tw Cen MT" panose="020B0602020104020603"/>
            </a:defRPr>
          </a:lvl1pPr>
          <a:lvl2pPr marL="457200" algn="l" defTabSz="457200" rtl="0" eaLnBrk="1" latinLnBrk="0" hangingPunct="1">
            <a:defRPr sz="1800" kern="1200">
              <a:solidFill>
                <a:sysClr val="windowText" lastClr="000000"/>
              </a:solidFill>
              <a:latin typeface="Tw Cen MT" panose="020B0602020104020603"/>
            </a:defRPr>
          </a:lvl2pPr>
          <a:lvl3pPr marL="914400" algn="l" defTabSz="457200" rtl="0" eaLnBrk="1" latinLnBrk="0" hangingPunct="1">
            <a:defRPr sz="1800" kern="1200">
              <a:solidFill>
                <a:sysClr val="windowText" lastClr="000000"/>
              </a:solidFill>
              <a:latin typeface="Tw Cen MT" panose="020B0602020104020603"/>
            </a:defRPr>
          </a:lvl3pPr>
          <a:lvl4pPr marL="1371600" algn="l" defTabSz="457200" rtl="0" eaLnBrk="1" latinLnBrk="0" hangingPunct="1">
            <a:defRPr sz="1800" kern="1200">
              <a:solidFill>
                <a:sysClr val="windowText" lastClr="000000"/>
              </a:solidFill>
              <a:latin typeface="Tw Cen MT" panose="020B0602020104020603"/>
            </a:defRPr>
          </a:lvl4pPr>
          <a:lvl5pPr marL="1828800" algn="l" defTabSz="457200" rtl="0" eaLnBrk="1" latinLnBrk="0" hangingPunct="1">
            <a:defRPr sz="1800" kern="1200">
              <a:solidFill>
                <a:sysClr val="windowText" lastClr="000000"/>
              </a:solidFill>
              <a:latin typeface="Tw Cen MT" panose="020B0602020104020603"/>
            </a:defRPr>
          </a:lvl5pPr>
          <a:lvl6pPr marL="2286000" algn="l" defTabSz="457200" rtl="0" eaLnBrk="1" latinLnBrk="0" hangingPunct="1">
            <a:defRPr sz="1800" kern="1200">
              <a:solidFill>
                <a:sysClr val="windowText" lastClr="000000"/>
              </a:solidFill>
              <a:latin typeface="Tw Cen MT" panose="020B0602020104020603"/>
            </a:defRPr>
          </a:lvl6pPr>
          <a:lvl7pPr marL="2743200" algn="l" defTabSz="457200" rtl="0" eaLnBrk="1" latinLnBrk="0" hangingPunct="1">
            <a:defRPr sz="1800" kern="1200">
              <a:solidFill>
                <a:sysClr val="windowText" lastClr="000000"/>
              </a:solidFill>
              <a:latin typeface="Tw Cen MT" panose="020B0602020104020603"/>
            </a:defRPr>
          </a:lvl7pPr>
          <a:lvl8pPr marL="3200400" algn="l" defTabSz="457200" rtl="0" eaLnBrk="1" latinLnBrk="0" hangingPunct="1">
            <a:defRPr sz="1800" kern="1200">
              <a:solidFill>
                <a:sysClr val="windowText" lastClr="000000"/>
              </a:solidFill>
              <a:latin typeface="Tw Cen MT" panose="020B0602020104020603"/>
            </a:defRPr>
          </a:lvl8pPr>
          <a:lvl9pPr marL="3657600" algn="l" defTabSz="457200" rtl="0" eaLnBrk="1" latinLnBrk="0" hangingPunct="1">
            <a:defRPr sz="1800" kern="1200">
              <a:solidFill>
                <a:sysClr val="windowText" lastClr="000000"/>
              </a:solidFill>
              <a:latin typeface="Tw Cen MT" panose="020B0602020104020603"/>
            </a:defRPr>
          </a:lvl9pPr>
        </a:lstStyle>
        <a:p>
          <a:pPr marL="0" lvl="0" indent="0" algn="ctr" defTabSz="577850" rtl="0">
            <a:lnSpc>
              <a:spcPct val="90000"/>
            </a:lnSpc>
            <a:spcBef>
              <a:spcPct val="0"/>
            </a:spcBef>
            <a:spcAft>
              <a:spcPct val="35000"/>
            </a:spcAft>
            <a:buNone/>
          </a:pPr>
          <a:r>
            <a:rPr lang="en-GB" sz="1000" b="0" kern="1200">
              <a:solidFill>
                <a:prstClr val="black"/>
              </a:solidFill>
            </a:rPr>
            <a:t>Inclusion</a:t>
          </a:r>
          <a:r>
            <a:rPr lang="en-GB" sz="1000" b="0" kern="1200" baseline="0">
              <a:solidFill>
                <a:prstClr val="black"/>
              </a:solidFill>
            </a:rPr>
            <a:t> Manager UPS3 0.6 FTE</a:t>
          </a:r>
        </a:p>
        <a:p>
          <a:pPr marL="0" lvl="0" indent="0" algn="ctr" defTabSz="577850" rtl="0">
            <a:lnSpc>
              <a:spcPct val="90000"/>
            </a:lnSpc>
            <a:spcBef>
              <a:spcPct val="0"/>
            </a:spcBef>
            <a:spcAft>
              <a:spcPct val="35000"/>
            </a:spcAft>
            <a:buNone/>
          </a:pPr>
          <a:r>
            <a:rPr lang="en-GB" sz="1000" b="0" kern="1200" baseline="0">
              <a:solidFill>
                <a:prstClr val="black"/>
              </a:solidFill>
            </a:rPr>
            <a:t>TLR2.3. SEN allowance </a:t>
          </a:r>
          <a:endParaRPr lang="en-GB" sz="1000" b="0" kern="1200">
            <a:solidFill>
              <a:prstClr val="black"/>
            </a:solidFill>
          </a:endParaRPr>
        </a:p>
      </xdr:txBody>
    </xdr:sp>
    <xdr:clientData/>
  </xdr:twoCellAnchor>
  <xdr:twoCellAnchor>
    <xdr:from>
      <xdr:col>14</xdr:col>
      <xdr:colOff>133351</xdr:colOff>
      <xdr:row>9</xdr:row>
      <xdr:rowOff>23142</xdr:rowOff>
    </xdr:from>
    <xdr:to>
      <xdr:col>17</xdr:col>
      <xdr:colOff>104775</xdr:colOff>
      <xdr:row>12</xdr:row>
      <xdr:rowOff>57149</xdr:rowOff>
    </xdr:to>
    <xdr:sp macro="" textlink="">
      <xdr:nvSpPr>
        <xdr:cNvPr id="6" name="Rectangle 5" descr="Hierarchy Level 2 Item 3">
          <a:extLst>
            <a:ext uri="{FF2B5EF4-FFF2-40B4-BE49-F238E27FC236}">
              <a16:creationId xmlns:a16="http://schemas.microsoft.com/office/drawing/2014/main" id="{BEEF3BF9-AD08-46C2-8DA7-53F76BB65DA0}"/>
            </a:ext>
          </a:extLst>
        </xdr:cNvPr>
        <xdr:cNvSpPr/>
      </xdr:nvSpPr>
      <xdr:spPr>
        <a:xfrm>
          <a:off x="8934451" y="1737642"/>
          <a:ext cx="1857374" cy="605507"/>
        </a:xfrm>
        <a:prstGeom prst="rect">
          <a:avLst/>
        </a:prstGeom>
        <a:solidFill>
          <a:srgbClr val="00B0F0"/>
        </a:solidFill>
        <a:ln>
          <a:noFill/>
        </a:ln>
        <a:effectLst/>
        <a:scene3d>
          <a:camera prst="orthographicFront"/>
          <a:lightRig rig="flat" dir="t"/>
        </a:scene3d>
        <a:sp3d prstMaterial="dkEdge"/>
      </xdr:spPr>
      <xdr:style>
        <a:lnRef idx="0">
          <a:schemeClr val="lt2">
            <a:hueOff val="0"/>
            <a:satOff val="0"/>
            <a:lumOff val="0"/>
            <a:alphaOff val="0"/>
          </a:schemeClr>
        </a:lnRef>
        <a:fillRef idx="2">
          <a:scrgbClr r="0" g="0" b="0"/>
        </a:fillRef>
        <a:effectRef idx="1">
          <a:schemeClr val="dk2">
            <a:hueOff val="0"/>
            <a:satOff val="0"/>
            <a:lumOff val="0"/>
            <a:alphaOff val="0"/>
          </a:schemeClr>
        </a:effectRef>
        <a:fontRef idx="minor">
          <a:schemeClr val="dk1"/>
        </a:fontRef>
      </xdr:style>
      <xdr:txBody>
        <a:bodyPr spcFirstLastPara="0" vert="horz" wrap="square" lIns="72000" tIns="108000" rIns="72000" bIns="0" numCol="1" spcCol="1270" rtlCol="0" anchor="t" anchorCtr="0">
          <a:noAutofit/>
        </a:bodyPr>
        <a:lstStyle>
          <a:defPPr rtl="0">
            <a:defRPr lang="en-gb"/>
          </a:defPPr>
          <a:lvl1pPr marL="0" algn="l" defTabSz="457200" rtl="0" eaLnBrk="1" latinLnBrk="0" hangingPunct="1">
            <a:defRPr sz="1800" kern="1200">
              <a:solidFill>
                <a:sysClr val="windowText" lastClr="000000"/>
              </a:solidFill>
              <a:latin typeface="Tw Cen MT" panose="020B0602020104020603"/>
            </a:defRPr>
          </a:lvl1pPr>
          <a:lvl2pPr marL="457200" algn="l" defTabSz="457200" rtl="0" eaLnBrk="1" latinLnBrk="0" hangingPunct="1">
            <a:defRPr sz="1800" kern="1200">
              <a:solidFill>
                <a:sysClr val="windowText" lastClr="000000"/>
              </a:solidFill>
              <a:latin typeface="Tw Cen MT" panose="020B0602020104020603"/>
            </a:defRPr>
          </a:lvl2pPr>
          <a:lvl3pPr marL="914400" algn="l" defTabSz="457200" rtl="0" eaLnBrk="1" latinLnBrk="0" hangingPunct="1">
            <a:defRPr sz="1800" kern="1200">
              <a:solidFill>
                <a:sysClr val="windowText" lastClr="000000"/>
              </a:solidFill>
              <a:latin typeface="Tw Cen MT" panose="020B0602020104020603"/>
            </a:defRPr>
          </a:lvl3pPr>
          <a:lvl4pPr marL="1371600" algn="l" defTabSz="457200" rtl="0" eaLnBrk="1" latinLnBrk="0" hangingPunct="1">
            <a:defRPr sz="1800" kern="1200">
              <a:solidFill>
                <a:sysClr val="windowText" lastClr="000000"/>
              </a:solidFill>
              <a:latin typeface="Tw Cen MT" panose="020B0602020104020603"/>
            </a:defRPr>
          </a:lvl4pPr>
          <a:lvl5pPr marL="1828800" algn="l" defTabSz="457200" rtl="0" eaLnBrk="1" latinLnBrk="0" hangingPunct="1">
            <a:defRPr sz="1800" kern="1200">
              <a:solidFill>
                <a:sysClr val="windowText" lastClr="000000"/>
              </a:solidFill>
              <a:latin typeface="Tw Cen MT" panose="020B0602020104020603"/>
            </a:defRPr>
          </a:lvl5pPr>
          <a:lvl6pPr marL="2286000" algn="l" defTabSz="457200" rtl="0" eaLnBrk="1" latinLnBrk="0" hangingPunct="1">
            <a:defRPr sz="1800" kern="1200">
              <a:solidFill>
                <a:sysClr val="windowText" lastClr="000000"/>
              </a:solidFill>
              <a:latin typeface="Tw Cen MT" panose="020B0602020104020603"/>
            </a:defRPr>
          </a:lvl6pPr>
          <a:lvl7pPr marL="2743200" algn="l" defTabSz="457200" rtl="0" eaLnBrk="1" latinLnBrk="0" hangingPunct="1">
            <a:defRPr sz="1800" kern="1200">
              <a:solidFill>
                <a:sysClr val="windowText" lastClr="000000"/>
              </a:solidFill>
              <a:latin typeface="Tw Cen MT" panose="020B0602020104020603"/>
            </a:defRPr>
          </a:lvl7pPr>
          <a:lvl8pPr marL="3200400" algn="l" defTabSz="457200" rtl="0" eaLnBrk="1" latinLnBrk="0" hangingPunct="1">
            <a:defRPr sz="1800" kern="1200">
              <a:solidFill>
                <a:sysClr val="windowText" lastClr="000000"/>
              </a:solidFill>
              <a:latin typeface="Tw Cen MT" panose="020B0602020104020603"/>
            </a:defRPr>
          </a:lvl8pPr>
          <a:lvl9pPr marL="3657600" algn="l" defTabSz="457200" rtl="0" eaLnBrk="1" latinLnBrk="0" hangingPunct="1">
            <a:defRPr sz="1800" kern="1200">
              <a:solidFill>
                <a:sysClr val="windowText" lastClr="000000"/>
              </a:solidFill>
              <a:latin typeface="Tw Cen MT" panose="020B0602020104020603"/>
            </a:defRPr>
          </a:lvl9pPr>
        </a:lstStyle>
        <a:p>
          <a:pPr marL="0" lvl="0" indent="0" algn="ctr" defTabSz="577850" rtl="0">
            <a:lnSpc>
              <a:spcPct val="90000"/>
            </a:lnSpc>
            <a:spcBef>
              <a:spcPct val="0"/>
            </a:spcBef>
            <a:spcAft>
              <a:spcPct val="35000"/>
            </a:spcAft>
            <a:buNone/>
          </a:pPr>
          <a:r>
            <a:rPr lang="en-GB" sz="1000">
              <a:solidFill>
                <a:prstClr val="black"/>
              </a:solidFill>
            </a:rPr>
            <a:t> EYLead </a:t>
          </a:r>
        </a:p>
        <a:p>
          <a:pPr marL="0" lvl="0" indent="0" algn="ctr" defTabSz="577850" rtl="0">
            <a:lnSpc>
              <a:spcPct val="90000"/>
            </a:lnSpc>
            <a:spcBef>
              <a:spcPct val="0"/>
            </a:spcBef>
            <a:spcAft>
              <a:spcPct val="35000"/>
            </a:spcAft>
            <a:buNone/>
          </a:pPr>
          <a:r>
            <a:rPr lang="en-GB" sz="1000">
              <a:solidFill>
                <a:prstClr val="black"/>
              </a:solidFill>
            </a:rPr>
            <a:t>SOUL</a:t>
          </a:r>
          <a:r>
            <a:rPr lang="en-GB" sz="1000" baseline="0">
              <a:solidFill>
                <a:prstClr val="black"/>
              </a:solidFill>
            </a:rPr>
            <a:t> 06 + London Weighting</a:t>
          </a:r>
        </a:p>
        <a:p>
          <a:pPr marL="0" lvl="0" indent="0" algn="ctr" defTabSz="577850" rtl="0">
            <a:lnSpc>
              <a:spcPct val="90000"/>
            </a:lnSpc>
            <a:spcBef>
              <a:spcPct val="0"/>
            </a:spcBef>
            <a:spcAft>
              <a:spcPct val="35000"/>
            </a:spcAft>
            <a:buNone/>
          </a:pPr>
          <a:r>
            <a:rPr lang="en-GB" sz="1000">
              <a:solidFill>
                <a:prstClr val="black"/>
              </a:solidFill>
            </a:rPr>
            <a:t>1FTE</a:t>
          </a:r>
          <a:endParaRPr lang="en-GB" sz="1000" b="0" kern="1200">
            <a:solidFill>
              <a:prstClr val="black"/>
            </a:solidFill>
          </a:endParaRPr>
        </a:p>
      </xdr:txBody>
    </xdr:sp>
    <xdr:clientData/>
  </xdr:twoCellAnchor>
  <xdr:twoCellAnchor>
    <xdr:from>
      <xdr:col>17</xdr:col>
      <xdr:colOff>232319</xdr:colOff>
      <xdr:row>18</xdr:row>
      <xdr:rowOff>91105</xdr:rowOff>
    </xdr:from>
    <xdr:to>
      <xdr:col>17</xdr:col>
      <xdr:colOff>232319</xdr:colOff>
      <xdr:row>20</xdr:row>
      <xdr:rowOff>88421</xdr:rowOff>
    </xdr:to>
    <xdr:cxnSp macro="">
      <xdr:nvCxnSpPr>
        <xdr:cNvPr id="7" name="Straight Connector 6" descr="Connector Line">
          <a:extLst>
            <a:ext uri="{FF2B5EF4-FFF2-40B4-BE49-F238E27FC236}">
              <a16:creationId xmlns:a16="http://schemas.microsoft.com/office/drawing/2014/main" id="{A3EE4446-4E8F-46FD-8736-00CAB929C862}"/>
            </a:ext>
          </a:extLst>
        </xdr:cNvPr>
        <xdr:cNvCxnSpPr>
          <a:cxnSpLocks/>
        </xdr:cNvCxnSpPr>
      </xdr:nvCxnSpPr>
      <xdr:spPr>
        <a:xfrm>
          <a:off x="10919369" y="3520105"/>
          <a:ext cx="0" cy="378316"/>
        </a:xfrm>
        <a:prstGeom prst="line">
          <a:avLst/>
        </a:prstGeom>
        <a:noFill/>
        <a:ln w="3175" cap="flat" cmpd="sng" algn="ctr">
          <a:solidFill>
            <a:sysClr val="window" lastClr="FFFFFF">
              <a:lumMod val="85000"/>
            </a:sysClr>
          </a:solidFill>
          <a:prstDash val="solid"/>
        </a:ln>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170272</xdr:colOff>
      <xdr:row>18</xdr:row>
      <xdr:rowOff>53005</xdr:rowOff>
    </xdr:from>
    <xdr:to>
      <xdr:col>15</xdr:col>
      <xdr:colOff>170272</xdr:colOff>
      <xdr:row>20</xdr:row>
      <xdr:rowOff>50321</xdr:rowOff>
    </xdr:to>
    <xdr:cxnSp macro="">
      <xdr:nvCxnSpPr>
        <xdr:cNvPr id="8" name="Straight Connector 7" descr="Connector Line">
          <a:extLst>
            <a:ext uri="{FF2B5EF4-FFF2-40B4-BE49-F238E27FC236}">
              <a16:creationId xmlns:a16="http://schemas.microsoft.com/office/drawing/2014/main" id="{1EEBFDD4-DC48-4AB5-B0A6-D194B39E74B9}"/>
            </a:ext>
          </a:extLst>
        </xdr:cNvPr>
        <xdr:cNvCxnSpPr>
          <a:cxnSpLocks/>
        </xdr:cNvCxnSpPr>
      </xdr:nvCxnSpPr>
      <xdr:spPr>
        <a:xfrm>
          <a:off x="9600022" y="3482005"/>
          <a:ext cx="0" cy="378316"/>
        </a:xfrm>
        <a:prstGeom prst="line">
          <a:avLst/>
        </a:prstGeom>
        <a:noFill/>
        <a:ln w="3175" cap="flat" cmpd="sng" algn="ctr">
          <a:solidFill>
            <a:sysClr val="window" lastClr="FFFFFF">
              <a:lumMod val="85000"/>
            </a:sysClr>
          </a:solidFill>
          <a:prstDash val="solid"/>
        </a:ln>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108225</xdr:colOff>
      <xdr:row>18</xdr:row>
      <xdr:rowOff>91105</xdr:rowOff>
    </xdr:from>
    <xdr:to>
      <xdr:col>12</xdr:col>
      <xdr:colOff>108225</xdr:colOff>
      <xdr:row>20</xdr:row>
      <xdr:rowOff>88421</xdr:rowOff>
    </xdr:to>
    <xdr:cxnSp macro="">
      <xdr:nvCxnSpPr>
        <xdr:cNvPr id="9" name="Straight Connector 8" descr="Connector Line">
          <a:extLst>
            <a:ext uri="{FF2B5EF4-FFF2-40B4-BE49-F238E27FC236}">
              <a16:creationId xmlns:a16="http://schemas.microsoft.com/office/drawing/2014/main" id="{5FD83E8D-D896-40DE-B7E4-42562BA7F118}"/>
            </a:ext>
          </a:extLst>
        </xdr:cNvPr>
        <xdr:cNvCxnSpPr>
          <a:cxnSpLocks/>
        </xdr:cNvCxnSpPr>
      </xdr:nvCxnSpPr>
      <xdr:spPr>
        <a:xfrm>
          <a:off x="7652025" y="3520105"/>
          <a:ext cx="0" cy="378316"/>
        </a:xfrm>
        <a:prstGeom prst="line">
          <a:avLst/>
        </a:prstGeom>
        <a:noFill/>
        <a:ln w="3175" cap="flat" cmpd="sng" algn="ctr">
          <a:solidFill>
            <a:sysClr val="window" lastClr="FFFFFF">
              <a:lumMod val="85000"/>
            </a:sysClr>
          </a:solidFill>
          <a:prstDash val="solid"/>
        </a:ln>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46178</xdr:colOff>
      <xdr:row>18</xdr:row>
      <xdr:rowOff>79977</xdr:rowOff>
    </xdr:from>
    <xdr:to>
      <xdr:col>10</xdr:col>
      <xdr:colOff>46178</xdr:colOff>
      <xdr:row>20</xdr:row>
      <xdr:rowOff>77293</xdr:rowOff>
    </xdr:to>
    <xdr:cxnSp macro="">
      <xdr:nvCxnSpPr>
        <xdr:cNvPr id="10" name="Straight Connector 9" descr="Connector Line">
          <a:extLst>
            <a:ext uri="{FF2B5EF4-FFF2-40B4-BE49-F238E27FC236}">
              <a16:creationId xmlns:a16="http://schemas.microsoft.com/office/drawing/2014/main" id="{BF7DE5CF-36D4-43D2-8621-D97D902C2979}"/>
            </a:ext>
          </a:extLst>
        </xdr:cNvPr>
        <xdr:cNvCxnSpPr>
          <a:cxnSpLocks/>
        </xdr:cNvCxnSpPr>
      </xdr:nvCxnSpPr>
      <xdr:spPr>
        <a:xfrm>
          <a:off x="6332678" y="3508977"/>
          <a:ext cx="0" cy="378316"/>
        </a:xfrm>
        <a:prstGeom prst="line">
          <a:avLst/>
        </a:prstGeom>
        <a:noFill/>
        <a:ln w="3175" cap="flat" cmpd="sng" algn="ctr">
          <a:solidFill>
            <a:sysClr val="window" lastClr="FFFFFF">
              <a:lumMod val="85000"/>
            </a:sysClr>
          </a:solidFill>
          <a:prstDash val="solid"/>
        </a:ln>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591877</xdr:colOff>
      <xdr:row>26</xdr:row>
      <xdr:rowOff>16872</xdr:rowOff>
    </xdr:from>
    <xdr:to>
      <xdr:col>7</xdr:col>
      <xdr:colOff>591877</xdr:colOff>
      <xdr:row>26</xdr:row>
      <xdr:rowOff>136536</xdr:rowOff>
    </xdr:to>
    <xdr:cxnSp macro="">
      <xdr:nvCxnSpPr>
        <xdr:cNvPr id="11" name="Straight Connector 10" descr="Connector Line">
          <a:extLst>
            <a:ext uri="{FF2B5EF4-FFF2-40B4-BE49-F238E27FC236}">
              <a16:creationId xmlns:a16="http://schemas.microsoft.com/office/drawing/2014/main" id="{66D73872-958E-4ADB-8E59-C6B43B09EAE9}"/>
            </a:ext>
          </a:extLst>
        </xdr:cNvPr>
        <xdr:cNvCxnSpPr>
          <a:cxnSpLocks/>
        </xdr:cNvCxnSpPr>
      </xdr:nvCxnSpPr>
      <xdr:spPr>
        <a:xfrm>
          <a:off x="4992427" y="4969872"/>
          <a:ext cx="0" cy="119664"/>
        </a:xfrm>
        <a:prstGeom prst="line">
          <a:avLst/>
        </a:prstGeom>
        <a:noFill/>
        <a:ln w="3175" cap="flat" cmpd="sng" algn="ctr">
          <a:solidFill>
            <a:sysClr val="window" lastClr="FFFFFF">
              <a:lumMod val="85000"/>
            </a:sysClr>
          </a:solidFill>
          <a:prstDash val="solid"/>
        </a:ln>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96384</xdr:colOff>
      <xdr:row>25</xdr:row>
      <xdr:rowOff>118965</xdr:rowOff>
    </xdr:from>
    <xdr:to>
      <xdr:col>10</xdr:col>
      <xdr:colOff>96384</xdr:colOff>
      <xdr:row>26</xdr:row>
      <xdr:rowOff>76704</xdr:rowOff>
    </xdr:to>
    <xdr:cxnSp macro="">
      <xdr:nvCxnSpPr>
        <xdr:cNvPr id="12" name="Straight Connector 11" descr="Connector Line">
          <a:extLst>
            <a:ext uri="{FF2B5EF4-FFF2-40B4-BE49-F238E27FC236}">
              <a16:creationId xmlns:a16="http://schemas.microsoft.com/office/drawing/2014/main" id="{BB84036B-5E2F-4ADA-94D2-A1A855E608BA}"/>
            </a:ext>
          </a:extLst>
        </xdr:cNvPr>
        <xdr:cNvCxnSpPr>
          <a:cxnSpLocks/>
        </xdr:cNvCxnSpPr>
      </xdr:nvCxnSpPr>
      <xdr:spPr>
        <a:xfrm>
          <a:off x="6382884" y="4881465"/>
          <a:ext cx="0" cy="148239"/>
        </a:xfrm>
        <a:prstGeom prst="line">
          <a:avLst/>
        </a:prstGeom>
        <a:noFill/>
        <a:ln w="3175" cap="flat" cmpd="sng" algn="ctr">
          <a:solidFill>
            <a:sysClr val="window" lastClr="FFFFFF">
              <a:lumMod val="85000"/>
            </a:sysClr>
          </a:solidFill>
          <a:prstDash val="solid"/>
        </a:ln>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108225</xdr:colOff>
      <xdr:row>26</xdr:row>
      <xdr:rowOff>16872</xdr:rowOff>
    </xdr:from>
    <xdr:to>
      <xdr:col>12</xdr:col>
      <xdr:colOff>108225</xdr:colOff>
      <xdr:row>26</xdr:row>
      <xdr:rowOff>136536</xdr:rowOff>
    </xdr:to>
    <xdr:cxnSp macro="">
      <xdr:nvCxnSpPr>
        <xdr:cNvPr id="13" name="Straight Connector 12" descr="Connector Line">
          <a:extLst>
            <a:ext uri="{FF2B5EF4-FFF2-40B4-BE49-F238E27FC236}">
              <a16:creationId xmlns:a16="http://schemas.microsoft.com/office/drawing/2014/main" id="{6CE1218C-A756-490C-AF33-0F3C6E297796}"/>
            </a:ext>
          </a:extLst>
        </xdr:cNvPr>
        <xdr:cNvCxnSpPr>
          <a:cxnSpLocks/>
        </xdr:cNvCxnSpPr>
      </xdr:nvCxnSpPr>
      <xdr:spPr>
        <a:xfrm>
          <a:off x="7652025" y="4969872"/>
          <a:ext cx="0" cy="119664"/>
        </a:xfrm>
        <a:prstGeom prst="line">
          <a:avLst/>
        </a:prstGeom>
        <a:noFill/>
        <a:ln w="3175" cap="flat" cmpd="sng" algn="ctr">
          <a:solidFill>
            <a:sysClr val="window" lastClr="FFFFFF">
              <a:lumMod val="85000"/>
            </a:sysClr>
          </a:solidFill>
          <a:prstDash val="solid"/>
        </a:ln>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170272</xdr:colOff>
      <xdr:row>26</xdr:row>
      <xdr:rowOff>16872</xdr:rowOff>
    </xdr:from>
    <xdr:to>
      <xdr:col>15</xdr:col>
      <xdr:colOff>170272</xdr:colOff>
      <xdr:row>26</xdr:row>
      <xdr:rowOff>136536</xdr:rowOff>
    </xdr:to>
    <xdr:cxnSp macro="">
      <xdr:nvCxnSpPr>
        <xdr:cNvPr id="14" name="Straight Connector 13" descr="Connector Line">
          <a:extLst>
            <a:ext uri="{FF2B5EF4-FFF2-40B4-BE49-F238E27FC236}">
              <a16:creationId xmlns:a16="http://schemas.microsoft.com/office/drawing/2014/main" id="{D2861A1B-66C8-4023-B5A6-E3B463260773}"/>
            </a:ext>
          </a:extLst>
        </xdr:cNvPr>
        <xdr:cNvCxnSpPr>
          <a:cxnSpLocks/>
        </xdr:cNvCxnSpPr>
      </xdr:nvCxnSpPr>
      <xdr:spPr>
        <a:xfrm>
          <a:off x="9600022" y="4969872"/>
          <a:ext cx="0" cy="119664"/>
        </a:xfrm>
        <a:prstGeom prst="line">
          <a:avLst/>
        </a:prstGeom>
        <a:noFill/>
        <a:ln w="3175" cap="flat" cmpd="sng" algn="ctr">
          <a:solidFill>
            <a:sysClr val="window" lastClr="FFFFFF">
              <a:lumMod val="85000"/>
            </a:sysClr>
          </a:solidFill>
          <a:prstDash val="solid"/>
        </a:ln>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232319</xdr:colOff>
      <xdr:row>26</xdr:row>
      <xdr:rowOff>16872</xdr:rowOff>
    </xdr:from>
    <xdr:to>
      <xdr:col>17</xdr:col>
      <xdr:colOff>232319</xdr:colOff>
      <xdr:row>26</xdr:row>
      <xdr:rowOff>136536</xdr:rowOff>
    </xdr:to>
    <xdr:cxnSp macro="">
      <xdr:nvCxnSpPr>
        <xdr:cNvPr id="15" name="Straight Connector 14" descr="Connector Line">
          <a:extLst>
            <a:ext uri="{FF2B5EF4-FFF2-40B4-BE49-F238E27FC236}">
              <a16:creationId xmlns:a16="http://schemas.microsoft.com/office/drawing/2014/main" id="{F10B7FFD-6CB9-48D2-A560-81003964D45D}"/>
            </a:ext>
          </a:extLst>
        </xdr:cNvPr>
        <xdr:cNvCxnSpPr>
          <a:cxnSpLocks/>
        </xdr:cNvCxnSpPr>
      </xdr:nvCxnSpPr>
      <xdr:spPr>
        <a:xfrm>
          <a:off x="10919369" y="4969872"/>
          <a:ext cx="0" cy="119664"/>
        </a:xfrm>
        <a:prstGeom prst="line">
          <a:avLst/>
        </a:prstGeom>
        <a:noFill/>
        <a:ln w="3175" cap="flat" cmpd="sng" algn="ctr">
          <a:solidFill>
            <a:sysClr val="window" lastClr="FFFFFF">
              <a:lumMod val="85000"/>
            </a:sysClr>
          </a:solidFill>
          <a:prstDash val="solid"/>
        </a:ln>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95250</xdr:colOff>
      <xdr:row>15</xdr:row>
      <xdr:rowOff>38100</xdr:rowOff>
    </xdr:from>
    <xdr:to>
      <xdr:col>5</xdr:col>
      <xdr:colOff>247650</xdr:colOff>
      <xdr:row>19</xdr:row>
      <xdr:rowOff>123824</xdr:rowOff>
    </xdr:to>
    <xdr:sp macro="" textlink="">
      <xdr:nvSpPr>
        <xdr:cNvPr id="16" name="Rectangle 15" descr="Hierarchy Level 2 Item 5">
          <a:extLst>
            <a:ext uri="{FF2B5EF4-FFF2-40B4-BE49-F238E27FC236}">
              <a16:creationId xmlns:a16="http://schemas.microsoft.com/office/drawing/2014/main" id="{EF79FB1F-5C36-4EF7-82D7-40AF2112681C}"/>
            </a:ext>
          </a:extLst>
        </xdr:cNvPr>
        <xdr:cNvSpPr/>
      </xdr:nvSpPr>
      <xdr:spPr>
        <a:xfrm>
          <a:off x="2609850" y="2895600"/>
          <a:ext cx="781050" cy="847724"/>
        </a:xfrm>
        <a:prstGeom prst="rect">
          <a:avLst/>
        </a:prstGeom>
        <a:solidFill>
          <a:srgbClr val="E6D024"/>
        </a:solidFill>
        <a:ln>
          <a:noFill/>
        </a:ln>
        <a:effectLst/>
        <a:scene3d>
          <a:camera prst="orthographicFront"/>
          <a:lightRig rig="flat" dir="t"/>
        </a:scene3d>
        <a:sp3d prstMaterial="dkEdge"/>
      </xdr:spPr>
      <xdr:style>
        <a:lnRef idx="0">
          <a:schemeClr val="lt2">
            <a:hueOff val="0"/>
            <a:satOff val="0"/>
            <a:lumOff val="0"/>
            <a:alphaOff val="0"/>
          </a:schemeClr>
        </a:lnRef>
        <a:fillRef idx="2">
          <a:scrgbClr r="0" g="0" b="0"/>
        </a:fillRef>
        <a:effectRef idx="1">
          <a:schemeClr val="dk2">
            <a:hueOff val="0"/>
            <a:satOff val="0"/>
            <a:lumOff val="0"/>
            <a:alphaOff val="0"/>
          </a:schemeClr>
        </a:effectRef>
        <a:fontRef idx="minor">
          <a:schemeClr val="dk1"/>
        </a:fontRef>
      </xdr:style>
      <xdr:txBody>
        <a:bodyPr spcFirstLastPara="0" vert="horz" wrap="square" lIns="72000" tIns="108000" rIns="72000" bIns="0" numCol="1" spcCol="1270" rtlCol="0" anchor="t" anchorCtr="0">
          <a:noAutofit/>
        </a:bodyPr>
        <a:lstStyle>
          <a:defPPr rtl="0">
            <a:defRPr lang="en-gb"/>
          </a:defPPr>
          <a:lvl1pPr marL="0" algn="l" defTabSz="457200" rtl="0" eaLnBrk="1" latinLnBrk="0" hangingPunct="1">
            <a:defRPr sz="1800" kern="1200">
              <a:solidFill>
                <a:sysClr val="windowText" lastClr="000000"/>
              </a:solidFill>
              <a:latin typeface="Tw Cen MT" panose="020B0602020104020603"/>
            </a:defRPr>
          </a:lvl1pPr>
          <a:lvl2pPr marL="457200" algn="l" defTabSz="457200" rtl="0" eaLnBrk="1" latinLnBrk="0" hangingPunct="1">
            <a:defRPr sz="1800" kern="1200">
              <a:solidFill>
                <a:sysClr val="windowText" lastClr="000000"/>
              </a:solidFill>
              <a:latin typeface="Tw Cen MT" panose="020B0602020104020603"/>
            </a:defRPr>
          </a:lvl2pPr>
          <a:lvl3pPr marL="914400" algn="l" defTabSz="457200" rtl="0" eaLnBrk="1" latinLnBrk="0" hangingPunct="1">
            <a:defRPr sz="1800" kern="1200">
              <a:solidFill>
                <a:sysClr val="windowText" lastClr="000000"/>
              </a:solidFill>
              <a:latin typeface="Tw Cen MT" panose="020B0602020104020603"/>
            </a:defRPr>
          </a:lvl3pPr>
          <a:lvl4pPr marL="1371600" algn="l" defTabSz="457200" rtl="0" eaLnBrk="1" latinLnBrk="0" hangingPunct="1">
            <a:defRPr sz="1800" kern="1200">
              <a:solidFill>
                <a:sysClr val="windowText" lastClr="000000"/>
              </a:solidFill>
              <a:latin typeface="Tw Cen MT" panose="020B0602020104020603"/>
            </a:defRPr>
          </a:lvl4pPr>
          <a:lvl5pPr marL="1828800" algn="l" defTabSz="457200" rtl="0" eaLnBrk="1" latinLnBrk="0" hangingPunct="1">
            <a:defRPr sz="1800" kern="1200">
              <a:solidFill>
                <a:sysClr val="windowText" lastClr="000000"/>
              </a:solidFill>
              <a:latin typeface="Tw Cen MT" panose="020B0602020104020603"/>
            </a:defRPr>
          </a:lvl5pPr>
          <a:lvl6pPr marL="2286000" algn="l" defTabSz="457200" rtl="0" eaLnBrk="1" latinLnBrk="0" hangingPunct="1">
            <a:defRPr sz="1800" kern="1200">
              <a:solidFill>
                <a:sysClr val="windowText" lastClr="000000"/>
              </a:solidFill>
              <a:latin typeface="Tw Cen MT" panose="020B0602020104020603"/>
            </a:defRPr>
          </a:lvl6pPr>
          <a:lvl7pPr marL="2743200" algn="l" defTabSz="457200" rtl="0" eaLnBrk="1" latinLnBrk="0" hangingPunct="1">
            <a:defRPr sz="1800" kern="1200">
              <a:solidFill>
                <a:sysClr val="windowText" lastClr="000000"/>
              </a:solidFill>
              <a:latin typeface="Tw Cen MT" panose="020B0602020104020603"/>
            </a:defRPr>
          </a:lvl7pPr>
          <a:lvl8pPr marL="3200400" algn="l" defTabSz="457200" rtl="0" eaLnBrk="1" latinLnBrk="0" hangingPunct="1">
            <a:defRPr sz="1800" kern="1200">
              <a:solidFill>
                <a:sysClr val="windowText" lastClr="000000"/>
              </a:solidFill>
              <a:latin typeface="Tw Cen MT" panose="020B0602020104020603"/>
            </a:defRPr>
          </a:lvl8pPr>
          <a:lvl9pPr marL="3657600" algn="l" defTabSz="457200" rtl="0" eaLnBrk="1" latinLnBrk="0" hangingPunct="1">
            <a:defRPr sz="1800" kern="1200">
              <a:solidFill>
                <a:sysClr val="windowText" lastClr="000000"/>
              </a:solidFill>
              <a:latin typeface="Tw Cen MT" panose="020B0602020104020603"/>
            </a:defRPr>
          </a:lvl9pPr>
        </a:lstStyle>
        <a:p>
          <a:pPr marL="0" lvl="0" indent="0" algn="ctr" defTabSz="577850" rtl="0">
            <a:lnSpc>
              <a:spcPct val="90000"/>
            </a:lnSpc>
            <a:spcBef>
              <a:spcPct val="0"/>
            </a:spcBef>
            <a:spcAft>
              <a:spcPct val="35000"/>
            </a:spcAft>
            <a:buNone/>
          </a:pPr>
          <a:r>
            <a:rPr lang="en-GB" sz="1000">
              <a:solidFill>
                <a:prstClr val="black"/>
              </a:solidFill>
            </a:rPr>
            <a:t>EYFS Teacher </a:t>
          </a:r>
          <a:r>
            <a:rPr lang="en-GB" sz="1000" b="0" kern="1200">
              <a:solidFill>
                <a:prstClr val="black"/>
              </a:solidFill>
            </a:rPr>
            <a:t>UPS</a:t>
          </a:r>
          <a:r>
            <a:rPr lang="en-GB" sz="1000" b="0" kern="1200" baseline="0">
              <a:solidFill>
                <a:prstClr val="black"/>
              </a:solidFill>
            </a:rPr>
            <a:t> 2</a:t>
          </a:r>
        </a:p>
        <a:p>
          <a:pPr marL="0" lvl="0" indent="0" algn="ctr" defTabSz="577850" rtl="0">
            <a:lnSpc>
              <a:spcPct val="90000"/>
            </a:lnSpc>
            <a:spcBef>
              <a:spcPct val="0"/>
            </a:spcBef>
            <a:spcAft>
              <a:spcPct val="35000"/>
            </a:spcAft>
            <a:buNone/>
          </a:pPr>
          <a:r>
            <a:rPr lang="en-GB" sz="1000" b="0" kern="1200" baseline="0">
              <a:solidFill>
                <a:prstClr val="black"/>
              </a:solidFill>
            </a:rPr>
            <a:t>TLR 2.2</a:t>
          </a:r>
        </a:p>
        <a:p>
          <a:pPr marL="0" lvl="0" indent="0" algn="ctr" defTabSz="577850" rtl="0">
            <a:lnSpc>
              <a:spcPct val="90000"/>
            </a:lnSpc>
            <a:spcBef>
              <a:spcPct val="0"/>
            </a:spcBef>
            <a:spcAft>
              <a:spcPct val="35000"/>
            </a:spcAft>
            <a:buNone/>
          </a:pPr>
          <a:r>
            <a:rPr lang="en-GB" sz="1000" b="0" kern="1200">
              <a:solidFill>
                <a:prstClr val="black"/>
              </a:solidFill>
            </a:rPr>
            <a:t> 1FTE</a:t>
          </a:r>
        </a:p>
      </xdr:txBody>
    </xdr:sp>
    <xdr:clientData/>
  </xdr:twoCellAnchor>
  <xdr:twoCellAnchor>
    <xdr:from>
      <xdr:col>7</xdr:col>
      <xdr:colOff>247650</xdr:colOff>
      <xdr:row>15</xdr:row>
      <xdr:rowOff>57149</xdr:rowOff>
    </xdr:from>
    <xdr:to>
      <xdr:col>8</xdr:col>
      <xdr:colOff>276225</xdr:colOff>
      <xdr:row>19</xdr:row>
      <xdr:rowOff>142875</xdr:rowOff>
    </xdr:to>
    <xdr:sp macro="" textlink="">
      <xdr:nvSpPr>
        <xdr:cNvPr id="17" name="Rectangle 16" descr="Hierarchy Level 2 Item 5">
          <a:extLst>
            <a:ext uri="{FF2B5EF4-FFF2-40B4-BE49-F238E27FC236}">
              <a16:creationId xmlns:a16="http://schemas.microsoft.com/office/drawing/2014/main" id="{5E800890-ABD2-451A-8261-B96C36FB13B3}"/>
            </a:ext>
          </a:extLst>
        </xdr:cNvPr>
        <xdr:cNvSpPr/>
      </xdr:nvSpPr>
      <xdr:spPr>
        <a:xfrm>
          <a:off x="4648200" y="2914649"/>
          <a:ext cx="657225" cy="847726"/>
        </a:xfrm>
        <a:prstGeom prst="rect">
          <a:avLst/>
        </a:prstGeom>
        <a:solidFill>
          <a:srgbClr val="92D050"/>
        </a:solidFill>
        <a:ln>
          <a:noFill/>
        </a:ln>
        <a:effectLst/>
        <a:scene3d>
          <a:camera prst="orthographicFront"/>
          <a:lightRig rig="flat" dir="t"/>
        </a:scene3d>
        <a:sp3d prstMaterial="dkEdge"/>
      </xdr:spPr>
      <xdr:style>
        <a:lnRef idx="0">
          <a:schemeClr val="lt2">
            <a:hueOff val="0"/>
            <a:satOff val="0"/>
            <a:lumOff val="0"/>
            <a:alphaOff val="0"/>
          </a:schemeClr>
        </a:lnRef>
        <a:fillRef idx="2">
          <a:scrgbClr r="0" g="0" b="0"/>
        </a:fillRef>
        <a:effectRef idx="1">
          <a:schemeClr val="dk2">
            <a:hueOff val="0"/>
            <a:satOff val="0"/>
            <a:lumOff val="0"/>
            <a:alphaOff val="0"/>
          </a:schemeClr>
        </a:effectRef>
        <a:fontRef idx="minor">
          <a:schemeClr val="dk1"/>
        </a:fontRef>
      </xdr:style>
      <xdr:txBody>
        <a:bodyPr spcFirstLastPara="0" vert="horz" wrap="square" lIns="72000" tIns="108000" rIns="72000" bIns="0" numCol="1" spcCol="1270" rtlCol="0" anchor="t" anchorCtr="0">
          <a:noAutofit/>
        </a:bodyPr>
        <a:lstStyle>
          <a:defPPr rtl="0">
            <a:defRPr lang="en-gb"/>
          </a:defPPr>
          <a:lvl1pPr marL="0" algn="l" defTabSz="457200" rtl="0" eaLnBrk="1" latinLnBrk="0" hangingPunct="1">
            <a:defRPr sz="1800" kern="1200">
              <a:solidFill>
                <a:sysClr val="windowText" lastClr="000000"/>
              </a:solidFill>
              <a:latin typeface="Tw Cen MT" panose="020B0602020104020603"/>
            </a:defRPr>
          </a:lvl1pPr>
          <a:lvl2pPr marL="457200" algn="l" defTabSz="457200" rtl="0" eaLnBrk="1" latinLnBrk="0" hangingPunct="1">
            <a:defRPr sz="1800" kern="1200">
              <a:solidFill>
                <a:sysClr val="windowText" lastClr="000000"/>
              </a:solidFill>
              <a:latin typeface="Tw Cen MT" panose="020B0602020104020603"/>
            </a:defRPr>
          </a:lvl2pPr>
          <a:lvl3pPr marL="914400" algn="l" defTabSz="457200" rtl="0" eaLnBrk="1" latinLnBrk="0" hangingPunct="1">
            <a:defRPr sz="1800" kern="1200">
              <a:solidFill>
                <a:sysClr val="windowText" lastClr="000000"/>
              </a:solidFill>
              <a:latin typeface="Tw Cen MT" panose="020B0602020104020603"/>
            </a:defRPr>
          </a:lvl3pPr>
          <a:lvl4pPr marL="1371600" algn="l" defTabSz="457200" rtl="0" eaLnBrk="1" latinLnBrk="0" hangingPunct="1">
            <a:defRPr sz="1800" kern="1200">
              <a:solidFill>
                <a:sysClr val="windowText" lastClr="000000"/>
              </a:solidFill>
              <a:latin typeface="Tw Cen MT" panose="020B0602020104020603"/>
            </a:defRPr>
          </a:lvl4pPr>
          <a:lvl5pPr marL="1828800" algn="l" defTabSz="457200" rtl="0" eaLnBrk="1" latinLnBrk="0" hangingPunct="1">
            <a:defRPr sz="1800" kern="1200">
              <a:solidFill>
                <a:sysClr val="windowText" lastClr="000000"/>
              </a:solidFill>
              <a:latin typeface="Tw Cen MT" panose="020B0602020104020603"/>
            </a:defRPr>
          </a:lvl5pPr>
          <a:lvl6pPr marL="2286000" algn="l" defTabSz="457200" rtl="0" eaLnBrk="1" latinLnBrk="0" hangingPunct="1">
            <a:defRPr sz="1800" kern="1200">
              <a:solidFill>
                <a:sysClr val="windowText" lastClr="000000"/>
              </a:solidFill>
              <a:latin typeface="Tw Cen MT" panose="020B0602020104020603"/>
            </a:defRPr>
          </a:lvl6pPr>
          <a:lvl7pPr marL="2743200" algn="l" defTabSz="457200" rtl="0" eaLnBrk="1" latinLnBrk="0" hangingPunct="1">
            <a:defRPr sz="1800" kern="1200">
              <a:solidFill>
                <a:sysClr val="windowText" lastClr="000000"/>
              </a:solidFill>
              <a:latin typeface="Tw Cen MT" panose="020B0602020104020603"/>
            </a:defRPr>
          </a:lvl7pPr>
          <a:lvl8pPr marL="3200400" algn="l" defTabSz="457200" rtl="0" eaLnBrk="1" latinLnBrk="0" hangingPunct="1">
            <a:defRPr sz="1800" kern="1200">
              <a:solidFill>
                <a:sysClr val="windowText" lastClr="000000"/>
              </a:solidFill>
              <a:latin typeface="Tw Cen MT" panose="020B0602020104020603"/>
            </a:defRPr>
          </a:lvl8pPr>
          <a:lvl9pPr marL="3657600" algn="l" defTabSz="457200" rtl="0" eaLnBrk="1" latinLnBrk="0" hangingPunct="1">
            <a:defRPr sz="1800" kern="1200">
              <a:solidFill>
                <a:sysClr val="windowText" lastClr="000000"/>
              </a:solidFill>
              <a:latin typeface="Tw Cen MT" panose="020B0602020104020603"/>
            </a:defRPr>
          </a:lvl9pPr>
        </a:lstStyle>
        <a:p>
          <a:pPr marL="0" lvl="0" indent="0" algn="ctr" defTabSz="577850" rtl="0">
            <a:lnSpc>
              <a:spcPct val="90000"/>
            </a:lnSpc>
            <a:spcBef>
              <a:spcPct val="0"/>
            </a:spcBef>
            <a:spcAft>
              <a:spcPct val="35000"/>
            </a:spcAft>
            <a:buNone/>
          </a:pPr>
          <a:r>
            <a:rPr lang="en-GB" sz="1000">
              <a:solidFill>
                <a:prstClr val="black"/>
              </a:solidFill>
            </a:rPr>
            <a:t> Yr2 Teacher UPS 1</a:t>
          </a:r>
        </a:p>
        <a:p>
          <a:pPr marL="0" lvl="0" indent="0" algn="ctr" defTabSz="577850" rtl="0">
            <a:lnSpc>
              <a:spcPct val="90000"/>
            </a:lnSpc>
            <a:spcBef>
              <a:spcPct val="0"/>
            </a:spcBef>
            <a:spcAft>
              <a:spcPct val="35000"/>
            </a:spcAft>
            <a:buNone/>
          </a:pPr>
          <a:r>
            <a:rPr lang="en-GB" sz="1000">
              <a:solidFill>
                <a:prstClr val="black"/>
              </a:solidFill>
            </a:rPr>
            <a:t>0.8</a:t>
          </a:r>
          <a:r>
            <a:rPr lang="en-GB" sz="1000" baseline="0">
              <a:solidFill>
                <a:prstClr val="black"/>
              </a:solidFill>
            </a:rPr>
            <a:t> FTE</a:t>
          </a:r>
        </a:p>
        <a:p>
          <a:pPr marL="0" lvl="0" indent="0" algn="ctr" defTabSz="577850" rtl="0">
            <a:lnSpc>
              <a:spcPct val="90000"/>
            </a:lnSpc>
            <a:spcBef>
              <a:spcPct val="0"/>
            </a:spcBef>
            <a:spcAft>
              <a:spcPct val="35000"/>
            </a:spcAft>
            <a:buNone/>
          </a:pPr>
          <a:endParaRPr lang="en-GB" sz="1000" b="0" kern="1200" baseline="0">
            <a:solidFill>
              <a:prstClr val="black"/>
            </a:solidFill>
          </a:endParaRPr>
        </a:p>
      </xdr:txBody>
    </xdr:sp>
    <xdr:clientData/>
  </xdr:twoCellAnchor>
  <xdr:twoCellAnchor>
    <xdr:from>
      <xdr:col>8</xdr:col>
      <xdr:colOff>390526</xdr:colOff>
      <xdr:row>15</xdr:row>
      <xdr:rowOff>66676</xdr:rowOff>
    </xdr:from>
    <xdr:to>
      <xdr:col>9</xdr:col>
      <xdr:colOff>409576</xdr:colOff>
      <xdr:row>19</xdr:row>
      <xdr:rowOff>152401</xdr:rowOff>
    </xdr:to>
    <xdr:sp macro="" textlink="">
      <xdr:nvSpPr>
        <xdr:cNvPr id="18" name="Rectangle 17" descr="Hierarchy Level 2 Item 5">
          <a:extLst>
            <a:ext uri="{FF2B5EF4-FFF2-40B4-BE49-F238E27FC236}">
              <a16:creationId xmlns:a16="http://schemas.microsoft.com/office/drawing/2014/main" id="{E5D47123-262E-4112-8BA0-B7B5AC993A07}"/>
            </a:ext>
          </a:extLst>
        </xdr:cNvPr>
        <xdr:cNvSpPr/>
      </xdr:nvSpPr>
      <xdr:spPr>
        <a:xfrm>
          <a:off x="5419726" y="2924176"/>
          <a:ext cx="647700" cy="847725"/>
        </a:xfrm>
        <a:prstGeom prst="rect">
          <a:avLst/>
        </a:prstGeom>
        <a:solidFill>
          <a:srgbClr val="FF0000"/>
        </a:solidFill>
        <a:ln>
          <a:noFill/>
        </a:ln>
        <a:effectLst/>
        <a:scene3d>
          <a:camera prst="orthographicFront"/>
          <a:lightRig rig="flat" dir="t"/>
        </a:scene3d>
        <a:sp3d prstMaterial="dkEdge"/>
      </xdr:spPr>
      <xdr:style>
        <a:lnRef idx="0">
          <a:schemeClr val="lt2">
            <a:hueOff val="0"/>
            <a:satOff val="0"/>
            <a:lumOff val="0"/>
            <a:alphaOff val="0"/>
          </a:schemeClr>
        </a:lnRef>
        <a:fillRef idx="2">
          <a:scrgbClr r="0" g="0" b="0"/>
        </a:fillRef>
        <a:effectRef idx="1">
          <a:schemeClr val="dk2">
            <a:hueOff val="0"/>
            <a:satOff val="0"/>
            <a:lumOff val="0"/>
            <a:alphaOff val="0"/>
          </a:schemeClr>
        </a:effectRef>
        <a:fontRef idx="minor">
          <a:schemeClr val="dk1"/>
        </a:fontRef>
      </xdr:style>
      <xdr:txBody>
        <a:bodyPr spcFirstLastPara="0" vert="horz" wrap="square" lIns="72000" tIns="108000" rIns="72000" bIns="0" numCol="1" spcCol="1270" rtlCol="0" anchor="t" anchorCtr="0">
          <a:noAutofit/>
        </a:bodyPr>
        <a:lstStyle>
          <a:defPPr rtl="0">
            <a:defRPr lang="en-gb"/>
          </a:defPPr>
          <a:lvl1pPr marL="0" algn="l" defTabSz="457200" rtl="0" eaLnBrk="1" latinLnBrk="0" hangingPunct="1">
            <a:defRPr sz="1800" kern="1200">
              <a:solidFill>
                <a:sysClr val="windowText" lastClr="000000"/>
              </a:solidFill>
              <a:latin typeface="Tw Cen MT" panose="020B0602020104020603"/>
            </a:defRPr>
          </a:lvl1pPr>
          <a:lvl2pPr marL="457200" algn="l" defTabSz="457200" rtl="0" eaLnBrk="1" latinLnBrk="0" hangingPunct="1">
            <a:defRPr sz="1800" kern="1200">
              <a:solidFill>
                <a:sysClr val="windowText" lastClr="000000"/>
              </a:solidFill>
              <a:latin typeface="Tw Cen MT" panose="020B0602020104020603"/>
            </a:defRPr>
          </a:lvl2pPr>
          <a:lvl3pPr marL="914400" algn="l" defTabSz="457200" rtl="0" eaLnBrk="1" latinLnBrk="0" hangingPunct="1">
            <a:defRPr sz="1800" kern="1200">
              <a:solidFill>
                <a:sysClr val="windowText" lastClr="000000"/>
              </a:solidFill>
              <a:latin typeface="Tw Cen MT" panose="020B0602020104020603"/>
            </a:defRPr>
          </a:lvl3pPr>
          <a:lvl4pPr marL="1371600" algn="l" defTabSz="457200" rtl="0" eaLnBrk="1" latinLnBrk="0" hangingPunct="1">
            <a:defRPr sz="1800" kern="1200">
              <a:solidFill>
                <a:sysClr val="windowText" lastClr="000000"/>
              </a:solidFill>
              <a:latin typeface="Tw Cen MT" panose="020B0602020104020603"/>
            </a:defRPr>
          </a:lvl4pPr>
          <a:lvl5pPr marL="1828800" algn="l" defTabSz="457200" rtl="0" eaLnBrk="1" latinLnBrk="0" hangingPunct="1">
            <a:defRPr sz="1800" kern="1200">
              <a:solidFill>
                <a:sysClr val="windowText" lastClr="000000"/>
              </a:solidFill>
              <a:latin typeface="Tw Cen MT" panose="020B0602020104020603"/>
            </a:defRPr>
          </a:lvl5pPr>
          <a:lvl6pPr marL="2286000" algn="l" defTabSz="457200" rtl="0" eaLnBrk="1" latinLnBrk="0" hangingPunct="1">
            <a:defRPr sz="1800" kern="1200">
              <a:solidFill>
                <a:sysClr val="windowText" lastClr="000000"/>
              </a:solidFill>
              <a:latin typeface="Tw Cen MT" panose="020B0602020104020603"/>
            </a:defRPr>
          </a:lvl6pPr>
          <a:lvl7pPr marL="2743200" algn="l" defTabSz="457200" rtl="0" eaLnBrk="1" latinLnBrk="0" hangingPunct="1">
            <a:defRPr sz="1800" kern="1200">
              <a:solidFill>
                <a:sysClr val="windowText" lastClr="000000"/>
              </a:solidFill>
              <a:latin typeface="Tw Cen MT" panose="020B0602020104020603"/>
            </a:defRPr>
          </a:lvl7pPr>
          <a:lvl8pPr marL="3200400" algn="l" defTabSz="457200" rtl="0" eaLnBrk="1" latinLnBrk="0" hangingPunct="1">
            <a:defRPr sz="1800" kern="1200">
              <a:solidFill>
                <a:sysClr val="windowText" lastClr="000000"/>
              </a:solidFill>
              <a:latin typeface="Tw Cen MT" panose="020B0602020104020603"/>
            </a:defRPr>
          </a:lvl8pPr>
          <a:lvl9pPr marL="3657600" algn="l" defTabSz="457200" rtl="0" eaLnBrk="1" latinLnBrk="0" hangingPunct="1">
            <a:defRPr sz="1800" kern="1200">
              <a:solidFill>
                <a:sysClr val="windowText" lastClr="000000"/>
              </a:solidFill>
              <a:latin typeface="Tw Cen MT" panose="020B0602020104020603"/>
            </a:defRPr>
          </a:lvl9pPr>
        </a:lstStyle>
        <a:p>
          <a:pPr marL="0" lvl="0" indent="0" algn="ctr" defTabSz="577850" rtl="0">
            <a:lnSpc>
              <a:spcPct val="90000"/>
            </a:lnSpc>
            <a:spcBef>
              <a:spcPct val="0"/>
            </a:spcBef>
            <a:spcAft>
              <a:spcPct val="35000"/>
            </a:spcAft>
            <a:buNone/>
          </a:pPr>
          <a:r>
            <a:rPr lang="en-GB" sz="1000">
              <a:solidFill>
                <a:prstClr val="black"/>
              </a:solidFill>
            </a:rPr>
            <a:t> Yr3 Teacher</a:t>
          </a:r>
        </a:p>
        <a:p>
          <a:pPr marL="0" lvl="0" indent="0" algn="ctr" defTabSz="577850" rtl="0">
            <a:lnSpc>
              <a:spcPct val="90000"/>
            </a:lnSpc>
            <a:spcBef>
              <a:spcPct val="0"/>
            </a:spcBef>
            <a:spcAft>
              <a:spcPct val="35000"/>
            </a:spcAft>
            <a:buNone/>
          </a:pPr>
          <a:r>
            <a:rPr lang="en-GB" sz="1000" b="1" kern="1200" baseline="0">
              <a:solidFill>
                <a:prstClr val="black"/>
              </a:solidFill>
            </a:rPr>
            <a:t>AGENCY</a:t>
          </a:r>
        </a:p>
        <a:p>
          <a:pPr marL="0" lvl="0" indent="0" algn="ctr" defTabSz="577850" rtl="0">
            <a:lnSpc>
              <a:spcPct val="90000"/>
            </a:lnSpc>
            <a:spcBef>
              <a:spcPct val="0"/>
            </a:spcBef>
            <a:spcAft>
              <a:spcPct val="35000"/>
            </a:spcAft>
            <a:buNone/>
          </a:pPr>
          <a:r>
            <a:rPr lang="en-GB" sz="1000" b="0" kern="1200" baseline="0">
              <a:solidFill>
                <a:prstClr val="black"/>
              </a:solidFill>
            </a:rPr>
            <a:t> 1FTE </a:t>
          </a:r>
          <a:endParaRPr lang="en-GB" sz="1000" b="0" kern="1200">
            <a:solidFill>
              <a:prstClr val="black"/>
            </a:solidFill>
          </a:endParaRPr>
        </a:p>
      </xdr:txBody>
    </xdr:sp>
    <xdr:clientData/>
  </xdr:twoCellAnchor>
  <xdr:twoCellAnchor>
    <xdr:from>
      <xdr:col>9</xdr:col>
      <xdr:colOff>562305</xdr:colOff>
      <xdr:row>15</xdr:row>
      <xdr:rowOff>85726</xdr:rowOff>
    </xdr:from>
    <xdr:to>
      <xdr:col>10</xdr:col>
      <xdr:colOff>603417</xdr:colOff>
      <xdr:row>19</xdr:row>
      <xdr:rowOff>180975</xdr:rowOff>
    </xdr:to>
    <xdr:sp macro="" textlink="">
      <xdr:nvSpPr>
        <xdr:cNvPr id="19" name="Rectangle 18" descr="Hierarchy Level 2 Item 5">
          <a:extLst>
            <a:ext uri="{FF2B5EF4-FFF2-40B4-BE49-F238E27FC236}">
              <a16:creationId xmlns:a16="http://schemas.microsoft.com/office/drawing/2014/main" id="{DD62EEAA-0E6E-4129-BCF6-3B7C384AE0F8}"/>
            </a:ext>
          </a:extLst>
        </xdr:cNvPr>
        <xdr:cNvSpPr/>
      </xdr:nvSpPr>
      <xdr:spPr>
        <a:xfrm>
          <a:off x="6220155" y="2943226"/>
          <a:ext cx="669762" cy="857249"/>
        </a:xfrm>
        <a:prstGeom prst="rect">
          <a:avLst/>
        </a:prstGeom>
        <a:solidFill>
          <a:schemeClr val="accent3"/>
        </a:solidFill>
        <a:ln>
          <a:noFill/>
        </a:ln>
        <a:effectLst/>
        <a:scene3d>
          <a:camera prst="orthographicFront"/>
          <a:lightRig rig="flat" dir="t"/>
        </a:scene3d>
        <a:sp3d prstMaterial="dkEdge"/>
      </xdr:spPr>
      <xdr:style>
        <a:lnRef idx="0">
          <a:schemeClr val="lt2">
            <a:hueOff val="0"/>
            <a:satOff val="0"/>
            <a:lumOff val="0"/>
            <a:alphaOff val="0"/>
          </a:schemeClr>
        </a:lnRef>
        <a:fillRef idx="2">
          <a:scrgbClr r="0" g="0" b="0"/>
        </a:fillRef>
        <a:effectRef idx="1">
          <a:schemeClr val="dk2">
            <a:hueOff val="0"/>
            <a:satOff val="0"/>
            <a:lumOff val="0"/>
            <a:alphaOff val="0"/>
          </a:schemeClr>
        </a:effectRef>
        <a:fontRef idx="minor">
          <a:schemeClr val="dk1"/>
        </a:fontRef>
      </xdr:style>
      <xdr:txBody>
        <a:bodyPr spcFirstLastPara="0" vert="horz" wrap="square" lIns="72000" tIns="108000" rIns="72000" bIns="0" numCol="1" spcCol="1270" rtlCol="0" anchor="t" anchorCtr="0">
          <a:noAutofit/>
        </a:bodyPr>
        <a:lstStyle>
          <a:defPPr rtl="0">
            <a:defRPr lang="en-gb"/>
          </a:defPPr>
          <a:lvl1pPr marL="0" algn="l" defTabSz="457200" rtl="0" eaLnBrk="1" latinLnBrk="0" hangingPunct="1">
            <a:defRPr sz="1800" kern="1200">
              <a:solidFill>
                <a:sysClr val="windowText" lastClr="000000"/>
              </a:solidFill>
              <a:latin typeface="Tw Cen MT" panose="020B0602020104020603"/>
            </a:defRPr>
          </a:lvl1pPr>
          <a:lvl2pPr marL="457200" algn="l" defTabSz="457200" rtl="0" eaLnBrk="1" latinLnBrk="0" hangingPunct="1">
            <a:defRPr sz="1800" kern="1200">
              <a:solidFill>
                <a:sysClr val="windowText" lastClr="000000"/>
              </a:solidFill>
              <a:latin typeface="Tw Cen MT" panose="020B0602020104020603"/>
            </a:defRPr>
          </a:lvl2pPr>
          <a:lvl3pPr marL="914400" algn="l" defTabSz="457200" rtl="0" eaLnBrk="1" latinLnBrk="0" hangingPunct="1">
            <a:defRPr sz="1800" kern="1200">
              <a:solidFill>
                <a:sysClr val="windowText" lastClr="000000"/>
              </a:solidFill>
              <a:latin typeface="Tw Cen MT" panose="020B0602020104020603"/>
            </a:defRPr>
          </a:lvl3pPr>
          <a:lvl4pPr marL="1371600" algn="l" defTabSz="457200" rtl="0" eaLnBrk="1" latinLnBrk="0" hangingPunct="1">
            <a:defRPr sz="1800" kern="1200">
              <a:solidFill>
                <a:sysClr val="windowText" lastClr="000000"/>
              </a:solidFill>
              <a:latin typeface="Tw Cen MT" panose="020B0602020104020603"/>
            </a:defRPr>
          </a:lvl4pPr>
          <a:lvl5pPr marL="1828800" algn="l" defTabSz="457200" rtl="0" eaLnBrk="1" latinLnBrk="0" hangingPunct="1">
            <a:defRPr sz="1800" kern="1200">
              <a:solidFill>
                <a:sysClr val="windowText" lastClr="000000"/>
              </a:solidFill>
              <a:latin typeface="Tw Cen MT" panose="020B0602020104020603"/>
            </a:defRPr>
          </a:lvl5pPr>
          <a:lvl6pPr marL="2286000" algn="l" defTabSz="457200" rtl="0" eaLnBrk="1" latinLnBrk="0" hangingPunct="1">
            <a:defRPr sz="1800" kern="1200">
              <a:solidFill>
                <a:sysClr val="windowText" lastClr="000000"/>
              </a:solidFill>
              <a:latin typeface="Tw Cen MT" panose="020B0602020104020603"/>
            </a:defRPr>
          </a:lvl6pPr>
          <a:lvl7pPr marL="2743200" algn="l" defTabSz="457200" rtl="0" eaLnBrk="1" latinLnBrk="0" hangingPunct="1">
            <a:defRPr sz="1800" kern="1200">
              <a:solidFill>
                <a:sysClr val="windowText" lastClr="000000"/>
              </a:solidFill>
              <a:latin typeface="Tw Cen MT" panose="020B0602020104020603"/>
            </a:defRPr>
          </a:lvl7pPr>
          <a:lvl8pPr marL="3200400" algn="l" defTabSz="457200" rtl="0" eaLnBrk="1" latinLnBrk="0" hangingPunct="1">
            <a:defRPr sz="1800" kern="1200">
              <a:solidFill>
                <a:sysClr val="windowText" lastClr="000000"/>
              </a:solidFill>
              <a:latin typeface="Tw Cen MT" panose="020B0602020104020603"/>
            </a:defRPr>
          </a:lvl8pPr>
          <a:lvl9pPr marL="3657600" algn="l" defTabSz="457200" rtl="0" eaLnBrk="1" latinLnBrk="0" hangingPunct="1">
            <a:defRPr sz="1800" kern="1200">
              <a:solidFill>
                <a:sysClr val="windowText" lastClr="000000"/>
              </a:solidFill>
              <a:latin typeface="Tw Cen MT" panose="020B0602020104020603"/>
            </a:defRPr>
          </a:lvl9pPr>
        </a:lstStyle>
        <a:p>
          <a:pPr marL="0" lvl="0" indent="0" algn="ctr" defTabSz="577850" rtl="0">
            <a:lnSpc>
              <a:spcPct val="90000"/>
            </a:lnSpc>
            <a:spcBef>
              <a:spcPct val="0"/>
            </a:spcBef>
            <a:spcAft>
              <a:spcPct val="35000"/>
            </a:spcAft>
            <a:buNone/>
          </a:pPr>
          <a:r>
            <a:rPr lang="en-GB" sz="900">
              <a:solidFill>
                <a:prstClr val="black"/>
              </a:solidFill>
            </a:rPr>
            <a:t> Yr4 Teacher</a:t>
          </a:r>
        </a:p>
        <a:p>
          <a:pPr marL="0" lvl="0" indent="0" algn="ctr" defTabSz="577850" rtl="0">
            <a:lnSpc>
              <a:spcPct val="90000"/>
            </a:lnSpc>
            <a:spcBef>
              <a:spcPct val="0"/>
            </a:spcBef>
            <a:spcAft>
              <a:spcPct val="35000"/>
            </a:spcAft>
            <a:buNone/>
          </a:pPr>
          <a:r>
            <a:rPr lang="en-GB" sz="900" b="1">
              <a:solidFill>
                <a:prstClr val="black"/>
              </a:solidFill>
            </a:rPr>
            <a:t>AGENCY</a:t>
          </a:r>
        </a:p>
        <a:p>
          <a:pPr marL="0" lvl="0" indent="0" algn="ctr" defTabSz="577850" rtl="0">
            <a:lnSpc>
              <a:spcPct val="90000"/>
            </a:lnSpc>
            <a:spcBef>
              <a:spcPct val="0"/>
            </a:spcBef>
            <a:spcAft>
              <a:spcPct val="35000"/>
            </a:spcAft>
            <a:buNone/>
          </a:pPr>
          <a:endParaRPr lang="en-GB" sz="900" b="1">
            <a:solidFill>
              <a:prstClr val="black"/>
            </a:solidFill>
          </a:endParaRPr>
        </a:p>
        <a:p>
          <a:pPr marL="0" lvl="0" indent="0" algn="ctr" defTabSz="577850" rtl="0">
            <a:lnSpc>
              <a:spcPct val="90000"/>
            </a:lnSpc>
            <a:spcBef>
              <a:spcPct val="0"/>
            </a:spcBef>
            <a:spcAft>
              <a:spcPct val="35000"/>
            </a:spcAft>
            <a:buNone/>
          </a:pPr>
          <a:r>
            <a:rPr lang="en-GB" sz="900" b="0" kern="1200">
              <a:solidFill>
                <a:prstClr val="black"/>
              </a:solidFill>
            </a:rPr>
            <a:t>1FTE</a:t>
          </a:r>
        </a:p>
      </xdr:txBody>
    </xdr:sp>
    <xdr:clientData/>
  </xdr:twoCellAnchor>
  <xdr:twoCellAnchor>
    <xdr:from>
      <xdr:col>11</xdr:col>
      <xdr:colOff>85725</xdr:colOff>
      <xdr:row>15</xdr:row>
      <xdr:rowOff>104776</xdr:rowOff>
    </xdr:from>
    <xdr:to>
      <xdr:col>12</xdr:col>
      <xdr:colOff>157222</xdr:colOff>
      <xdr:row>20</xdr:row>
      <xdr:rowOff>9525</xdr:rowOff>
    </xdr:to>
    <xdr:sp macro="" textlink="">
      <xdr:nvSpPr>
        <xdr:cNvPr id="20" name="Rectangle 19" descr="Hierarchy Level 2 Item 5">
          <a:extLst>
            <a:ext uri="{FF2B5EF4-FFF2-40B4-BE49-F238E27FC236}">
              <a16:creationId xmlns:a16="http://schemas.microsoft.com/office/drawing/2014/main" id="{1AEE0966-0122-4F02-9FA7-EE9E08D273C8}"/>
            </a:ext>
          </a:extLst>
        </xdr:cNvPr>
        <xdr:cNvSpPr/>
      </xdr:nvSpPr>
      <xdr:spPr>
        <a:xfrm>
          <a:off x="7000875" y="2962276"/>
          <a:ext cx="700147" cy="857249"/>
        </a:xfrm>
        <a:prstGeom prst="rect">
          <a:avLst/>
        </a:prstGeom>
        <a:solidFill>
          <a:srgbClr val="E3DED1">
            <a:lumMod val="75000"/>
          </a:srgbClr>
        </a:solidFill>
        <a:ln>
          <a:noFill/>
        </a:ln>
        <a:effectLst/>
        <a:scene3d>
          <a:camera prst="orthographicFront"/>
          <a:lightRig rig="flat" dir="t"/>
        </a:scene3d>
        <a:sp3d prstMaterial="dkEdge"/>
      </xdr:spPr>
      <xdr:style>
        <a:lnRef idx="0">
          <a:schemeClr val="lt2">
            <a:hueOff val="0"/>
            <a:satOff val="0"/>
            <a:lumOff val="0"/>
            <a:alphaOff val="0"/>
          </a:schemeClr>
        </a:lnRef>
        <a:fillRef idx="2">
          <a:scrgbClr r="0" g="0" b="0"/>
        </a:fillRef>
        <a:effectRef idx="1">
          <a:schemeClr val="dk2">
            <a:hueOff val="0"/>
            <a:satOff val="0"/>
            <a:lumOff val="0"/>
            <a:alphaOff val="0"/>
          </a:schemeClr>
        </a:effectRef>
        <a:fontRef idx="minor">
          <a:schemeClr val="dk1"/>
        </a:fontRef>
      </xdr:style>
      <xdr:txBody>
        <a:bodyPr spcFirstLastPara="0" vert="horz" wrap="square" lIns="72000" tIns="108000" rIns="72000" bIns="0" numCol="1" spcCol="1270" rtlCol="0" anchor="t" anchorCtr="0">
          <a:noAutofit/>
        </a:bodyPr>
        <a:lstStyle>
          <a:defPPr rtl="0">
            <a:defRPr lang="en-gb"/>
          </a:defPPr>
          <a:lvl1pPr marL="0" algn="l" defTabSz="457200" rtl="0" eaLnBrk="1" latinLnBrk="0" hangingPunct="1">
            <a:defRPr sz="1800" kern="1200">
              <a:solidFill>
                <a:sysClr val="windowText" lastClr="000000"/>
              </a:solidFill>
              <a:latin typeface="Tw Cen MT" panose="020B0602020104020603"/>
            </a:defRPr>
          </a:lvl1pPr>
          <a:lvl2pPr marL="457200" algn="l" defTabSz="457200" rtl="0" eaLnBrk="1" latinLnBrk="0" hangingPunct="1">
            <a:defRPr sz="1800" kern="1200">
              <a:solidFill>
                <a:sysClr val="windowText" lastClr="000000"/>
              </a:solidFill>
              <a:latin typeface="Tw Cen MT" panose="020B0602020104020603"/>
            </a:defRPr>
          </a:lvl2pPr>
          <a:lvl3pPr marL="914400" algn="l" defTabSz="457200" rtl="0" eaLnBrk="1" latinLnBrk="0" hangingPunct="1">
            <a:defRPr sz="1800" kern="1200">
              <a:solidFill>
                <a:sysClr val="windowText" lastClr="000000"/>
              </a:solidFill>
              <a:latin typeface="Tw Cen MT" panose="020B0602020104020603"/>
            </a:defRPr>
          </a:lvl3pPr>
          <a:lvl4pPr marL="1371600" algn="l" defTabSz="457200" rtl="0" eaLnBrk="1" latinLnBrk="0" hangingPunct="1">
            <a:defRPr sz="1800" kern="1200">
              <a:solidFill>
                <a:sysClr val="windowText" lastClr="000000"/>
              </a:solidFill>
              <a:latin typeface="Tw Cen MT" panose="020B0602020104020603"/>
            </a:defRPr>
          </a:lvl4pPr>
          <a:lvl5pPr marL="1828800" algn="l" defTabSz="457200" rtl="0" eaLnBrk="1" latinLnBrk="0" hangingPunct="1">
            <a:defRPr sz="1800" kern="1200">
              <a:solidFill>
                <a:sysClr val="windowText" lastClr="000000"/>
              </a:solidFill>
              <a:latin typeface="Tw Cen MT" panose="020B0602020104020603"/>
            </a:defRPr>
          </a:lvl5pPr>
          <a:lvl6pPr marL="2286000" algn="l" defTabSz="457200" rtl="0" eaLnBrk="1" latinLnBrk="0" hangingPunct="1">
            <a:defRPr sz="1800" kern="1200">
              <a:solidFill>
                <a:sysClr val="windowText" lastClr="000000"/>
              </a:solidFill>
              <a:latin typeface="Tw Cen MT" panose="020B0602020104020603"/>
            </a:defRPr>
          </a:lvl6pPr>
          <a:lvl7pPr marL="2743200" algn="l" defTabSz="457200" rtl="0" eaLnBrk="1" latinLnBrk="0" hangingPunct="1">
            <a:defRPr sz="1800" kern="1200">
              <a:solidFill>
                <a:sysClr val="windowText" lastClr="000000"/>
              </a:solidFill>
              <a:latin typeface="Tw Cen MT" panose="020B0602020104020603"/>
            </a:defRPr>
          </a:lvl7pPr>
          <a:lvl8pPr marL="3200400" algn="l" defTabSz="457200" rtl="0" eaLnBrk="1" latinLnBrk="0" hangingPunct="1">
            <a:defRPr sz="1800" kern="1200">
              <a:solidFill>
                <a:sysClr val="windowText" lastClr="000000"/>
              </a:solidFill>
              <a:latin typeface="Tw Cen MT" panose="020B0602020104020603"/>
            </a:defRPr>
          </a:lvl8pPr>
          <a:lvl9pPr marL="3657600" algn="l" defTabSz="457200" rtl="0" eaLnBrk="1" latinLnBrk="0" hangingPunct="1">
            <a:defRPr sz="1800" kern="1200">
              <a:solidFill>
                <a:sysClr val="windowText" lastClr="000000"/>
              </a:solidFill>
              <a:latin typeface="Tw Cen MT" panose="020B0602020104020603"/>
            </a:defRPr>
          </a:lvl9pPr>
        </a:lstStyle>
        <a:p>
          <a:pPr marL="0" lvl="0" indent="0" algn="ctr" defTabSz="577850" rtl="0">
            <a:lnSpc>
              <a:spcPct val="90000"/>
            </a:lnSpc>
            <a:spcBef>
              <a:spcPct val="0"/>
            </a:spcBef>
            <a:spcAft>
              <a:spcPct val="35000"/>
            </a:spcAft>
            <a:buNone/>
          </a:pPr>
          <a:r>
            <a:rPr lang="en-GB" sz="1000">
              <a:solidFill>
                <a:prstClr val="black"/>
              </a:solidFill>
            </a:rPr>
            <a:t> Yr5 Teacher MPR 6</a:t>
          </a:r>
        </a:p>
        <a:p>
          <a:pPr marL="0" lvl="0" indent="0" algn="ctr" defTabSz="577850" rtl="0">
            <a:lnSpc>
              <a:spcPct val="90000"/>
            </a:lnSpc>
            <a:spcBef>
              <a:spcPct val="0"/>
            </a:spcBef>
            <a:spcAft>
              <a:spcPct val="35000"/>
            </a:spcAft>
            <a:buNone/>
          </a:pPr>
          <a:endParaRPr lang="en-GB" sz="1000">
            <a:solidFill>
              <a:prstClr val="black"/>
            </a:solidFill>
          </a:endParaRPr>
        </a:p>
        <a:p>
          <a:pPr marL="0" lvl="0" indent="0" algn="ctr" defTabSz="577850" rtl="0">
            <a:lnSpc>
              <a:spcPct val="90000"/>
            </a:lnSpc>
            <a:spcBef>
              <a:spcPct val="0"/>
            </a:spcBef>
            <a:spcAft>
              <a:spcPct val="35000"/>
            </a:spcAft>
            <a:buNone/>
          </a:pPr>
          <a:r>
            <a:rPr lang="en-GB" sz="1000">
              <a:solidFill>
                <a:prstClr val="black"/>
              </a:solidFill>
            </a:rPr>
            <a:t>1</a:t>
          </a:r>
          <a:r>
            <a:rPr lang="en-GB" sz="1000" baseline="0">
              <a:solidFill>
                <a:prstClr val="black"/>
              </a:solidFill>
            </a:rPr>
            <a:t> FTE</a:t>
          </a:r>
          <a:r>
            <a:rPr lang="en-GB" sz="1000">
              <a:solidFill>
                <a:prstClr val="black"/>
              </a:solidFill>
            </a:rPr>
            <a:t> </a:t>
          </a:r>
          <a:endParaRPr lang="en-GB" sz="1000" b="0" kern="1200">
            <a:solidFill>
              <a:prstClr val="black"/>
            </a:solidFill>
          </a:endParaRPr>
        </a:p>
      </xdr:txBody>
    </xdr:sp>
    <xdr:clientData/>
  </xdr:twoCellAnchor>
  <xdr:twoCellAnchor>
    <xdr:from>
      <xdr:col>12</xdr:col>
      <xdr:colOff>285750</xdr:colOff>
      <xdr:row>15</xdr:row>
      <xdr:rowOff>114300</xdr:rowOff>
    </xdr:from>
    <xdr:to>
      <xdr:col>13</xdr:col>
      <xdr:colOff>333375</xdr:colOff>
      <xdr:row>19</xdr:row>
      <xdr:rowOff>180975</xdr:rowOff>
    </xdr:to>
    <xdr:sp macro="" textlink="">
      <xdr:nvSpPr>
        <xdr:cNvPr id="21" name="Rectangle 20" descr="Hierarchy Level 2 Item 5">
          <a:extLst>
            <a:ext uri="{FF2B5EF4-FFF2-40B4-BE49-F238E27FC236}">
              <a16:creationId xmlns:a16="http://schemas.microsoft.com/office/drawing/2014/main" id="{AE427693-580D-481B-BD83-DD21983A55AC}"/>
            </a:ext>
          </a:extLst>
        </xdr:cNvPr>
        <xdr:cNvSpPr/>
      </xdr:nvSpPr>
      <xdr:spPr>
        <a:xfrm>
          <a:off x="7829550" y="2971800"/>
          <a:ext cx="676275" cy="828675"/>
        </a:xfrm>
        <a:prstGeom prst="rect">
          <a:avLst/>
        </a:prstGeom>
        <a:solidFill>
          <a:sysClr val="window" lastClr="FFFFFF">
            <a:lumMod val="85000"/>
          </a:sysClr>
        </a:solidFill>
        <a:ln>
          <a:noFill/>
        </a:ln>
        <a:effectLst/>
        <a:scene3d>
          <a:camera prst="orthographicFront"/>
          <a:lightRig rig="flat" dir="t"/>
        </a:scene3d>
        <a:sp3d prstMaterial="dkEdge"/>
      </xdr:spPr>
      <xdr:style>
        <a:lnRef idx="0">
          <a:schemeClr val="lt2">
            <a:hueOff val="0"/>
            <a:satOff val="0"/>
            <a:lumOff val="0"/>
            <a:alphaOff val="0"/>
          </a:schemeClr>
        </a:lnRef>
        <a:fillRef idx="2">
          <a:scrgbClr r="0" g="0" b="0"/>
        </a:fillRef>
        <a:effectRef idx="1">
          <a:schemeClr val="dk2">
            <a:hueOff val="0"/>
            <a:satOff val="0"/>
            <a:lumOff val="0"/>
            <a:alphaOff val="0"/>
          </a:schemeClr>
        </a:effectRef>
        <a:fontRef idx="minor">
          <a:schemeClr val="dk1"/>
        </a:fontRef>
      </xdr:style>
      <xdr:txBody>
        <a:bodyPr spcFirstLastPara="0" vert="horz" wrap="square" lIns="72000" tIns="108000" rIns="72000" bIns="0" numCol="1" spcCol="1270" rtlCol="0" anchor="t" anchorCtr="0">
          <a:noAutofit/>
        </a:bodyPr>
        <a:lstStyle>
          <a:defPPr rtl="0">
            <a:defRPr lang="en-gb"/>
          </a:defPPr>
          <a:lvl1pPr marL="0" algn="l" defTabSz="457200" rtl="0" eaLnBrk="1" latinLnBrk="0" hangingPunct="1">
            <a:defRPr sz="1800" kern="1200">
              <a:solidFill>
                <a:sysClr val="windowText" lastClr="000000"/>
              </a:solidFill>
              <a:latin typeface="Tw Cen MT" panose="020B0602020104020603"/>
            </a:defRPr>
          </a:lvl1pPr>
          <a:lvl2pPr marL="457200" algn="l" defTabSz="457200" rtl="0" eaLnBrk="1" latinLnBrk="0" hangingPunct="1">
            <a:defRPr sz="1800" kern="1200">
              <a:solidFill>
                <a:sysClr val="windowText" lastClr="000000"/>
              </a:solidFill>
              <a:latin typeface="Tw Cen MT" panose="020B0602020104020603"/>
            </a:defRPr>
          </a:lvl2pPr>
          <a:lvl3pPr marL="914400" algn="l" defTabSz="457200" rtl="0" eaLnBrk="1" latinLnBrk="0" hangingPunct="1">
            <a:defRPr sz="1800" kern="1200">
              <a:solidFill>
                <a:sysClr val="windowText" lastClr="000000"/>
              </a:solidFill>
              <a:latin typeface="Tw Cen MT" panose="020B0602020104020603"/>
            </a:defRPr>
          </a:lvl3pPr>
          <a:lvl4pPr marL="1371600" algn="l" defTabSz="457200" rtl="0" eaLnBrk="1" latinLnBrk="0" hangingPunct="1">
            <a:defRPr sz="1800" kern="1200">
              <a:solidFill>
                <a:sysClr val="windowText" lastClr="000000"/>
              </a:solidFill>
              <a:latin typeface="Tw Cen MT" panose="020B0602020104020603"/>
            </a:defRPr>
          </a:lvl4pPr>
          <a:lvl5pPr marL="1828800" algn="l" defTabSz="457200" rtl="0" eaLnBrk="1" latinLnBrk="0" hangingPunct="1">
            <a:defRPr sz="1800" kern="1200">
              <a:solidFill>
                <a:sysClr val="windowText" lastClr="000000"/>
              </a:solidFill>
              <a:latin typeface="Tw Cen MT" panose="020B0602020104020603"/>
            </a:defRPr>
          </a:lvl5pPr>
          <a:lvl6pPr marL="2286000" algn="l" defTabSz="457200" rtl="0" eaLnBrk="1" latinLnBrk="0" hangingPunct="1">
            <a:defRPr sz="1800" kern="1200">
              <a:solidFill>
                <a:sysClr val="windowText" lastClr="000000"/>
              </a:solidFill>
              <a:latin typeface="Tw Cen MT" panose="020B0602020104020603"/>
            </a:defRPr>
          </a:lvl6pPr>
          <a:lvl7pPr marL="2743200" algn="l" defTabSz="457200" rtl="0" eaLnBrk="1" latinLnBrk="0" hangingPunct="1">
            <a:defRPr sz="1800" kern="1200">
              <a:solidFill>
                <a:sysClr val="windowText" lastClr="000000"/>
              </a:solidFill>
              <a:latin typeface="Tw Cen MT" panose="020B0602020104020603"/>
            </a:defRPr>
          </a:lvl7pPr>
          <a:lvl8pPr marL="3200400" algn="l" defTabSz="457200" rtl="0" eaLnBrk="1" latinLnBrk="0" hangingPunct="1">
            <a:defRPr sz="1800" kern="1200">
              <a:solidFill>
                <a:sysClr val="windowText" lastClr="000000"/>
              </a:solidFill>
              <a:latin typeface="Tw Cen MT" panose="020B0602020104020603"/>
            </a:defRPr>
          </a:lvl8pPr>
          <a:lvl9pPr marL="3657600" algn="l" defTabSz="457200" rtl="0" eaLnBrk="1" latinLnBrk="0" hangingPunct="1">
            <a:defRPr sz="1800" kern="1200">
              <a:solidFill>
                <a:sysClr val="windowText" lastClr="000000"/>
              </a:solidFill>
              <a:latin typeface="Tw Cen MT" panose="020B0602020104020603"/>
            </a:defRPr>
          </a:lvl9pPr>
        </a:lstStyle>
        <a:p>
          <a:pPr marL="0" lvl="0" indent="0" algn="ctr" defTabSz="577850" rtl="0">
            <a:lnSpc>
              <a:spcPct val="90000"/>
            </a:lnSpc>
            <a:spcBef>
              <a:spcPct val="0"/>
            </a:spcBef>
            <a:spcAft>
              <a:spcPct val="35000"/>
            </a:spcAft>
            <a:buNone/>
          </a:pPr>
          <a:r>
            <a:rPr lang="en-GB" sz="1000">
              <a:solidFill>
                <a:prstClr val="black"/>
              </a:solidFill>
            </a:rPr>
            <a:t> Yr6 Teacher  MPR</a:t>
          </a:r>
          <a:r>
            <a:rPr lang="en-GB" sz="1000" baseline="0">
              <a:solidFill>
                <a:prstClr val="black"/>
              </a:solidFill>
            </a:rPr>
            <a:t> 6</a:t>
          </a:r>
        </a:p>
        <a:p>
          <a:pPr marL="0" lvl="0" indent="0" algn="ctr" defTabSz="577850" rtl="0">
            <a:lnSpc>
              <a:spcPct val="90000"/>
            </a:lnSpc>
            <a:spcBef>
              <a:spcPct val="0"/>
            </a:spcBef>
            <a:spcAft>
              <a:spcPct val="35000"/>
            </a:spcAft>
            <a:buNone/>
          </a:pPr>
          <a:r>
            <a:rPr lang="en-GB" sz="1000" baseline="0">
              <a:solidFill>
                <a:prstClr val="black"/>
              </a:solidFill>
            </a:rPr>
            <a:t>TLR2.3</a:t>
          </a:r>
        </a:p>
        <a:p>
          <a:pPr marL="0" lvl="0" indent="0" algn="ctr" defTabSz="577850" rtl="0">
            <a:lnSpc>
              <a:spcPct val="90000"/>
            </a:lnSpc>
            <a:spcBef>
              <a:spcPct val="0"/>
            </a:spcBef>
            <a:spcAft>
              <a:spcPct val="35000"/>
            </a:spcAft>
            <a:buNone/>
          </a:pPr>
          <a:r>
            <a:rPr lang="en-GB" sz="1000" baseline="0">
              <a:solidFill>
                <a:prstClr val="black"/>
              </a:solidFill>
            </a:rPr>
            <a:t>1 FTE</a:t>
          </a:r>
          <a:r>
            <a:rPr lang="en-GB" sz="1000">
              <a:solidFill>
                <a:prstClr val="black"/>
              </a:solidFill>
            </a:rPr>
            <a:t> </a:t>
          </a:r>
          <a:endParaRPr lang="en-GB" sz="1000" b="0" kern="1200">
            <a:solidFill>
              <a:prstClr val="black"/>
            </a:solidFill>
          </a:endParaRPr>
        </a:p>
      </xdr:txBody>
    </xdr:sp>
    <xdr:clientData/>
  </xdr:twoCellAnchor>
  <xdr:twoCellAnchor>
    <xdr:from>
      <xdr:col>0</xdr:col>
      <xdr:colOff>608962</xdr:colOff>
      <xdr:row>14</xdr:row>
      <xdr:rowOff>357</xdr:rowOff>
    </xdr:from>
    <xdr:to>
      <xdr:col>2</xdr:col>
      <xdr:colOff>15330</xdr:colOff>
      <xdr:row>16</xdr:row>
      <xdr:rowOff>140038</xdr:rowOff>
    </xdr:to>
    <xdr:sp macro="" textlink="">
      <xdr:nvSpPr>
        <xdr:cNvPr id="22" name="Rectangle 21" descr="Hierarchy Sub Level">
          <a:extLst>
            <a:ext uri="{FF2B5EF4-FFF2-40B4-BE49-F238E27FC236}">
              <a16:creationId xmlns:a16="http://schemas.microsoft.com/office/drawing/2014/main" id="{61C1452A-8B17-4826-9A92-1B918FDAD269}"/>
            </a:ext>
          </a:extLst>
        </xdr:cNvPr>
        <xdr:cNvSpPr/>
      </xdr:nvSpPr>
      <xdr:spPr>
        <a:xfrm>
          <a:off x="608962" y="2667357"/>
          <a:ext cx="663668" cy="520681"/>
        </a:xfrm>
        <a:prstGeom prst="rect">
          <a:avLst/>
        </a:prstGeom>
        <a:solidFill>
          <a:schemeClr val="accent1">
            <a:lumMod val="40000"/>
            <a:lumOff val="60000"/>
          </a:schemeClr>
        </a:solidFill>
        <a:ln>
          <a:noFill/>
        </a:ln>
        <a:effectLst/>
        <a:scene3d>
          <a:camera prst="orthographicFront"/>
          <a:lightRig rig="flat" dir="t"/>
        </a:scene3d>
        <a:sp3d prstMaterial="dkEdge"/>
      </xdr:spPr>
      <xdr:style>
        <a:lnRef idx="0">
          <a:schemeClr val="lt2">
            <a:hueOff val="0"/>
            <a:satOff val="0"/>
            <a:lumOff val="0"/>
            <a:alphaOff val="0"/>
          </a:schemeClr>
        </a:lnRef>
        <a:fillRef idx="2">
          <a:scrgbClr r="0" g="0" b="0"/>
        </a:fillRef>
        <a:effectRef idx="1">
          <a:schemeClr val="dk2">
            <a:hueOff val="0"/>
            <a:satOff val="0"/>
            <a:lumOff val="0"/>
            <a:alphaOff val="0"/>
          </a:schemeClr>
        </a:effectRef>
        <a:fontRef idx="minor">
          <a:schemeClr val="dk1"/>
        </a:fontRef>
      </xdr:style>
      <xdr:txBody>
        <a:bodyPr spcFirstLastPara="0" vert="horz" wrap="square" lIns="8255" tIns="8255" rIns="8255" bIns="8255" numCol="1" spcCol="1270" rtlCol="0" anchor="ctr" anchorCtr="0">
          <a:noAutofit/>
        </a:bodyPr>
        <a:lstStyle>
          <a:defPPr rtl="0">
            <a:defRPr lang="en-gb"/>
          </a:defPPr>
          <a:lvl1pPr marL="0" algn="l" defTabSz="457200" rtl="0" eaLnBrk="1" latinLnBrk="0" hangingPunct="1">
            <a:defRPr sz="1800" kern="1200">
              <a:solidFill>
                <a:sysClr val="windowText" lastClr="000000"/>
              </a:solidFill>
              <a:latin typeface="Tw Cen MT" panose="020B0602020104020603"/>
            </a:defRPr>
          </a:lvl1pPr>
          <a:lvl2pPr marL="457200" algn="l" defTabSz="457200" rtl="0" eaLnBrk="1" latinLnBrk="0" hangingPunct="1">
            <a:defRPr sz="1800" kern="1200">
              <a:solidFill>
                <a:sysClr val="windowText" lastClr="000000"/>
              </a:solidFill>
              <a:latin typeface="Tw Cen MT" panose="020B0602020104020603"/>
            </a:defRPr>
          </a:lvl2pPr>
          <a:lvl3pPr marL="914400" algn="l" defTabSz="457200" rtl="0" eaLnBrk="1" latinLnBrk="0" hangingPunct="1">
            <a:defRPr sz="1800" kern="1200">
              <a:solidFill>
                <a:sysClr val="windowText" lastClr="000000"/>
              </a:solidFill>
              <a:latin typeface="Tw Cen MT" panose="020B0602020104020603"/>
            </a:defRPr>
          </a:lvl3pPr>
          <a:lvl4pPr marL="1371600" algn="l" defTabSz="457200" rtl="0" eaLnBrk="1" latinLnBrk="0" hangingPunct="1">
            <a:defRPr sz="1800" kern="1200">
              <a:solidFill>
                <a:sysClr val="windowText" lastClr="000000"/>
              </a:solidFill>
              <a:latin typeface="Tw Cen MT" panose="020B0602020104020603"/>
            </a:defRPr>
          </a:lvl4pPr>
          <a:lvl5pPr marL="1828800" algn="l" defTabSz="457200" rtl="0" eaLnBrk="1" latinLnBrk="0" hangingPunct="1">
            <a:defRPr sz="1800" kern="1200">
              <a:solidFill>
                <a:sysClr val="windowText" lastClr="000000"/>
              </a:solidFill>
              <a:latin typeface="Tw Cen MT" panose="020B0602020104020603"/>
            </a:defRPr>
          </a:lvl5pPr>
          <a:lvl6pPr marL="2286000" algn="l" defTabSz="457200" rtl="0" eaLnBrk="1" latinLnBrk="0" hangingPunct="1">
            <a:defRPr sz="1800" kern="1200">
              <a:solidFill>
                <a:sysClr val="windowText" lastClr="000000"/>
              </a:solidFill>
              <a:latin typeface="Tw Cen MT" panose="020B0602020104020603"/>
            </a:defRPr>
          </a:lvl6pPr>
          <a:lvl7pPr marL="2743200" algn="l" defTabSz="457200" rtl="0" eaLnBrk="1" latinLnBrk="0" hangingPunct="1">
            <a:defRPr sz="1800" kern="1200">
              <a:solidFill>
                <a:sysClr val="windowText" lastClr="000000"/>
              </a:solidFill>
              <a:latin typeface="Tw Cen MT" panose="020B0602020104020603"/>
            </a:defRPr>
          </a:lvl7pPr>
          <a:lvl8pPr marL="3200400" algn="l" defTabSz="457200" rtl="0" eaLnBrk="1" latinLnBrk="0" hangingPunct="1">
            <a:defRPr sz="1800" kern="1200">
              <a:solidFill>
                <a:sysClr val="windowText" lastClr="000000"/>
              </a:solidFill>
              <a:latin typeface="Tw Cen MT" panose="020B0602020104020603"/>
            </a:defRPr>
          </a:lvl8pPr>
          <a:lvl9pPr marL="3657600" algn="l" defTabSz="457200" rtl="0" eaLnBrk="1" latinLnBrk="0" hangingPunct="1">
            <a:defRPr sz="1800" kern="1200">
              <a:solidFill>
                <a:sysClr val="windowText" lastClr="000000"/>
              </a:solidFill>
              <a:latin typeface="Tw Cen MT" panose="020B0602020104020603"/>
            </a:defRPr>
          </a:lvl9pPr>
        </a:lstStyle>
        <a:p>
          <a:pPr marL="0" lvl="0" indent="0" algn="ctr" defTabSz="577850" rtl="0">
            <a:lnSpc>
              <a:spcPct val="90000"/>
            </a:lnSpc>
            <a:spcBef>
              <a:spcPct val="0"/>
            </a:spcBef>
            <a:spcAft>
              <a:spcPct val="35000"/>
            </a:spcAft>
            <a:buNone/>
          </a:pPr>
          <a:r>
            <a:rPr lang="en-GB" sz="1000">
              <a:solidFill>
                <a:prstClr val="black"/>
              </a:solidFill>
            </a:rPr>
            <a:t> SAO SO1</a:t>
          </a:r>
          <a:r>
            <a:rPr lang="en-GB" sz="1000" baseline="0">
              <a:solidFill>
                <a:prstClr val="black"/>
              </a:solidFill>
            </a:rPr>
            <a:t> 1FTE TT0+3</a:t>
          </a:r>
        </a:p>
        <a:p>
          <a:pPr marL="0" lvl="0" indent="0" algn="ctr" defTabSz="577850" rtl="0">
            <a:lnSpc>
              <a:spcPct val="90000"/>
            </a:lnSpc>
            <a:spcBef>
              <a:spcPct val="0"/>
            </a:spcBef>
            <a:spcAft>
              <a:spcPct val="35000"/>
            </a:spcAft>
            <a:buNone/>
          </a:pPr>
          <a:r>
            <a:rPr lang="en-GB" sz="1000" b="1" kern="1200" baseline="0">
              <a:solidFill>
                <a:prstClr val="black"/>
              </a:solidFill>
            </a:rPr>
            <a:t>VACANT</a:t>
          </a:r>
          <a:endParaRPr lang="en-GB" sz="1000" b="1" kern="1200">
            <a:solidFill>
              <a:prstClr val="black"/>
            </a:solidFill>
          </a:endParaRPr>
        </a:p>
      </xdr:txBody>
    </xdr:sp>
    <xdr:clientData/>
  </xdr:twoCellAnchor>
  <xdr:twoCellAnchor>
    <xdr:from>
      <xdr:col>0</xdr:col>
      <xdr:colOff>598083</xdr:colOff>
      <xdr:row>17</xdr:row>
      <xdr:rowOff>108075</xdr:rowOff>
    </xdr:from>
    <xdr:to>
      <xdr:col>2</xdr:col>
      <xdr:colOff>4451</xdr:colOff>
      <xdr:row>20</xdr:row>
      <xdr:rowOff>47731</xdr:rowOff>
    </xdr:to>
    <xdr:sp macro="" textlink="">
      <xdr:nvSpPr>
        <xdr:cNvPr id="23" name="Rectangle 22" descr="Hierarchy Sub Level">
          <a:extLst>
            <a:ext uri="{FF2B5EF4-FFF2-40B4-BE49-F238E27FC236}">
              <a16:creationId xmlns:a16="http://schemas.microsoft.com/office/drawing/2014/main" id="{3280A5EE-E421-4723-B083-18DCA47F1963}"/>
            </a:ext>
          </a:extLst>
        </xdr:cNvPr>
        <xdr:cNvSpPr/>
      </xdr:nvSpPr>
      <xdr:spPr>
        <a:xfrm>
          <a:off x="598083" y="3346575"/>
          <a:ext cx="663668" cy="511156"/>
        </a:xfrm>
        <a:prstGeom prst="rect">
          <a:avLst/>
        </a:prstGeom>
        <a:solidFill>
          <a:schemeClr val="accent1">
            <a:lumMod val="40000"/>
            <a:lumOff val="60000"/>
          </a:schemeClr>
        </a:solidFill>
        <a:ln>
          <a:noFill/>
        </a:ln>
        <a:effectLst/>
        <a:scene3d>
          <a:camera prst="orthographicFront"/>
          <a:lightRig rig="flat" dir="t"/>
        </a:scene3d>
        <a:sp3d prstMaterial="dkEdge"/>
      </xdr:spPr>
      <xdr:style>
        <a:lnRef idx="0">
          <a:schemeClr val="lt2">
            <a:hueOff val="0"/>
            <a:satOff val="0"/>
            <a:lumOff val="0"/>
            <a:alphaOff val="0"/>
          </a:schemeClr>
        </a:lnRef>
        <a:fillRef idx="2">
          <a:scrgbClr r="0" g="0" b="0"/>
        </a:fillRef>
        <a:effectRef idx="1">
          <a:schemeClr val="dk2">
            <a:hueOff val="0"/>
            <a:satOff val="0"/>
            <a:lumOff val="0"/>
            <a:alphaOff val="0"/>
          </a:schemeClr>
        </a:effectRef>
        <a:fontRef idx="minor">
          <a:schemeClr val="dk1"/>
        </a:fontRef>
      </xdr:style>
      <xdr:txBody>
        <a:bodyPr spcFirstLastPara="0" vert="horz" wrap="square" lIns="8255" tIns="8255" rIns="8255" bIns="8255" numCol="1" spcCol="1270" rtlCol="0" anchor="ctr" anchorCtr="0">
          <a:noAutofit/>
        </a:bodyPr>
        <a:lstStyle>
          <a:defPPr rtl="0">
            <a:defRPr lang="en-gb"/>
          </a:defPPr>
          <a:lvl1pPr marL="0" algn="l" defTabSz="457200" rtl="0" eaLnBrk="1" latinLnBrk="0" hangingPunct="1">
            <a:defRPr sz="1800" kern="1200">
              <a:solidFill>
                <a:sysClr val="windowText" lastClr="000000"/>
              </a:solidFill>
              <a:latin typeface="Tw Cen MT" panose="020B0602020104020603"/>
            </a:defRPr>
          </a:lvl1pPr>
          <a:lvl2pPr marL="457200" algn="l" defTabSz="457200" rtl="0" eaLnBrk="1" latinLnBrk="0" hangingPunct="1">
            <a:defRPr sz="1800" kern="1200">
              <a:solidFill>
                <a:sysClr val="windowText" lastClr="000000"/>
              </a:solidFill>
              <a:latin typeface="Tw Cen MT" panose="020B0602020104020603"/>
            </a:defRPr>
          </a:lvl2pPr>
          <a:lvl3pPr marL="914400" algn="l" defTabSz="457200" rtl="0" eaLnBrk="1" latinLnBrk="0" hangingPunct="1">
            <a:defRPr sz="1800" kern="1200">
              <a:solidFill>
                <a:sysClr val="windowText" lastClr="000000"/>
              </a:solidFill>
              <a:latin typeface="Tw Cen MT" panose="020B0602020104020603"/>
            </a:defRPr>
          </a:lvl3pPr>
          <a:lvl4pPr marL="1371600" algn="l" defTabSz="457200" rtl="0" eaLnBrk="1" latinLnBrk="0" hangingPunct="1">
            <a:defRPr sz="1800" kern="1200">
              <a:solidFill>
                <a:sysClr val="windowText" lastClr="000000"/>
              </a:solidFill>
              <a:latin typeface="Tw Cen MT" panose="020B0602020104020603"/>
            </a:defRPr>
          </a:lvl4pPr>
          <a:lvl5pPr marL="1828800" algn="l" defTabSz="457200" rtl="0" eaLnBrk="1" latinLnBrk="0" hangingPunct="1">
            <a:defRPr sz="1800" kern="1200">
              <a:solidFill>
                <a:sysClr val="windowText" lastClr="000000"/>
              </a:solidFill>
              <a:latin typeface="Tw Cen MT" panose="020B0602020104020603"/>
            </a:defRPr>
          </a:lvl5pPr>
          <a:lvl6pPr marL="2286000" algn="l" defTabSz="457200" rtl="0" eaLnBrk="1" latinLnBrk="0" hangingPunct="1">
            <a:defRPr sz="1800" kern="1200">
              <a:solidFill>
                <a:sysClr val="windowText" lastClr="000000"/>
              </a:solidFill>
              <a:latin typeface="Tw Cen MT" panose="020B0602020104020603"/>
            </a:defRPr>
          </a:lvl6pPr>
          <a:lvl7pPr marL="2743200" algn="l" defTabSz="457200" rtl="0" eaLnBrk="1" latinLnBrk="0" hangingPunct="1">
            <a:defRPr sz="1800" kern="1200">
              <a:solidFill>
                <a:sysClr val="windowText" lastClr="000000"/>
              </a:solidFill>
              <a:latin typeface="Tw Cen MT" panose="020B0602020104020603"/>
            </a:defRPr>
          </a:lvl7pPr>
          <a:lvl8pPr marL="3200400" algn="l" defTabSz="457200" rtl="0" eaLnBrk="1" latinLnBrk="0" hangingPunct="1">
            <a:defRPr sz="1800" kern="1200">
              <a:solidFill>
                <a:sysClr val="windowText" lastClr="000000"/>
              </a:solidFill>
              <a:latin typeface="Tw Cen MT" panose="020B0602020104020603"/>
            </a:defRPr>
          </a:lvl8pPr>
          <a:lvl9pPr marL="3657600" algn="l" defTabSz="457200" rtl="0" eaLnBrk="1" latinLnBrk="0" hangingPunct="1">
            <a:defRPr sz="1800" kern="1200">
              <a:solidFill>
                <a:sysClr val="windowText" lastClr="000000"/>
              </a:solidFill>
              <a:latin typeface="Tw Cen MT" panose="020B0602020104020603"/>
            </a:defRPr>
          </a:lvl9pPr>
        </a:lstStyle>
        <a:p>
          <a:pPr marL="0" lvl="0" indent="0" algn="ctr" defTabSz="577850" rtl="0">
            <a:lnSpc>
              <a:spcPct val="90000"/>
            </a:lnSpc>
            <a:spcBef>
              <a:spcPct val="0"/>
            </a:spcBef>
            <a:spcAft>
              <a:spcPct val="35000"/>
            </a:spcAft>
            <a:buNone/>
          </a:pPr>
          <a:r>
            <a:rPr lang="en-GB" sz="1000">
              <a:solidFill>
                <a:prstClr val="black"/>
              </a:solidFill>
            </a:rPr>
            <a:t> AO SC5 0.71</a:t>
          </a:r>
          <a:r>
            <a:rPr lang="en-GB" sz="1000" baseline="0">
              <a:solidFill>
                <a:prstClr val="black"/>
              </a:solidFill>
            </a:rPr>
            <a:t> TTO</a:t>
          </a:r>
          <a:endParaRPr lang="en-GB" sz="1000" b="0" kern="1200">
            <a:solidFill>
              <a:prstClr val="black"/>
            </a:solidFill>
          </a:endParaRPr>
        </a:p>
      </xdr:txBody>
    </xdr:sp>
    <xdr:clientData/>
  </xdr:twoCellAnchor>
  <xdr:twoCellAnchor>
    <xdr:from>
      <xdr:col>6</xdr:col>
      <xdr:colOff>124509</xdr:colOff>
      <xdr:row>20</xdr:row>
      <xdr:rowOff>42138</xdr:rowOff>
    </xdr:from>
    <xdr:to>
      <xdr:col>7</xdr:col>
      <xdr:colOff>161925</xdr:colOff>
      <xdr:row>24</xdr:row>
      <xdr:rowOff>66676</xdr:rowOff>
    </xdr:to>
    <xdr:sp macro="" textlink="">
      <xdr:nvSpPr>
        <xdr:cNvPr id="24" name="Rectangle 23" descr="Hierarchy Level 2 Item 5">
          <a:extLst>
            <a:ext uri="{FF2B5EF4-FFF2-40B4-BE49-F238E27FC236}">
              <a16:creationId xmlns:a16="http://schemas.microsoft.com/office/drawing/2014/main" id="{30EB74ED-BE27-4FCE-AB6E-DB8C14A187A5}"/>
            </a:ext>
          </a:extLst>
        </xdr:cNvPr>
        <xdr:cNvSpPr/>
      </xdr:nvSpPr>
      <xdr:spPr>
        <a:xfrm>
          <a:off x="3896409" y="3852138"/>
          <a:ext cx="666066" cy="786538"/>
        </a:xfrm>
        <a:prstGeom prst="rect">
          <a:avLst/>
        </a:prstGeom>
        <a:solidFill>
          <a:srgbClr val="455F51">
            <a:lumMod val="60000"/>
            <a:lumOff val="40000"/>
          </a:srgbClr>
        </a:solidFill>
        <a:ln>
          <a:noFill/>
        </a:ln>
        <a:effectLst/>
        <a:scene3d>
          <a:camera prst="orthographicFront"/>
          <a:lightRig rig="flat" dir="t"/>
        </a:scene3d>
        <a:sp3d prstMaterial="dkEdge"/>
      </xdr:spPr>
      <xdr:style>
        <a:lnRef idx="0">
          <a:schemeClr val="lt2">
            <a:hueOff val="0"/>
            <a:satOff val="0"/>
            <a:lumOff val="0"/>
            <a:alphaOff val="0"/>
          </a:schemeClr>
        </a:lnRef>
        <a:fillRef idx="2">
          <a:scrgbClr r="0" g="0" b="0"/>
        </a:fillRef>
        <a:effectRef idx="1">
          <a:schemeClr val="dk2">
            <a:hueOff val="0"/>
            <a:satOff val="0"/>
            <a:lumOff val="0"/>
            <a:alphaOff val="0"/>
          </a:schemeClr>
        </a:effectRef>
        <a:fontRef idx="minor">
          <a:schemeClr val="dk1"/>
        </a:fontRef>
      </xdr:style>
      <xdr:txBody>
        <a:bodyPr spcFirstLastPara="0" vert="horz" wrap="square" lIns="72000" tIns="108000" rIns="72000" bIns="0" numCol="1" spcCol="1270" rtlCol="0" anchor="t" anchorCtr="0">
          <a:noAutofit/>
        </a:bodyPr>
        <a:lstStyle>
          <a:defPPr rtl="0">
            <a:defRPr lang="en-gb"/>
          </a:defPPr>
          <a:lvl1pPr marL="0" algn="l" defTabSz="457200" rtl="0" eaLnBrk="1" latinLnBrk="0" hangingPunct="1">
            <a:defRPr sz="1800" kern="1200">
              <a:solidFill>
                <a:sysClr val="windowText" lastClr="000000"/>
              </a:solidFill>
              <a:latin typeface="Tw Cen MT" panose="020B0602020104020603"/>
            </a:defRPr>
          </a:lvl1pPr>
          <a:lvl2pPr marL="457200" algn="l" defTabSz="457200" rtl="0" eaLnBrk="1" latinLnBrk="0" hangingPunct="1">
            <a:defRPr sz="1800" kern="1200">
              <a:solidFill>
                <a:sysClr val="windowText" lastClr="000000"/>
              </a:solidFill>
              <a:latin typeface="Tw Cen MT" panose="020B0602020104020603"/>
            </a:defRPr>
          </a:lvl2pPr>
          <a:lvl3pPr marL="914400" algn="l" defTabSz="457200" rtl="0" eaLnBrk="1" latinLnBrk="0" hangingPunct="1">
            <a:defRPr sz="1800" kern="1200">
              <a:solidFill>
                <a:sysClr val="windowText" lastClr="000000"/>
              </a:solidFill>
              <a:latin typeface="Tw Cen MT" panose="020B0602020104020603"/>
            </a:defRPr>
          </a:lvl3pPr>
          <a:lvl4pPr marL="1371600" algn="l" defTabSz="457200" rtl="0" eaLnBrk="1" latinLnBrk="0" hangingPunct="1">
            <a:defRPr sz="1800" kern="1200">
              <a:solidFill>
                <a:sysClr val="windowText" lastClr="000000"/>
              </a:solidFill>
              <a:latin typeface="Tw Cen MT" panose="020B0602020104020603"/>
            </a:defRPr>
          </a:lvl4pPr>
          <a:lvl5pPr marL="1828800" algn="l" defTabSz="457200" rtl="0" eaLnBrk="1" latinLnBrk="0" hangingPunct="1">
            <a:defRPr sz="1800" kern="1200">
              <a:solidFill>
                <a:sysClr val="windowText" lastClr="000000"/>
              </a:solidFill>
              <a:latin typeface="Tw Cen MT" panose="020B0602020104020603"/>
            </a:defRPr>
          </a:lvl5pPr>
          <a:lvl6pPr marL="2286000" algn="l" defTabSz="457200" rtl="0" eaLnBrk="1" latinLnBrk="0" hangingPunct="1">
            <a:defRPr sz="1800" kern="1200">
              <a:solidFill>
                <a:sysClr val="windowText" lastClr="000000"/>
              </a:solidFill>
              <a:latin typeface="Tw Cen MT" panose="020B0602020104020603"/>
            </a:defRPr>
          </a:lvl6pPr>
          <a:lvl7pPr marL="2743200" algn="l" defTabSz="457200" rtl="0" eaLnBrk="1" latinLnBrk="0" hangingPunct="1">
            <a:defRPr sz="1800" kern="1200">
              <a:solidFill>
                <a:sysClr val="windowText" lastClr="000000"/>
              </a:solidFill>
              <a:latin typeface="Tw Cen MT" panose="020B0602020104020603"/>
            </a:defRPr>
          </a:lvl7pPr>
          <a:lvl8pPr marL="3200400" algn="l" defTabSz="457200" rtl="0" eaLnBrk="1" latinLnBrk="0" hangingPunct="1">
            <a:defRPr sz="1800" kern="1200">
              <a:solidFill>
                <a:sysClr val="windowText" lastClr="000000"/>
              </a:solidFill>
              <a:latin typeface="Tw Cen MT" panose="020B0602020104020603"/>
            </a:defRPr>
          </a:lvl8pPr>
          <a:lvl9pPr marL="3657600" algn="l" defTabSz="457200" rtl="0" eaLnBrk="1" latinLnBrk="0" hangingPunct="1">
            <a:defRPr sz="1800" kern="1200">
              <a:solidFill>
                <a:sysClr val="windowText" lastClr="000000"/>
              </a:solidFill>
              <a:latin typeface="Tw Cen MT" panose="020B0602020104020603"/>
            </a:defRPr>
          </a:lvl9pPr>
        </a:lstStyle>
        <a:p>
          <a:pPr marL="0" lvl="0" indent="0" algn="ctr" defTabSz="577850" rtl="0">
            <a:lnSpc>
              <a:spcPct val="90000"/>
            </a:lnSpc>
            <a:spcBef>
              <a:spcPct val="0"/>
            </a:spcBef>
            <a:spcAft>
              <a:spcPct val="35000"/>
            </a:spcAft>
            <a:buNone/>
          </a:pPr>
          <a:r>
            <a:rPr lang="en-GB" sz="1000">
              <a:solidFill>
                <a:prstClr val="black"/>
              </a:solidFill>
            </a:rPr>
            <a:t> TA</a:t>
          </a:r>
        </a:p>
        <a:p>
          <a:pPr marL="0" lvl="0" indent="0" algn="ctr" defTabSz="577850" rtl="0">
            <a:lnSpc>
              <a:spcPct val="90000"/>
            </a:lnSpc>
            <a:spcBef>
              <a:spcPct val="0"/>
            </a:spcBef>
            <a:spcAft>
              <a:spcPct val="35000"/>
            </a:spcAft>
            <a:buNone/>
          </a:pPr>
          <a:r>
            <a:rPr lang="en-GB" sz="1000" b="0" kern="1200">
              <a:solidFill>
                <a:prstClr val="black"/>
              </a:solidFill>
            </a:rPr>
            <a:t>1FTE SC4 TTO </a:t>
          </a:r>
        </a:p>
      </xdr:txBody>
    </xdr:sp>
    <xdr:clientData/>
  </xdr:twoCellAnchor>
  <xdr:twoCellAnchor>
    <xdr:from>
      <xdr:col>3</xdr:col>
      <xdr:colOff>219076</xdr:colOff>
      <xdr:row>31</xdr:row>
      <xdr:rowOff>66675</xdr:rowOff>
    </xdr:from>
    <xdr:to>
      <xdr:col>13</xdr:col>
      <xdr:colOff>114300</xdr:colOff>
      <xdr:row>33</xdr:row>
      <xdr:rowOff>0</xdr:rowOff>
    </xdr:to>
    <xdr:sp macro="" textlink="">
      <xdr:nvSpPr>
        <xdr:cNvPr id="25" name="Rectangle 24" descr="Hierarchy Level 2 Item 5">
          <a:extLst>
            <a:ext uri="{FF2B5EF4-FFF2-40B4-BE49-F238E27FC236}">
              <a16:creationId xmlns:a16="http://schemas.microsoft.com/office/drawing/2014/main" id="{E999C59B-56A6-4762-A75D-2DA5F73B8EB2}"/>
            </a:ext>
          </a:extLst>
        </xdr:cNvPr>
        <xdr:cNvSpPr/>
      </xdr:nvSpPr>
      <xdr:spPr>
        <a:xfrm>
          <a:off x="2105026" y="5972175"/>
          <a:ext cx="6181724" cy="314325"/>
        </a:xfrm>
        <a:prstGeom prst="rect">
          <a:avLst/>
        </a:prstGeom>
        <a:solidFill>
          <a:srgbClr val="92D050"/>
        </a:solidFill>
        <a:ln>
          <a:noFill/>
        </a:ln>
        <a:effectLst/>
        <a:scene3d>
          <a:camera prst="orthographicFront"/>
          <a:lightRig rig="flat" dir="t"/>
        </a:scene3d>
        <a:sp3d prstMaterial="dkEdge"/>
      </xdr:spPr>
      <xdr:style>
        <a:lnRef idx="0">
          <a:schemeClr val="lt2">
            <a:hueOff val="0"/>
            <a:satOff val="0"/>
            <a:lumOff val="0"/>
            <a:alphaOff val="0"/>
          </a:schemeClr>
        </a:lnRef>
        <a:fillRef idx="2">
          <a:scrgbClr r="0" g="0" b="0"/>
        </a:fillRef>
        <a:effectRef idx="1">
          <a:schemeClr val="dk2">
            <a:hueOff val="0"/>
            <a:satOff val="0"/>
            <a:lumOff val="0"/>
            <a:alphaOff val="0"/>
          </a:schemeClr>
        </a:effectRef>
        <a:fontRef idx="minor">
          <a:schemeClr val="dk1"/>
        </a:fontRef>
      </xdr:style>
      <xdr:txBody>
        <a:bodyPr spcFirstLastPara="0" vert="horz" wrap="square" lIns="72000" tIns="108000" rIns="72000" bIns="0" numCol="1" spcCol="1270" rtlCol="0" anchor="t" anchorCtr="0">
          <a:noAutofit/>
        </a:bodyPr>
        <a:lstStyle>
          <a:defPPr rtl="0">
            <a:defRPr lang="en-gb"/>
          </a:defPPr>
          <a:lvl1pPr marL="0" algn="l" defTabSz="457200" rtl="0" eaLnBrk="1" latinLnBrk="0" hangingPunct="1">
            <a:defRPr sz="1800" kern="1200">
              <a:solidFill>
                <a:sysClr val="windowText" lastClr="000000"/>
              </a:solidFill>
              <a:latin typeface="Tw Cen MT" panose="020B0602020104020603"/>
            </a:defRPr>
          </a:lvl1pPr>
          <a:lvl2pPr marL="457200" algn="l" defTabSz="457200" rtl="0" eaLnBrk="1" latinLnBrk="0" hangingPunct="1">
            <a:defRPr sz="1800" kern="1200">
              <a:solidFill>
                <a:sysClr val="windowText" lastClr="000000"/>
              </a:solidFill>
              <a:latin typeface="Tw Cen MT" panose="020B0602020104020603"/>
            </a:defRPr>
          </a:lvl2pPr>
          <a:lvl3pPr marL="914400" algn="l" defTabSz="457200" rtl="0" eaLnBrk="1" latinLnBrk="0" hangingPunct="1">
            <a:defRPr sz="1800" kern="1200">
              <a:solidFill>
                <a:sysClr val="windowText" lastClr="000000"/>
              </a:solidFill>
              <a:latin typeface="Tw Cen MT" panose="020B0602020104020603"/>
            </a:defRPr>
          </a:lvl3pPr>
          <a:lvl4pPr marL="1371600" algn="l" defTabSz="457200" rtl="0" eaLnBrk="1" latinLnBrk="0" hangingPunct="1">
            <a:defRPr sz="1800" kern="1200">
              <a:solidFill>
                <a:sysClr val="windowText" lastClr="000000"/>
              </a:solidFill>
              <a:latin typeface="Tw Cen MT" panose="020B0602020104020603"/>
            </a:defRPr>
          </a:lvl4pPr>
          <a:lvl5pPr marL="1828800" algn="l" defTabSz="457200" rtl="0" eaLnBrk="1" latinLnBrk="0" hangingPunct="1">
            <a:defRPr sz="1800" kern="1200">
              <a:solidFill>
                <a:sysClr val="windowText" lastClr="000000"/>
              </a:solidFill>
              <a:latin typeface="Tw Cen MT" panose="020B0602020104020603"/>
            </a:defRPr>
          </a:lvl5pPr>
          <a:lvl6pPr marL="2286000" algn="l" defTabSz="457200" rtl="0" eaLnBrk="1" latinLnBrk="0" hangingPunct="1">
            <a:defRPr sz="1800" kern="1200">
              <a:solidFill>
                <a:sysClr val="windowText" lastClr="000000"/>
              </a:solidFill>
              <a:latin typeface="Tw Cen MT" panose="020B0602020104020603"/>
            </a:defRPr>
          </a:lvl6pPr>
          <a:lvl7pPr marL="2743200" algn="l" defTabSz="457200" rtl="0" eaLnBrk="1" latinLnBrk="0" hangingPunct="1">
            <a:defRPr sz="1800" kern="1200">
              <a:solidFill>
                <a:sysClr val="windowText" lastClr="000000"/>
              </a:solidFill>
              <a:latin typeface="Tw Cen MT" panose="020B0602020104020603"/>
            </a:defRPr>
          </a:lvl7pPr>
          <a:lvl8pPr marL="3200400" algn="l" defTabSz="457200" rtl="0" eaLnBrk="1" latinLnBrk="0" hangingPunct="1">
            <a:defRPr sz="1800" kern="1200">
              <a:solidFill>
                <a:sysClr val="windowText" lastClr="000000"/>
              </a:solidFill>
              <a:latin typeface="Tw Cen MT" panose="020B0602020104020603"/>
            </a:defRPr>
          </a:lvl8pPr>
          <a:lvl9pPr marL="3657600" algn="l" defTabSz="457200" rtl="0" eaLnBrk="1" latinLnBrk="0" hangingPunct="1">
            <a:defRPr sz="1800" kern="1200">
              <a:solidFill>
                <a:sysClr val="windowText" lastClr="000000"/>
              </a:solidFill>
              <a:latin typeface="Tw Cen MT" panose="020B0602020104020603"/>
            </a:defRPr>
          </a:lvl9pPr>
        </a:lstStyle>
        <a:p>
          <a:pPr marL="0" lvl="0" indent="0" algn="ctr" defTabSz="577850" rtl="0">
            <a:lnSpc>
              <a:spcPct val="90000"/>
            </a:lnSpc>
            <a:spcBef>
              <a:spcPct val="0"/>
            </a:spcBef>
            <a:spcAft>
              <a:spcPct val="35000"/>
            </a:spcAft>
            <a:buNone/>
          </a:pPr>
          <a:r>
            <a:rPr lang="en-GB" sz="900" b="0" kern="1200">
              <a:solidFill>
                <a:prstClr val="black"/>
              </a:solidFill>
            </a:rPr>
            <a:t>HLTA SO1</a:t>
          </a:r>
          <a:r>
            <a:rPr lang="en-GB" sz="900" b="0" kern="1200" baseline="0">
              <a:solidFill>
                <a:prstClr val="black"/>
              </a:solidFill>
            </a:rPr>
            <a:t> 0.6 TTO 80% class-based </a:t>
          </a:r>
          <a:endParaRPr lang="en-GB" sz="900" b="0" kern="1200">
            <a:solidFill>
              <a:prstClr val="black"/>
            </a:solidFill>
          </a:endParaRPr>
        </a:p>
      </xdr:txBody>
    </xdr:sp>
    <xdr:clientData/>
  </xdr:twoCellAnchor>
  <xdr:twoCellAnchor>
    <xdr:from>
      <xdr:col>11</xdr:col>
      <xdr:colOff>76200</xdr:colOff>
      <xdr:row>20</xdr:row>
      <xdr:rowOff>50823</xdr:rowOff>
    </xdr:from>
    <xdr:to>
      <xdr:col>12</xdr:col>
      <xdr:colOff>190500</xdr:colOff>
      <xdr:row>24</xdr:row>
      <xdr:rowOff>104774</xdr:rowOff>
    </xdr:to>
    <xdr:sp macro="" textlink="">
      <xdr:nvSpPr>
        <xdr:cNvPr id="26" name="Rectangle 25" descr="Hierarchy Level 2 Item 5">
          <a:extLst>
            <a:ext uri="{FF2B5EF4-FFF2-40B4-BE49-F238E27FC236}">
              <a16:creationId xmlns:a16="http://schemas.microsoft.com/office/drawing/2014/main" id="{45EA66D3-FAFA-4A3B-B87A-C65BA5049526}"/>
            </a:ext>
          </a:extLst>
        </xdr:cNvPr>
        <xdr:cNvSpPr/>
      </xdr:nvSpPr>
      <xdr:spPr>
        <a:xfrm>
          <a:off x="6991350" y="3860823"/>
          <a:ext cx="742950" cy="815951"/>
        </a:xfrm>
        <a:prstGeom prst="rect">
          <a:avLst/>
        </a:prstGeom>
        <a:solidFill>
          <a:sysClr val="window" lastClr="FFFFFF">
            <a:lumMod val="85000"/>
          </a:sysClr>
        </a:solidFill>
        <a:ln>
          <a:noFill/>
        </a:ln>
        <a:effectLst/>
        <a:scene3d>
          <a:camera prst="orthographicFront"/>
          <a:lightRig rig="flat" dir="t"/>
        </a:scene3d>
        <a:sp3d prstMaterial="dkEdge"/>
      </xdr:spPr>
      <xdr:style>
        <a:lnRef idx="0">
          <a:schemeClr val="lt2">
            <a:hueOff val="0"/>
            <a:satOff val="0"/>
            <a:lumOff val="0"/>
            <a:alphaOff val="0"/>
          </a:schemeClr>
        </a:lnRef>
        <a:fillRef idx="2">
          <a:scrgbClr r="0" g="0" b="0"/>
        </a:fillRef>
        <a:effectRef idx="1">
          <a:schemeClr val="dk2">
            <a:hueOff val="0"/>
            <a:satOff val="0"/>
            <a:lumOff val="0"/>
            <a:alphaOff val="0"/>
          </a:schemeClr>
        </a:effectRef>
        <a:fontRef idx="minor">
          <a:schemeClr val="dk1"/>
        </a:fontRef>
      </xdr:style>
      <xdr:txBody>
        <a:bodyPr spcFirstLastPara="0" vert="horz" wrap="square" lIns="72000" tIns="108000" rIns="72000" bIns="0" numCol="1" spcCol="1270" rtlCol="0" anchor="t" anchorCtr="0">
          <a:noAutofit/>
        </a:bodyPr>
        <a:lstStyle>
          <a:defPPr rtl="0">
            <a:defRPr lang="en-gb"/>
          </a:defPPr>
          <a:lvl1pPr marL="0" algn="l" defTabSz="457200" rtl="0" eaLnBrk="1" latinLnBrk="0" hangingPunct="1">
            <a:defRPr sz="1800" kern="1200">
              <a:solidFill>
                <a:sysClr val="windowText" lastClr="000000"/>
              </a:solidFill>
              <a:latin typeface="Tw Cen MT" panose="020B0602020104020603"/>
            </a:defRPr>
          </a:lvl1pPr>
          <a:lvl2pPr marL="457200" algn="l" defTabSz="457200" rtl="0" eaLnBrk="1" latinLnBrk="0" hangingPunct="1">
            <a:defRPr sz="1800" kern="1200">
              <a:solidFill>
                <a:sysClr val="windowText" lastClr="000000"/>
              </a:solidFill>
              <a:latin typeface="Tw Cen MT" panose="020B0602020104020603"/>
            </a:defRPr>
          </a:lvl2pPr>
          <a:lvl3pPr marL="914400" algn="l" defTabSz="457200" rtl="0" eaLnBrk="1" latinLnBrk="0" hangingPunct="1">
            <a:defRPr sz="1800" kern="1200">
              <a:solidFill>
                <a:sysClr val="windowText" lastClr="000000"/>
              </a:solidFill>
              <a:latin typeface="Tw Cen MT" panose="020B0602020104020603"/>
            </a:defRPr>
          </a:lvl3pPr>
          <a:lvl4pPr marL="1371600" algn="l" defTabSz="457200" rtl="0" eaLnBrk="1" latinLnBrk="0" hangingPunct="1">
            <a:defRPr sz="1800" kern="1200">
              <a:solidFill>
                <a:sysClr val="windowText" lastClr="000000"/>
              </a:solidFill>
              <a:latin typeface="Tw Cen MT" panose="020B0602020104020603"/>
            </a:defRPr>
          </a:lvl4pPr>
          <a:lvl5pPr marL="1828800" algn="l" defTabSz="457200" rtl="0" eaLnBrk="1" latinLnBrk="0" hangingPunct="1">
            <a:defRPr sz="1800" kern="1200">
              <a:solidFill>
                <a:sysClr val="windowText" lastClr="000000"/>
              </a:solidFill>
              <a:latin typeface="Tw Cen MT" panose="020B0602020104020603"/>
            </a:defRPr>
          </a:lvl5pPr>
          <a:lvl6pPr marL="2286000" algn="l" defTabSz="457200" rtl="0" eaLnBrk="1" latinLnBrk="0" hangingPunct="1">
            <a:defRPr sz="1800" kern="1200">
              <a:solidFill>
                <a:sysClr val="windowText" lastClr="000000"/>
              </a:solidFill>
              <a:latin typeface="Tw Cen MT" panose="020B0602020104020603"/>
            </a:defRPr>
          </a:lvl6pPr>
          <a:lvl7pPr marL="2743200" algn="l" defTabSz="457200" rtl="0" eaLnBrk="1" latinLnBrk="0" hangingPunct="1">
            <a:defRPr sz="1800" kern="1200">
              <a:solidFill>
                <a:sysClr val="windowText" lastClr="000000"/>
              </a:solidFill>
              <a:latin typeface="Tw Cen MT" panose="020B0602020104020603"/>
            </a:defRPr>
          </a:lvl7pPr>
          <a:lvl8pPr marL="3200400" algn="l" defTabSz="457200" rtl="0" eaLnBrk="1" latinLnBrk="0" hangingPunct="1">
            <a:defRPr sz="1800" kern="1200">
              <a:solidFill>
                <a:sysClr val="windowText" lastClr="000000"/>
              </a:solidFill>
              <a:latin typeface="Tw Cen MT" panose="020B0602020104020603"/>
            </a:defRPr>
          </a:lvl8pPr>
          <a:lvl9pPr marL="3657600" algn="l" defTabSz="457200" rtl="0" eaLnBrk="1" latinLnBrk="0" hangingPunct="1">
            <a:defRPr sz="1800" kern="1200">
              <a:solidFill>
                <a:sysClr val="windowText" lastClr="000000"/>
              </a:solidFill>
              <a:latin typeface="Tw Cen MT" panose="020B0602020104020603"/>
            </a:defRPr>
          </a:lvl9pPr>
        </a:lstStyle>
        <a:p>
          <a:pPr marL="0" lvl="0" indent="0" algn="ctr" defTabSz="577850" rtl="0">
            <a:lnSpc>
              <a:spcPct val="90000"/>
            </a:lnSpc>
            <a:spcBef>
              <a:spcPct val="0"/>
            </a:spcBef>
            <a:spcAft>
              <a:spcPct val="35000"/>
            </a:spcAft>
            <a:buNone/>
          </a:pPr>
          <a:r>
            <a:rPr lang="en-GB" sz="1000" b="0" kern="1200">
              <a:solidFill>
                <a:prstClr val="black"/>
              </a:solidFill>
            </a:rPr>
            <a:t>TA Y4/5/6</a:t>
          </a:r>
        </a:p>
        <a:p>
          <a:pPr marL="0" lvl="0" indent="0" algn="ctr" defTabSz="577850" rtl="0">
            <a:lnSpc>
              <a:spcPct val="90000"/>
            </a:lnSpc>
            <a:spcBef>
              <a:spcPct val="0"/>
            </a:spcBef>
            <a:spcAft>
              <a:spcPct val="35000"/>
            </a:spcAft>
            <a:buNone/>
          </a:pPr>
          <a:r>
            <a:rPr lang="en-GB" sz="1000" b="0" kern="1200">
              <a:solidFill>
                <a:prstClr val="black"/>
              </a:solidFill>
            </a:rPr>
            <a:t>1FTE SC4</a:t>
          </a:r>
        </a:p>
        <a:p>
          <a:pPr marL="0" lvl="0" indent="0" algn="ctr" defTabSz="577850" rtl="0">
            <a:lnSpc>
              <a:spcPct val="90000"/>
            </a:lnSpc>
            <a:spcBef>
              <a:spcPct val="0"/>
            </a:spcBef>
            <a:spcAft>
              <a:spcPct val="35000"/>
            </a:spcAft>
            <a:buNone/>
          </a:pPr>
          <a:r>
            <a:rPr lang="en-GB" sz="1000" b="0" kern="1200">
              <a:solidFill>
                <a:prstClr val="black"/>
              </a:solidFill>
            </a:rPr>
            <a:t>TTO</a:t>
          </a:r>
        </a:p>
        <a:p>
          <a:pPr marL="0" lvl="0" indent="0" algn="ctr" defTabSz="577850" rtl="0">
            <a:lnSpc>
              <a:spcPct val="90000"/>
            </a:lnSpc>
            <a:spcBef>
              <a:spcPct val="0"/>
            </a:spcBef>
            <a:spcAft>
              <a:spcPct val="35000"/>
            </a:spcAft>
            <a:buNone/>
          </a:pPr>
          <a:endParaRPr lang="en-GB" sz="1000" b="0" kern="1200">
            <a:solidFill>
              <a:prstClr val="black"/>
            </a:solidFill>
          </a:endParaRPr>
        </a:p>
      </xdr:txBody>
    </xdr:sp>
    <xdr:clientData/>
  </xdr:twoCellAnchor>
  <xdr:twoCellAnchor>
    <xdr:from>
      <xdr:col>0</xdr:col>
      <xdr:colOff>586680</xdr:colOff>
      <xdr:row>21</xdr:row>
      <xdr:rowOff>9851</xdr:rowOff>
    </xdr:from>
    <xdr:to>
      <xdr:col>1</xdr:col>
      <xdr:colOff>612173</xdr:colOff>
      <xdr:row>23</xdr:row>
      <xdr:rowOff>111432</xdr:rowOff>
    </xdr:to>
    <xdr:sp macro="" textlink="">
      <xdr:nvSpPr>
        <xdr:cNvPr id="27" name="Rectangle 26" descr="Hierarchy Sub Level">
          <a:extLst>
            <a:ext uri="{FF2B5EF4-FFF2-40B4-BE49-F238E27FC236}">
              <a16:creationId xmlns:a16="http://schemas.microsoft.com/office/drawing/2014/main" id="{2E913972-B41E-4C6D-B636-EF92645F6630}"/>
            </a:ext>
          </a:extLst>
        </xdr:cNvPr>
        <xdr:cNvSpPr/>
      </xdr:nvSpPr>
      <xdr:spPr>
        <a:xfrm>
          <a:off x="586680" y="4010351"/>
          <a:ext cx="654143" cy="482581"/>
        </a:xfrm>
        <a:prstGeom prst="rect">
          <a:avLst/>
        </a:prstGeom>
        <a:solidFill>
          <a:schemeClr val="accent1">
            <a:lumMod val="40000"/>
            <a:lumOff val="60000"/>
          </a:schemeClr>
        </a:solidFill>
        <a:ln/>
      </xdr:spPr>
      <xdr:style>
        <a:lnRef idx="2">
          <a:schemeClr val="accent1"/>
        </a:lnRef>
        <a:fillRef idx="1">
          <a:schemeClr val="lt1"/>
        </a:fillRef>
        <a:effectRef idx="0">
          <a:schemeClr val="accent1"/>
        </a:effectRef>
        <a:fontRef idx="minor">
          <a:schemeClr val="dk1"/>
        </a:fontRef>
      </xdr:style>
      <xdr:txBody>
        <a:bodyPr spcFirstLastPara="0" vert="horz" wrap="square" lIns="8255" tIns="8255" rIns="8255" bIns="8255" numCol="1" spcCol="1270" rtlCol="0" anchor="ctr" anchorCtr="0">
          <a:noAutofit/>
        </a:bodyPr>
        <a:lstStyle>
          <a:defPPr rtl="0">
            <a:defRPr lang="en-gb"/>
          </a:defPPr>
          <a:lvl1pPr marL="0" algn="l" defTabSz="457200" rtl="0" eaLnBrk="1" latinLnBrk="0" hangingPunct="1">
            <a:defRPr sz="1800" kern="1200">
              <a:solidFill>
                <a:sysClr val="windowText" lastClr="000000"/>
              </a:solidFill>
              <a:latin typeface="Tw Cen MT" panose="020B0602020104020603"/>
            </a:defRPr>
          </a:lvl1pPr>
          <a:lvl2pPr marL="457200" algn="l" defTabSz="457200" rtl="0" eaLnBrk="1" latinLnBrk="0" hangingPunct="1">
            <a:defRPr sz="1800" kern="1200">
              <a:solidFill>
                <a:sysClr val="windowText" lastClr="000000"/>
              </a:solidFill>
              <a:latin typeface="Tw Cen MT" panose="020B0602020104020603"/>
            </a:defRPr>
          </a:lvl2pPr>
          <a:lvl3pPr marL="914400" algn="l" defTabSz="457200" rtl="0" eaLnBrk="1" latinLnBrk="0" hangingPunct="1">
            <a:defRPr sz="1800" kern="1200">
              <a:solidFill>
                <a:sysClr val="windowText" lastClr="000000"/>
              </a:solidFill>
              <a:latin typeface="Tw Cen MT" panose="020B0602020104020603"/>
            </a:defRPr>
          </a:lvl3pPr>
          <a:lvl4pPr marL="1371600" algn="l" defTabSz="457200" rtl="0" eaLnBrk="1" latinLnBrk="0" hangingPunct="1">
            <a:defRPr sz="1800" kern="1200">
              <a:solidFill>
                <a:sysClr val="windowText" lastClr="000000"/>
              </a:solidFill>
              <a:latin typeface="Tw Cen MT" panose="020B0602020104020603"/>
            </a:defRPr>
          </a:lvl4pPr>
          <a:lvl5pPr marL="1828800" algn="l" defTabSz="457200" rtl="0" eaLnBrk="1" latinLnBrk="0" hangingPunct="1">
            <a:defRPr sz="1800" kern="1200">
              <a:solidFill>
                <a:sysClr val="windowText" lastClr="000000"/>
              </a:solidFill>
              <a:latin typeface="Tw Cen MT" panose="020B0602020104020603"/>
            </a:defRPr>
          </a:lvl5pPr>
          <a:lvl6pPr marL="2286000" algn="l" defTabSz="457200" rtl="0" eaLnBrk="1" latinLnBrk="0" hangingPunct="1">
            <a:defRPr sz="1800" kern="1200">
              <a:solidFill>
                <a:sysClr val="windowText" lastClr="000000"/>
              </a:solidFill>
              <a:latin typeface="Tw Cen MT" panose="020B0602020104020603"/>
            </a:defRPr>
          </a:lvl6pPr>
          <a:lvl7pPr marL="2743200" algn="l" defTabSz="457200" rtl="0" eaLnBrk="1" latinLnBrk="0" hangingPunct="1">
            <a:defRPr sz="1800" kern="1200">
              <a:solidFill>
                <a:sysClr val="windowText" lastClr="000000"/>
              </a:solidFill>
              <a:latin typeface="Tw Cen MT" panose="020B0602020104020603"/>
            </a:defRPr>
          </a:lvl7pPr>
          <a:lvl8pPr marL="3200400" algn="l" defTabSz="457200" rtl="0" eaLnBrk="1" latinLnBrk="0" hangingPunct="1">
            <a:defRPr sz="1800" kern="1200">
              <a:solidFill>
                <a:sysClr val="windowText" lastClr="000000"/>
              </a:solidFill>
              <a:latin typeface="Tw Cen MT" panose="020B0602020104020603"/>
            </a:defRPr>
          </a:lvl8pPr>
          <a:lvl9pPr marL="3657600" algn="l" defTabSz="457200" rtl="0" eaLnBrk="1" latinLnBrk="0" hangingPunct="1">
            <a:defRPr sz="1800" kern="1200">
              <a:solidFill>
                <a:sysClr val="windowText" lastClr="000000"/>
              </a:solidFill>
              <a:latin typeface="Tw Cen MT" panose="020B0602020104020603"/>
            </a:defRPr>
          </a:lvl9pPr>
        </a:lstStyle>
        <a:p>
          <a:pPr marL="0" lvl="0" indent="0" algn="ctr" defTabSz="577850" rtl="0">
            <a:lnSpc>
              <a:spcPct val="90000"/>
            </a:lnSpc>
            <a:spcBef>
              <a:spcPct val="0"/>
            </a:spcBef>
            <a:spcAft>
              <a:spcPct val="35000"/>
            </a:spcAft>
            <a:buNone/>
          </a:pPr>
          <a:r>
            <a:rPr lang="en-GB" sz="1000">
              <a:solidFill>
                <a:prstClr val="black"/>
              </a:solidFill>
            </a:rPr>
            <a:t> AO SC5 0.57 TTO</a:t>
          </a:r>
          <a:r>
            <a:rPr lang="en-GB" sz="1300">
              <a:solidFill>
                <a:prstClr val="black"/>
              </a:solidFill>
            </a:rPr>
            <a:t> </a:t>
          </a:r>
          <a:endParaRPr lang="en-GB" sz="1300" b="0" kern="1200">
            <a:solidFill>
              <a:prstClr val="black"/>
            </a:solidFill>
          </a:endParaRPr>
        </a:p>
      </xdr:txBody>
    </xdr:sp>
    <xdr:clientData/>
  </xdr:twoCellAnchor>
  <xdr:twoCellAnchor>
    <xdr:from>
      <xdr:col>17</xdr:col>
      <xdr:colOff>9683</xdr:colOff>
      <xdr:row>35</xdr:row>
      <xdr:rowOff>152399</xdr:rowOff>
    </xdr:from>
    <xdr:to>
      <xdr:col>18</xdr:col>
      <xdr:colOff>57150</xdr:colOff>
      <xdr:row>40</xdr:row>
      <xdr:rowOff>95250</xdr:rowOff>
    </xdr:to>
    <xdr:sp macro="" textlink="">
      <xdr:nvSpPr>
        <xdr:cNvPr id="28" name="Rectangle 27" descr="Hierarchy Level 2 Item 5">
          <a:extLst>
            <a:ext uri="{FF2B5EF4-FFF2-40B4-BE49-F238E27FC236}">
              <a16:creationId xmlns:a16="http://schemas.microsoft.com/office/drawing/2014/main" id="{31367B16-2C99-4766-AF15-827DF97D547D}"/>
            </a:ext>
          </a:extLst>
        </xdr:cNvPr>
        <xdr:cNvSpPr/>
      </xdr:nvSpPr>
      <xdr:spPr>
        <a:xfrm>
          <a:off x="10696733" y="6819899"/>
          <a:ext cx="676117" cy="895351"/>
        </a:xfrm>
        <a:prstGeom prst="rect">
          <a:avLst/>
        </a:prstGeom>
        <a:solidFill>
          <a:schemeClr val="accent6">
            <a:lumMod val="40000"/>
            <a:lumOff val="60000"/>
          </a:schemeClr>
        </a:solidFill>
        <a:ln>
          <a:noFill/>
        </a:ln>
        <a:effectLst/>
        <a:scene3d>
          <a:camera prst="orthographicFront"/>
          <a:lightRig rig="flat" dir="t"/>
        </a:scene3d>
        <a:sp3d prstMaterial="dkEdge"/>
      </xdr:spPr>
      <xdr:style>
        <a:lnRef idx="0">
          <a:schemeClr val="lt2">
            <a:hueOff val="0"/>
            <a:satOff val="0"/>
            <a:lumOff val="0"/>
            <a:alphaOff val="0"/>
          </a:schemeClr>
        </a:lnRef>
        <a:fillRef idx="2">
          <a:scrgbClr r="0" g="0" b="0"/>
        </a:fillRef>
        <a:effectRef idx="1">
          <a:schemeClr val="dk2">
            <a:hueOff val="0"/>
            <a:satOff val="0"/>
            <a:lumOff val="0"/>
            <a:alphaOff val="0"/>
          </a:schemeClr>
        </a:effectRef>
        <a:fontRef idx="minor">
          <a:schemeClr val="dk1"/>
        </a:fontRef>
      </xdr:style>
      <xdr:txBody>
        <a:bodyPr spcFirstLastPara="0" vert="horz" wrap="square" lIns="72000" tIns="108000" rIns="72000" bIns="0" numCol="1" spcCol="1270" rtlCol="0" anchor="t" anchorCtr="0">
          <a:noAutofit/>
        </a:bodyPr>
        <a:lstStyle>
          <a:defPPr rtl="0">
            <a:defRPr lang="en-gb"/>
          </a:defPPr>
          <a:lvl1pPr marL="0" algn="l" defTabSz="457200" rtl="0" eaLnBrk="1" latinLnBrk="0" hangingPunct="1">
            <a:defRPr sz="1800" kern="1200">
              <a:solidFill>
                <a:sysClr val="windowText" lastClr="000000"/>
              </a:solidFill>
              <a:latin typeface="Tw Cen MT" panose="020B0602020104020603"/>
            </a:defRPr>
          </a:lvl1pPr>
          <a:lvl2pPr marL="457200" algn="l" defTabSz="457200" rtl="0" eaLnBrk="1" latinLnBrk="0" hangingPunct="1">
            <a:defRPr sz="1800" kern="1200">
              <a:solidFill>
                <a:sysClr val="windowText" lastClr="000000"/>
              </a:solidFill>
              <a:latin typeface="Tw Cen MT" panose="020B0602020104020603"/>
            </a:defRPr>
          </a:lvl2pPr>
          <a:lvl3pPr marL="914400" algn="l" defTabSz="457200" rtl="0" eaLnBrk="1" latinLnBrk="0" hangingPunct="1">
            <a:defRPr sz="1800" kern="1200">
              <a:solidFill>
                <a:sysClr val="windowText" lastClr="000000"/>
              </a:solidFill>
              <a:latin typeface="Tw Cen MT" panose="020B0602020104020603"/>
            </a:defRPr>
          </a:lvl3pPr>
          <a:lvl4pPr marL="1371600" algn="l" defTabSz="457200" rtl="0" eaLnBrk="1" latinLnBrk="0" hangingPunct="1">
            <a:defRPr sz="1800" kern="1200">
              <a:solidFill>
                <a:sysClr val="windowText" lastClr="000000"/>
              </a:solidFill>
              <a:latin typeface="Tw Cen MT" panose="020B0602020104020603"/>
            </a:defRPr>
          </a:lvl4pPr>
          <a:lvl5pPr marL="1828800" algn="l" defTabSz="457200" rtl="0" eaLnBrk="1" latinLnBrk="0" hangingPunct="1">
            <a:defRPr sz="1800" kern="1200">
              <a:solidFill>
                <a:sysClr val="windowText" lastClr="000000"/>
              </a:solidFill>
              <a:latin typeface="Tw Cen MT" panose="020B0602020104020603"/>
            </a:defRPr>
          </a:lvl5pPr>
          <a:lvl6pPr marL="2286000" algn="l" defTabSz="457200" rtl="0" eaLnBrk="1" latinLnBrk="0" hangingPunct="1">
            <a:defRPr sz="1800" kern="1200">
              <a:solidFill>
                <a:sysClr val="windowText" lastClr="000000"/>
              </a:solidFill>
              <a:latin typeface="Tw Cen MT" panose="020B0602020104020603"/>
            </a:defRPr>
          </a:lvl6pPr>
          <a:lvl7pPr marL="2743200" algn="l" defTabSz="457200" rtl="0" eaLnBrk="1" latinLnBrk="0" hangingPunct="1">
            <a:defRPr sz="1800" kern="1200">
              <a:solidFill>
                <a:sysClr val="windowText" lastClr="000000"/>
              </a:solidFill>
              <a:latin typeface="Tw Cen MT" panose="020B0602020104020603"/>
            </a:defRPr>
          </a:lvl7pPr>
          <a:lvl8pPr marL="3200400" algn="l" defTabSz="457200" rtl="0" eaLnBrk="1" latinLnBrk="0" hangingPunct="1">
            <a:defRPr sz="1800" kern="1200">
              <a:solidFill>
                <a:sysClr val="windowText" lastClr="000000"/>
              </a:solidFill>
              <a:latin typeface="Tw Cen MT" panose="020B0602020104020603"/>
            </a:defRPr>
          </a:lvl8pPr>
          <a:lvl9pPr marL="3657600" algn="l" defTabSz="457200" rtl="0" eaLnBrk="1" latinLnBrk="0" hangingPunct="1">
            <a:defRPr sz="1800" kern="1200">
              <a:solidFill>
                <a:sysClr val="windowText" lastClr="000000"/>
              </a:solidFill>
              <a:latin typeface="Tw Cen MT" panose="020B0602020104020603"/>
            </a:defRPr>
          </a:lvl9pPr>
        </a:lstStyle>
        <a:p>
          <a:pPr marL="0" lvl="0" indent="0" algn="ctr" defTabSz="577850" rtl="0">
            <a:lnSpc>
              <a:spcPct val="90000"/>
            </a:lnSpc>
            <a:spcBef>
              <a:spcPct val="0"/>
            </a:spcBef>
            <a:spcAft>
              <a:spcPct val="35000"/>
            </a:spcAft>
            <a:buNone/>
          </a:pPr>
          <a:r>
            <a:rPr lang="en-GB" sz="1000" b="0" kern="1200">
              <a:solidFill>
                <a:prstClr val="black"/>
              </a:solidFill>
            </a:rPr>
            <a:t>MDM 0.21 FTE SC4</a:t>
          </a:r>
        </a:p>
        <a:p>
          <a:pPr marL="0" lvl="0" indent="0" algn="ctr" defTabSz="577850" rtl="0">
            <a:lnSpc>
              <a:spcPct val="90000"/>
            </a:lnSpc>
            <a:spcBef>
              <a:spcPct val="0"/>
            </a:spcBef>
            <a:spcAft>
              <a:spcPct val="35000"/>
            </a:spcAft>
            <a:buNone/>
          </a:pPr>
          <a:r>
            <a:rPr lang="en-GB" sz="1000" b="0" kern="1200">
              <a:solidFill>
                <a:prstClr val="black"/>
              </a:solidFill>
            </a:rPr>
            <a:t>TTO </a:t>
          </a:r>
        </a:p>
      </xdr:txBody>
    </xdr:sp>
    <xdr:clientData/>
  </xdr:twoCellAnchor>
  <xdr:twoCellAnchor>
    <xdr:from>
      <xdr:col>9</xdr:col>
      <xdr:colOff>38101</xdr:colOff>
      <xdr:row>9</xdr:row>
      <xdr:rowOff>41673</xdr:rowOff>
    </xdr:from>
    <xdr:to>
      <xdr:col>10</xdr:col>
      <xdr:colOff>531851</xdr:colOff>
      <xdr:row>11</xdr:row>
      <xdr:rowOff>123825</xdr:rowOff>
    </xdr:to>
    <xdr:sp macro="" textlink="">
      <xdr:nvSpPr>
        <xdr:cNvPr id="29" name="Rectangle 28" descr="Hierarchy Level 2 Item 3">
          <a:extLst>
            <a:ext uri="{FF2B5EF4-FFF2-40B4-BE49-F238E27FC236}">
              <a16:creationId xmlns:a16="http://schemas.microsoft.com/office/drawing/2014/main" id="{8295CFF8-DC0C-495B-A612-3125C00B2D6B}"/>
            </a:ext>
          </a:extLst>
        </xdr:cNvPr>
        <xdr:cNvSpPr/>
      </xdr:nvSpPr>
      <xdr:spPr>
        <a:xfrm>
          <a:off x="5695951" y="1756173"/>
          <a:ext cx="1122400" cy="463152"/>
        </a:xfrm>
        <a:prstGeom prst="rect">
          <a:avLst/>
        </a:prstGeom>
        <a:solidFill>
          <a:srgbClr val="00B0F0"/>
        </a:solidFill>
        <a:ln>
          <a:noFill/>
        </a:ln>
        <a:effectLst/>
        <a:scene3d>
          <a:camera prst="orthographicFront"/>
          <a:lightRig rig="flat" dir="t"/>
        </a:scene3d>
        <a:sp3d prstMaterial="dkEdge"/>
      </xdr:spPr>
      <xdr:style>
        <a:lnRef idx="0">
          <a:schemeClr val="lt2">
            <a:hueOff val="0"/>
            <a:satOff val="0"/>
            <a:lumOff val="0"/>
            <a:alphaOff val="0"/>
          </a:schemeClr>
        </a:lnRef>
        <a:fillRef idx="2">
          <a:scrgbClr r="0" g="0" b="0"/>
        </a:fillRef>
        <a:effectRef idx="1">
          <a:schemeClr val="dk2">
            <a:hueOff val="0"/>
            <a:satOff val="0"/>
            <a:lumOff val="0"/>
            <a:alphaOff val="0"/>
          </a:schemeClr>
        </a:effectRef>
        <a:fontRef idx="minor">
          <a:schemeClr val="dk1"/>
        </a:fontRef>
      </xdr:style>
      <xdr:txBody>
        <a:bodyPr spcFirstLastPara="0" vert="horz" wrap="square" lIns="72000" tIns="108000" rIns="72000" bIns="0" numCol="1" spcCol="1270" rtlCol="0" anchor="t" anchorCtr="0">
          <a:noAutofit/>
        </a:bodyPr>
        <a:lstStyle>
          <a:defPPr rtl="0">
            <a:defRPr lang="en-gb"/>
          </a:defPPr>
          <a:lvl1pPr marL="0" algn="l" defTabSz="457200" rtl="0" eaLnBrk="1" latinLnBrk="0" hangingPunct="1">
            <a:defRPr sz="1800" kern="1200">
              <a:solidFill>
                <a:sysClr val="windowText" lastClr="000000"/>
              </a:solidFill>
              <a:latin typeface="Tw Cen MT" panose="020B0602020104020603"/>
            </a:defRPr>
          </a:lvl1pPr>
          <a:lvl2pPr marL="457200" algn="l" defTabSz="457200" rtl="0" eaLnBrk="1" latinLnBrk="0" hangingPunct="1">
            <a:defRPr sz="1800" kern="1200">
              <a:solidFill>
                <a:sysClr val="windowText" lastClr="000000"/>
              </a:solidFill>
              <a:latin typeface="Tw Cen MT" panose="020B0602020104020603"/>
            </a:defRPr>
          </a:lvl2pPr>
          <a:lvl3pPr marL="914400" algn="l" defTabSz="457200" rtl="0" eaLnBrk="1" latinLnBrk="0" hangingPunct="1">
            <a:defRPr sz="1800" kern="1200">
              <a:solidFill>
                <a:sysClr val="windowText" lastClr="000000"/>
              </a:solidFill>
              <a:latin typeface="Tw Cen MT" panose="020B0602020104020603"/>
            </a:defRPr>
          </a:lvl3pPr>
          <a:lvl4pPr marL="1371600" algn="l" defTabSz="457200" rtl="0" eaLnBrk="1" latinLnBrk="0" hangingPunct="1">
            <a:defRPr sz="1800" kern="1200">
              <a:solidFill>
                <a:sysClr val="windowText" lastClr="000000"/>
              </a:solidFill>
              <a:latin typeface="Tw Cen MT" panose="020B0602020104020603"/>
            </a:defRPr>
          </a:lvl4pPr>
          <a:lvl5pPr marL="1828800" algn="l" defTabSz="457200" rtl="0" eaLnBrk="1" latinLnBrk="0" hangingPunct="1">
            <a:defRPr sz="1800" kern="1200">
              <a:solidFill>
                <a:sysClr val="windowText" lastClr="000000"/>
              </a:solidFill>
              <a:latin typeface="Tw Cen MT" panose="020B0602020104020603"/>
            </a:defRPr>
          </a:lvl5pPr>
          <a:lvl6pPr marL="2286000" algn="l" defTabSz="457200" rtl="0" eaLnBrk="1" latinLnBrk="0" hangingPunct="1">
            <a:defRPr sz="1800" kern="1200">
              <a:solidFill>
                <a:sysClr val="windowText" lastClr="000000"/>
              </a:solidFill>
              <a:latin typeface="Tw Cen MT" panose="020B0602020104020603"/>
            </a:defRPr>
          </a:lvl6pPr>
          <a:lvl7pPr marL="2743200" algn="l" defTabSz="457200" rtl="0" eaLnBrk="1" latinLnBrk="0" hangingPunct="1">
            <a:defRPr sz="1800" kern="1200">
              <a:solidFill>
                <a:sysClr val="windowText" lastClr="000000"/>
              </a:solidFill>
              <a:latin typeface="Tw Cen MT" panose="020B0602020104020603"/>
            </a:defRPr>
          </a:lvl7pPr>
          <a:lvl8pPr marL="3200400" algn="l" defTabSz="457200" rtl="0" eaLnBrk="1" latinLnBrk="0" hangingPunct="1">
            <a:defRPr sz="1800" kern="1200">
              <a:solidFill>
                <a:sysClr val="windowText" lastClr="000000"/>
              </a:solidFill>
              <a:latin typeface="Tw Cen MT" panose="020B0602020104020603"/>
            </a:defRPr>
          </a:lvl8pPr>
          <a:lvl9pPr marL="3657600" algn="l" defTabSz="457200" rtl="0" eaLnBrk="1" latinLnBrk="0" hangingPunct="1">
            <a:defRPr sz="1800" kern="1200">
              <a:solidFill>
                <a:sysClr val="windowText" lastClr="000000"/>
              </a:solidFill>
              <a:latin typeface="Tw Cen MT" panose="020B0602020104020603"/>
            </a:defRPr>
          </a:lvl9pPr>
        </a:lstStyle>
        <a:p>
          <a:pPr marL="0" lvl="0" indent="0" algn="ctr" defTabSz="577850" rtl="0">
            <a:lnSpc>
              <a:spcPct val="90000"/>
            </a:lnSpc>
            <a:spcBef>
              <a:spcPct val="0"/>
            </a:spcBef>
            <a:spcAft>
              <a:spcPct val="35000"/>
            </a:spcAft>
            <a:buNone/>
          </a:pPr>
          <a:r>
            <a:rPr lang="en-GB" sz="1000">
              <a:solidFill>
                <a:prstClr val="black"/>
              </a:solidFill>
            </a:rPr>
            <a:t> DHT L14 1FTE</a:t>
          </a:r>
        </a:p>
        <a:p>
          <a:pPr marL="0" lvl="0" indent="0" algn="ctr" defTabSz="577850" rtl="0">
            <a:lnSpc>
              <a:spcPct val="90000"/>
            </a:lnSpc>
            <a:spcBef>
              <a:spcPct val="0"/>
            </a:spcBef>
            <a:spcAft>
              <a:spcPct val="35000"/>
            </a:spcAft>
            <a:buNone/>
          </a:pPr>
          <a:r>
            <a:rPr lang="en-GB" sz="1000" b="0" kern="1200">
              <a:solidFill>
                <a:prstClr val="black"/>
              </a:solidFill>
            </a:rPr>
            <a:t>40% class-based</a:t>
          </a:r>
        </a:p>
      </xdr:txBody>
    </xdr:sp>
    <xdr:clientData/>
  </xdr:twoCellAnchor>
  <xdr:twoCellAnchor>
    <xdr:from>
      <xdr:col>6</xdr:col>
      <xdr:colOff>406448</xdr:colOff>
      <xdr:row>36</xdr:row>
      <xdr:rowOff>5701</xdr:rowOff>
    </xdr:from>
    <xdr:to>
      <xdr:col>9</xdr:col>
      <xdr:colOff>304800</xdr:colOff>
      <xdr:row>40</xdr:row>
      <xdr:rowOff>47625</xdr:rowOff>
    </xdr:to>
    <xdr:sp macro="" textlink="">
      <xdr:nvSpPr>
        <xdr:cNvPr id="30" name="Rectangle 29" descr="Hierarchy Level 2 Item 3">
          <a:extLst>
            <a:ext uri="{FF2B5EF4-FFF2-40B4-BE49-F238E27FC236}">
              <a16:creationId xmlns:a16="http://schemas.microsoft.com/office/drawing/2014/main" id="{5821FE53-BF5A-45E2-8E39-F8FF0ABA5473}"/>
            </a:ext>
          </a:extLst>
        </xdr:cNvPr>
        <xdr:cNvSpPr/>
      </xdr:nvSpPr>
      <xdr:spPr>
        <a:xfrm>
          <a:off x="4178348" y="6863701"/>
          <a:ext cx="1784302" cy="803924"/>
        </a:xfrm>
        <a:prstGeom prst="rect">
          <a:avLst/>
        </a:prstGeom>
        <a:solidFill>
          <a:srgbClr val="FFFF00"/>
        </a:solidFill>
        <a:ln>
          <a:noFill/>
        </a:ln>
        <a:effectLst/>
        <a:scene3d>
          <a:camera prst="orthographicFront"/>
          <a:lightRig rig="flat" dir="t"/>
        </a:scene3d>
        <a:sp3d prstMaterial="dkEdge"/>
      </xdr:spPr>
      <xdr:style>
        <a:lnRef idx="0">
          <a:schemeClr val="lt2">
            <a:hueOff val="0"/>
            <a:satOff val="0"/>
            <a:lumOff val="0"/>
            <a:alphaOff val="0"/>
          </a:schemeClr>
        </a:lnRef>
        <a:fillRef idx="2">
          <a:scrgbClr r="0" g="0" b="0"/>
        </a:fillRef>
        <a:effectRef idx="1">
          <a:schemeClr val="dk2">
            <a:hueOff val="0"/>
            <a:satOff val="0"/>
            <a:lumOff val="0"/>
            <a:alphaOff val="0"/>
          </a:schemeClr>
        </a:effectRef>
        <a:fontRef idx="minor">
          <a:schemeClr val="dk1"/>
        </a:fontRef>
      </xdr:style>
      <xdr:txBody>
        <a:bodyPr spcFirstLastPara="0" vert="horz" wrap="square" lIns="72000" tIns="108000" rIns="72000" bIns="0" numCol="1" spcCol="1270" rtlCol="0" anchor="t" anchorCtr="0">
          <a:noAutofit/>
        </a:bodyPr>
        <a:lstStyle>
          <a:defPPr rtl="0">
            <a:defRPr lang="en-gb"/>
          </a:defPPr>
          <a:lvl1pPr marL="0" algn="l" defTabSz="457200" rtl="0" eaLnBrk="1" latinLnBrk="0" hangingPunct="1">
            <a:defRPr sz="1800" kern="1200">
              <a:solidFill>
                <a:sysClr val="windowText" lastClr="000000"/>
              </a:solidFill>
              <a:latin typeface="Tw Cen MT" panose="020B0602020104020603"/>
            </a:defRPr>
          </a:lvl1pPr>
          <a:lvl2pPr marL="457200" algn="l" defTabSz="457200" rtl="0" eaLnBrk="1" latinLnBrk="0" hangingPunct="1">
            <a:defRPr sz="1800" kern="1200">
              <a:solidFill>
                <a:sysClr val="windowText" lastClr="000000"/>
              </a:solidFill>
              <a:latin typeface="Tw Cen MT" panose="020B0602020104020603"/>
            </a:defRPr>
          </a:lvl2pPr>
          <a:lvl3pPr marL="914400" algn="l" defTabSz="457200" rtl="0" eaLnBrk="1" latinLnBrk="0" hangingPunct="1">
            <a:defRPr sz="1800" kern="1200">
              <a:solidFill>
                <a:sysClr val="windowText" lastClr="000000"/>
              </a:solidFill>
              <a:latin typeface="Tw Cen MT" panose="020B0602020104020603"/>
            </a:defRPr>
          </a:lvl3pPr>
          <a:lvl4pPr marL="1371600" algn="l" defTabSz="457200" rtl="0" eaLnBrk="1" latinLnBrk="0" hangingPunct="1">
            <a:defRPr sz="1800" kern="1200">
              <a:solidFill>
                <a:sysClr val="windowText" lastClr="000000"/>
              </a:solidFill>
              <a:latin typeface="Tw Cen MT" panose="020B0602020104020603"/>
            </a:defRPr>
          </a:lvl4pPr>
          <a:lvl5pPr marL="1828800" algn="l" defTabSz="457200" rtl="0" eaLnBrk="1" latinLnBrk="0" hangingPunct="1">
            <a:defRPr sz="1800" kern="1200">
              <a:solidFill>
                <a:sysClr val="windowText" lastClr="000000"/>
              </a:solidFill>
              <a:latin typeface="Tw Cen MT" panose="020B0602020104020603"/>
            </a:defRPr>
          </a:lvl5pPr>
          <a:lvl6pPr marL="2286000" algn="l" defTabSz="457200" rtl="0" eaLnBrk="1" latinLnBrk="0" hangingPunct="1">
            <a:defRPr sz="1800" kern="1200">
              <a:solidFill>
                <a:sysClr val="windowText" lastClr="000000"/>
              </a:solidFill>
              <a:latin typeface="Tw Cen MT" panose="020B0602020104020603"/>
            </a:defRPr>
          </a:lvl6pPr>
          <a:lvl7pPr marL="2743200" algn="l" defTabSz="457200" rtl="0" eaLnBrk="1" latinLnBrk="0" hangingPunct="1">
            <a:defRPr sz="1800" kern="1200">
              <a:solidFill>
                <a:sysClr val="windowText" lastClr="000000"/>
              </a:solidFill>
              <a:latin typeface="Tw Cen MT" panose="020B0602020104020603"/>
            </a:defRPr>
          </a:lvl7pPr>
          <a:lvl8pPr marL="3200400" algn="l" defTabSz="457200" rtl="0" eaLnBrk="1" latinLnBrk="0" hangingPunct="1">
            <a:defRPr sz="1800" kern="1200">
              <a:solidFill>
                <a:sysClr val="windowText" lastClr="000000"/>
              </a:solidFill>
              <a:latin typeface="Tw Cen MT" panose="020B0602020104020603"/>
            </a:defRPr>
          </a:lvl8pPr>
          <a:lvl9pPr marL="3657600" algn="l" defTabSz="457200" rtl="0" eaLnBrk="1" latinLnBrk="0" hangingPunct="1">
            <a:defRPr sz="1800" kern="1200">
              <a:solidFill>
                <a:sysClr val="windowText" lastClr="000000"/>
              </a:solidFill>
              <a:latin typeface="Tw Cen MT" panose="020B0602020104020603"/>
            </a:defRPr>
          </a:lvl9pPr>
        </a:lstStyle>
        <a:p>
          <a:pPr marL="0" lvl="0" indent="0" algn="ctr" defTabSz="577850" rtl="0">
            <a:lnSpc>
              <a:spcPct val="90000"/>
            </a:lnSpc>
            <a:spcBef>
              <a:spcPct val="0"/>
            </a:spcBef>
            <a:spcAft>
              <a:spcPct val="35000"/>
            </a:spcAft>
            <a:buNone/>
          </a:pPr>
          <a:r>
            <a:rPr lang="en-GB" sz="1000">
              <a:solidFill>
                <a:prstClr val="black"/>
              </a:solidFill>
            </a:rPr>
            <a:t>Pastoral</a:t>
          </a:r>
          <a:r>
            <a:rPr lang="en-GB" sz="1000" baseline="0">
              <a:solidFill>
                <a:prstClr val="black"/>
              </a:solidFill>
            </a:rPr>
            <a:t> </a:t>
          </a:r>
          <a:r>
            <a:rPr lang="en-GB" sz="1000">
              <a:solidFill>
                <a:prstClr val="black"/>
              </a:solidFill>
            </a:rPr>
            <a:t>&amp; Welfare Lead</a:t>
          </a:r>
          <a:r>
            <a:rPr lang="en-GB" sz="1000" baseline="0">
              <a:solidFill>
                <a:prstClr val="black"/>
              </a:solidFill>
            </a:rPr>
            <a:t> </a:t>
          </a:r>
          <a:r>
            <a:rPr lang="en-GB" sz="1000">
              <a:solidFill>
                <a:prstClr val="black"/>
              </a:solidFill>
            </a:rPr>
            <a:t>  1FTE PO3</a:t>
          </a:r>
        </a:p>
        <a:p>
          <a:pPr marL="0" lvl="0" indent="0" algn="ctr" defTabSz="577850" rtl="0">
            <a:lnSpc>
              <a:spcPct val="90000"/>
            </a:lnSpc>
            <a:spcBef>
              <a:spcPct val="0"/>
            </a:spcBef>
            <a:spcAft>
              <a:spcPct val="35000"/>
            </a:spcAft>
            <a:buNone/>
          </a:pPr>
          <a:r>
            <a:rPr lang="en-GB" sz="1000" b="0" kern="1200">
              <a:solidFill>
                <a:prstClr val="black"/>
              </a:solidFill>
            </a:rPr>
            <a:t>TTO</a:t>
          </a:r>
        </a:p>
      </xdr:txBody>
    </xdr:sp>
    <xdr:clientData/>
  </xdr:twoCellAnchor>
  <xdr:twoCellAnchor>
    <xdr:from>
      <xdr:col>0</xdr:col>
      <xdr:colOff>581025</xdr:colOff>
      <xdr:row>10</xdr:row>
      <xdr:rowOff>57151</xdr:rowOff>
    </xdr:from>
    <xdr:to>
      <xdr:col>2</xdr:col>
      <xdr:colOff>40673</xdr:colOff>
      <xdr:row>13</xdr:row>
      <xdr:rowOff>42069</xdr:rowOff>
    </xdr:to>
    <xdr:sp macro="" textlink="">
      <xdr:nvSpPr>
        <xdr:cNvPr id="31" name="Rectangle 30" descr="Hierarchy Sub Level">
          <a:extLst>
            <a:ext uri="{FF2B5EF4-FFF2-40B4-BE49-F238E27FC236}">
              <a16:creationId xmlns:a16="http://schemas.microsoft.com/office/drawing/2014/main" id="{C9FB74FA-5F14-4BB5-BF2C-9D8D5EFF349E}"/>
            </a:ext>
          </a:extLst>
        </xdr:cNvPr>
        <xdr:cNvSpPr/>
      </xdr:nvSpPr>
      <xdr:spPr>
        <a:xfrm>
          <a:off x="581025" y="2000251"/>
          <a:ext cx="2793398" cy="556418"/>
        </a:xfrm>
        <a:prstGeom prst="rect">
          <a:avLst/>
        </a:prstGeom>
        <a:solidFill>
          <a:schemeClr val="accent1">
            <a:lumMod val="40000"/>
            <a:lumOff val="60000"/>
          </a:schemeClr>
        </a:solidFill>
        <a:ln>
          <a:noFill/>
        </a:ln>
        <a:effectLst/>
        <a:scene3d>
          <a:camera prst="orthographicFront"/>
          <a:lightRig rig="flat" dir="t"/>
        </a:scene3d>
        <a:sp3d prstMaterial="dkEdge"/>
      </xdr:spPr>
      <xdr:style>
        <a:lnRef idx="0">
          <a:schemeClr val="lt2">
            <a:hueOff val="0"/>
            <a:satOff val="0"/>
            <a:lumOff val="0"/>
            <a:alphaOff val="0"/>
          </a:schemeClr>
        </a:lnRef>
        <a:fillRef idx="2">
          <a:scrgbClr r="0" g="0" b="0"/>
        </a:fillRef>
        <a:effectRef idx="1">
          <a:schemeClr val="dk2">
            <a:hueOff val="0"/>
            <a:satOff val="0"/>
            <a:lumOff val="0"/>
            <a:alphaOff val="0"/>
          </a:schemeClr>
        </a:effectRef>
        <a:fontRef idx="minor">
          <a:schemeClr val="dk1"/>
        </a:fontRef>
      </xdr:style>
      <xdr:txBody>
        <a:bodyPr spcFirstLastPara="0" vert="horz" wrap="square" lIns="8255" tIns="8255" rIns="8255" bIns="8255" numCol="1" spcCol="1270" rtlCol="0" anchor="ctr" anchorCtr="0">
          <a:noAutofit/>
        </a:bodyPr>
        <a:lstStyle>
          <a:defPPr rtl="0">
            <a:defRPr lang="en-gb"/>
          </a:defPPr>
          <a:lvl1pPr marL="0" algn="l" defTabSz="457200" rtl="0" eaLnBrk="1" latinLnBrk="0" hangingPunct="1">
            <a:defRPr sz="1800" kern="1200">
              <a:solidFill>
                <a:sysClr val="windowText" lastClr="000000"/>
              </a:solidFill>
              <a:latin typeface="Tw Cen MT" panose="020B0602020104020603"/>
            </a:defRPr>
          </a:lvl1pPr>
          <a:lvl2pPr marL="457200" algn="l" defTabSz="457200" rtl="0" eaLnBrk="1" latinLnBrk="0" hangingPunct="1">
            <a:defRPr sz="1800" kern="1200">
              <a:solidFill>
                <a:sysClr val="windowText" lastClr="000000"/>
              </a:solidFill>
              <a:latin typeface="Tw Cen MT" panose="020B0602020104020603"/>
            </a:defRPr>
          </a:lvl2pPr>
          <a:lvl3pPr marL="914400" algn="l" defTabSz="457200" rtl="0" eaLnBrk="1" latinLnBrk="0" hangingPunct="1">
            <a:defRPr sz="1800" kern="1200">
              <a:solidFill>
                <a:sysClr val="windowText" lastClr="000000"/>
              </a:solidFill>
              <a:latin typeface="Tw Cen MT" panose="020B0602020104020603"/>
            </a:defRPr>
          </a:lvl3pPr>
          <a:lvl4pPr marL="1371600" algn="l" defTabSz="457200" rtl="0" eaLnBrk="1" latinLnBrk="0" hangingPunct="1">
            <a:defRPr sz="1800" kern="1200">
              <a:solidFill>
                <a:sysClr val="windowText" lastClr="000000"/>
              </a:solidFill>
              <a:latin typeface="Tw Cen MT" panose="020B0602020104020603"/>
            </a:defRPr>
          </a:lvl4pPr>
          <a:lvl5pPr marL="1828800" algn="l" defTabSz="457200" rtl="0" eaLnBrk="1" latinLnBrk="0" hangingPunct="1">
            <a:defRPr sz="1800" kern="1200">
              <a:solidFill>
                <a:sysClr val="windowText" lastClr="000000"/>
              </a:solidFill>
              <a:latin typeface="Tw Cen MT" panose="020B0602020104020603"/>
            </a:defRPr>
          </a:lvl5pPr>
          <a:lvl6pPr marL="2286000" algn="l" defTabSz="457200" rtl="0" eaLnBrk="1" latinLnBrk="0" hangingPunct="1">
            <a:defRPr sz="1800" kern="1200">
              <a:solidFill>
                <a:sysClr val="windowText" lastClr="000000"/>
              </a:solidFill>
              <a:latin typeface="Tw Cen MT" panose="020B0602020104020603"/>
            </a:defRPr>
          </a:lvl6pPr>
          <a:lvl7pPr marL="2743200" algn="l" defTabSz="457200" rtl="0" eaLnBrk="1" latinLnBrk="0" hangingPunct="1">
            <a:defRPr sz="1800" kern="1200">
              <a:solidFill>
                <a:sysClr val="windowText" lastClr="000000"/>
              </a:solidFill>
              <a:latin typeface="Tw Cen MT" panose="020B0602020104020603"/>
            </a:defRPr>
          </a:lvl7pPr>
          <a:lvl8pPr marL="3200400" algn="l" defTabSz="457200" rtl="0" eaLnBrk="1" latinLnBrk="0" hangingPunct="1">
            <a:defRPr sz="1800" kern="1200">
              <a:solidFill>
                <a:sysClr val="windowText" lastClr="000000"/>
              </a:solidFill>
              <a:latin typeface="Tw Cen MT" panose="020B0602020104020603"/>
            </a:defRPr>
          </a:lvl8pPr>
          <a:lvl9pPr marL="3657600" algn="l" defTabSz="457200" rtl="0" eaLnBrk="1" latinLnBrk="0" hangingPunct="1">
            <a:defRPr sz="1800" kern="1200">
              <a:solidFill>
                <a:sysClr val="windowText" lastClr="000000"/>
              </a:solidFill>
              <a:latin typeface="Tw Cen MT" panose="020B0602020104020603"/>
            </a:defRPr>
          </a:lvl9pPr>
        </a:lstStyle>
        <a:p>
          <a:pPr marL="0" lvl="0" indent="0" algn="ctr" defTabSz="577850" rtl="0">
            <a:lnSpc>
              <a:spcPct val="90000"/>
            </a:lnSpc>
            <a:spcBef>
              <a:spcPct val="0"/>
            </a:spcBef>
            <a:spcAft>
              <a:spcPct val="35000"/>
            </a:spcAft>
            <a:buNone/>
          </a:pPr>
          <a:r>
            <a:rPr lang="en-GB" sz="1000">
              <a:solidFill>
                <a:prstClr val="black"/>
              </a:solidFill>
            </a:rPr>
            <a:t> SBM PO6 1FTE TTO+3</a:t>
          </a:r>
          <a:endParaRPr lang="en-GB" sz="1000" b="0" kern="1200">
            <a:solidFill>
              <a:prstClr val="black"/>
            </a:solidFill>
          </a:endParaRPr>
        </a:p>
      </xdr:txBody>
    </xdr:sp>
    <xdr:clientData/>
  </xdr:twoCellAnchor>
  <xdr:twoCellAnchor>
    <xdr:from>
      <xdr:col>3</xdr:col>
      <xdr:colOff>228600</xdr:colOff>
      <xdr:row>20</xdr:row>
      <xdr:rowOff>9791</xdr:rowOff>
    </xdr:from>
    <xdr:to>
      <xdr:col>4</xdr:col>
      <xdr:colOff>438150</xdr:colOff>
      <xdr:row>24</xdr:row>
      <xdr:rowOff>85725</xdr:rowOff>
    </xdr:to>
    <xdr:sp macro="" textlink="">
      <xdr:nvSpPr>
        <xdr:cNvPr id="32" name="Rectangle 31" descr="Hierarchy Level 2 Item 5">
          <a:extLst>
            <a:ext uri="{FF2B5EF4-FFF2-40B4-BE49-F238E27FC236}">
              <a16:creationId xmlns:a16="http://schemas.microsoft.com/office/drawing/2014/main" id="{27A2025F-2E03-42FC-BE38-E32051A6BAE0}"/>
            </a:ext>
          </a:extLst>
        </xdr:cNvPr>
        <xdr:cNvSpPr/>
      </xdr:nvSpPr>
      <xdr:spPr>
        <a:xfrm>
          <a:off x="2114550" y="3819791"/>
          <a:ext cx="838200" cy="837934"/>
        </a:xfrm>
        <a:prstGeom prst="rect">
          <a:avLst/>
        </a:prstGeom>
        <a:solidFill>
          <a:srgbClr val="4EB3CF">
            <a:lumMod val="75000"/>
          </a:srgbClr>
        </a:solidFill>
        <a:ln>
          <a:noFill/>
        </a:ln>
        <a:effectLst/>
        <a:scene3d>
          <a:camera prst="orthographicFront"/>
          <a:lightRig rig="flat" dir="t"/>
        </a:scene3d>
        <a:sp3d prstMaterial="dkEdge"/>
      </xdr:spPr>
      <xdr:style>
        <a:lnRef idx="0">
          <a:schemeClr val="lt2">
            <a:hueOff val="0"/>
            <a:satOff val="0"/>
            <a:lumOff val="0"/>
            <a:alphaOff val="0"/>
          </a:schemeClr>
        </a:lnRef>
        <a:fillRef idx="2">
          <a:scrgbClr r="0" g="0" b="0"/>
        </a:fillRef>
        <a:effectRef idx="1">
          <a:schemeClr val="dk2">
            <a:hueOff val="0"/>
            <a:satOff val="0"/>
            <a:lumOff val="0"/>
            <a:alphaOff val="0"/>
          </a:schemeClr>
        </a:effectRef>
        <a:fontRef idx="minor">
          <a:schemeClr val="dk1"/>
        </a:fontRef>
      </xdr:style>
      <xdr:txBody>
        <a:bodyPr spcFirstLastPara="0" vert="horz" wrap="square" lIns="72000" tIns="108000" rIns="72000" bIns="0" numCol="1" spcCol="1270" rtlCol="0" anchor="t" anchorCtr="0">
          <a:noAutofit/>
        </a:bodyPr>
        <a:lstStyle>
          <a:defPPr rtl="0">
            <a:defRPr lang="en-gb"/>
          </a:defPPr>
          <a:lvl1pPr marL="0" algn="l" defTabSz="457200" rtl="0" eaLnBrk="1" latinLnBrk="0" hangingPunct="1">
            <a:defRPr sz="1800" kern="1200">
              <a:solidFill>
                <a:sysClr val="windowText" lastClr="000000"/>
              </a:solidFill>
              <a:latin typeface="Tw Cen MT" panose="020B0602020104020603"/>
            </a:defRPr>
          </a:lvl1pPr>
          <a:lvl2pPr marL="457200" algn="l" defTabSz="457200" rtl="0" eaLnBrk="1" latinLnBrk="0" hangingPunct="1">
            <a:defRPr sz="1800" kern="1200">
              <a:solidFill>
                <a:sysClr val="windowText" lastClr="000000"/>
              </a:solidFill>
              <a:latin typeface="Tw Cen MT" panose="020B0602020104020603"/>
            </a:defRPr>
          </a:lvl2pPr>
          <a:lvl3pPr marL="914400" algn="l" defTabSz="457200" rtl="0" eaLnBrk="1" latinLnBrk="0" hangingPunct="1">
            <a:defRPr sz="1800" kern="1200">
              <a:solidFill>
                <a:sysClr val="windowText" lastClr="000000"/>
              </a:solidFill>
              <a:latin typeface="Tw Cen MT" panose="020B0602020104020603"/>
            </a:defRPr>
          </a:lvl3pPr>
          <a:lvl4pPr marL="1371600" algn="l" defTabSz="457200" rtl="0" eaLnBrk="1" latinLnBrk="0" hangingPunct="1">
            <a:defRPr sz="1800" kern="1200">
              <a:solidFill>
                <a:sysClr val="windowText" lastClr="000000"/>
              </a:solidFill>
              <a:latin typeface="Tw Cen MT" panose="020B0602020104020603"/>
            </a:defRPr>
          </a:lvl4pPr>
          <a:lvl5pPr marL="1828800" algn="l" defTabSz="457200" rtl="0" eaLnBrk="1" latinLnBrk="0" hangingPunct="1">
            <a:defRPr sz="1800" kern="1200">
              <a:solidFill>
                <a:sysClr val="windowText" lastClr="000000"/>
              </a:solidFill>
              <a:latin typeface="Tw Cen MT" panose="020B0602020104020603"/>
            </a:defRPr>
          </a:lvl5pPr>
          <a:lvl6pPr marL="2286000" algn="l" defTabSz="457200" rtl="0" eaLnBrk="1" latinLnBrk="0" hangingPunct="1">
            <a:defRPr sz="1800" kern="1200">
              <a:solidFill>
                <a:sysClr val="windowText" lastClr="000000"/>
              </a:solidFill>
              <a:latin typeface="Tw Cen MT" panose="020B0602020104020603"/>
            </a:defRPr>
          </a:lvl6pPr>
          <a:lvl7pPr marL="2743200" algn="l" defTabSz="457200" rtl="0" eaLnBrk="1" latinLnBrk="0" hangingPunct="1">
            <a:defRPr sz="1800" kern="1200">
              <a:solidFill>
                <a:sysClr val="windowText" lastClr="000000"/>
              </a:solidFill>
              <a:latin typeface="Tw Cen MT" panose="020B0602020104020603"/>
            </a:defRPr>
          </a:lvl7pPr>
          <a:lvl8pPr marL="3200400" algn="l" defTabSz="457200" rtl="0" eaLnBrk="1" latinLnBrk="0" hangingPunct="1">
            <a:defRPr sz="1800" kern="1200">
              <a:solidFill>
                <a:sysClr val="windowText" lastClr="000000"/>
              </a:solidFill>
              <a:latin typeface="Tw Cen MT" panose="020B0602020104020603"/>
            </a:defRPr>
          </a:lvl8pPr>
          <a:lvl9pPr marL="3657600" algn="l" defTabSz="457200" rtl="0" eaLnBrk="1" latinLnBrk="0" hangingPunct="1">
            <a:defRPr sz="1800" kern="1200">
              <a:solidFill>
                <a:sysClr val="windowText" lastClr="000000"/>
              </a:solidFill>
              <a:latin typeface="Tw Cen MT" panose="020B0602020104020603"/>
            </a:defRPr>
          </a:lvl9pPr>
        </a:lstStyle>
        <a:p>
          <a:pPr marL="0" lvl="0" indent="0" algn="ctr" defTabSz="577850" rtl="0">
            <a:lnSpc>
              <a:spcPct val="90000"/>
            </a:lnSpc>
            <a:spcBef>
              <a:spcPct val="0"/>
            </a:spcBef>
            <a:spcAft>
              <a:spcPct val="35000"/>
            </a:spcAft>
            <a:buNone/>
          </a:pPr>
          <a:r>
            <a:rPr lang="en-GB" sz="1000">
              <a:solidFill>
                <a:prstClr val="black"/>
              </a:solidFill>
            </a:rPr>
            <a:t>  EY</a:t>
          </a:r>
          <a:r>
            <a:rPr lang="en-GB" sz="1000" baseline="0">
              <a:solidFill>
                <a:prstClr val="black"/>
              </a:solidFill>
            </a:rPr>
            <a:t> </a:t>
          </a:r>
          <a:r>
            <a:rPr lang="en-GB" sz="1000">
              <a:solidFill>
                <a:prstClr val="black"/>
              </a:solidFill>
            </a:rPr>
            <a:t>Educator </a:t>
          </a:r>
          <a:endParaRPr lang="en-GB" sz="1000" b="1" kern="1200" baseline="0">
            <a:solidFill>
              <a:prstClr val="black"/>
            </a:solidFill>
          </a:endParaRPr>
        </a:p>
        <a:p>
          <a:pPr marL="0" lvl="0" indent="0" algn="ctr" defTabSz="577850" rtl="0">
            <a:lnSpc>
              <a:spcPct val="90000"/>
            </a:lnSpc>
            <a:spcBef>
              <a:spcPct val="0"/>
            </a:spcBef>
            <a:spcAft>
              <a:spcPct val="35000"/>
            </a:spcAft>
            <a:buNone/>
          </a:pPr>
          <a:r>
            <a:rPr lang="en-GB" sz="1000" b="0" kern="1200" baseline="0">
              <a:solidFill>
                <a:prstClr val="black"/>
              </a:solidFill>
            </a:rPr>
            <a:t>1 FTE SC6</a:t>
          </a:r>
        </a:p>
        <a:p>
          <a:pPr marL="0" lvl="0" indent="0" algn="ctr" defTabSz="577850" rtl="0">
            <a:lnSpc>
              <a:spcPct val="90000"/>
            </a:lnSpc>
            <a:spcBef>
              <a:spcPct val="0"/>
            </a:spcBef>
            <a:spcAft>
              <a:spcPct val="35000"/>
            </a:spcAft>
            <a:buNone/>
          </a:pPr>
          <a:r>
            <a:rPr lang="en-GB" sz="1000" b="0" kern="1200" baseline="0">
              <a:solidFill>
                <a:prstClr val="black"/>
              </a:solidFill>
            </a:rPr>
            <a:t>AYR</a:t>
          </a:r>
          <a:endParaRPr lang="en-GB" sz="1000" b="0" kern="1200">
            <a:solidFill>
              <a:prstClr val="black"/>
            </a:solidFill>
          </a:endParaRPr>
        </a:p>
      </xdr:txBody>
    </xdr:sp>
    <xdr:clientData/>
  </xdr:twoCellAnchor>
  <xdr:twoCellAnchor>
    <xdr:from>
      <xdr:col>6</xdr:col>
      <xdr:colOff>142875</xdr:colOff>
      <xdr:row>15</xdr:row>
      <xdr:rowOff>19050</xdr:rowOff>
    </xdr:from>
    <xdr:to>
      <xdr:col>7</xdr:col>
      <xdr:colOff>176915</xdr:colOff>
      <xdr:row>19</xdr:row>
      <xdr:rowOff>114300</xdr:rowOff>
    </xdr:to>
    <xdr:sp macro="" textlink="">
      <xdr:nvSpPr>
        <xdr:cNvPr id="33" name="Rectangle 32" descr="Hierarchy Level 2 Item 5">
          <a:extLst>
            <a:ext uri="{FF2B5EF4-FFF2-40B4-BE49-F238E27FC236}">
              <a16:creationId xmlns:a16="http://schemas.microsoft.com/office/drawing/2014/main" id="{764FD9AF-505E-4CC7-8CF4-E874DEB7DDDF}"/>
            </a:ext>
          </a:extLst>
        </xdr:cNvPr>
        <xdr:cNvSpPr/>
      </xdr:nvSpPr>
      <xdr:spPr>
        <a:xfrm>
          <a:off x="3914775" y="2876550"/>
          <a:ext cx="662690" cy="857250"/>
        </a:xfrm>
        <a:prstGeom prst="rect">
          <a:avLst/>
        </a:prstGeom>
        <a:solidFill>
          <a:srgbClr val="4EB3CF">
            <a:lumMod val="75000"/>
          </a:srgbClr>
        </a:solidFill>
        <a:ln>
          <a:noFill/>
        </a:ln>
        <a:effectLst/>
        <a:scene3d>
          <a:camera prst="orthographicFront"/>
          <a:lightRig rig="flat" dir="t"/>
        </a:scene3d>
        <a:sp3d prstMaterial="dkEdge"/>
      </xdr:spPr>
      <xdr:style>
        <a:lnRef idx="0">
          <a:schemeClr val="lt2">
            <a:hueOff val="0"/>
            <a:satOff val="0"/>
            <a:lumOff val="0"/>
            <a:alphaOff val="0"/>
          </a:schemeClr>
        </a:lnRef>
        <a:fillRef idx="2">
          <a:scrgbClr r="0" g="0" b="0"/>
        </a:fillRef>
        <a:effectRef idx="1">
          <a:schemeClr val="dk2">
            <a:hueOff val="0"/>
            <a:satOff val="0"/>
            <a:lumOff val="0"/>
            <a:alphaOff val="0"/>
          </a:schemeClr>
        </a:effectRef>
        <a:fontRef idx="minor">
          <a:schemeClr val="dk1"/>
        </a:fontRef>
      </xdr:style>
      <xdr:txBody>
        <a:bodyPr spcFirstLastPara="0" vert="horz" wrap="square" lIns="72000" tIns="108000" rIns="72000" bIns="0" numCol="1" spcCol="1270" rtlCol="0" anchor="t" anchorCtr="0">
          <a:noAutofit/>
        </a:bodyPr>
        <a:lstStyle>
          <a:defPPr rtl="0">
            <a:defRPr lang="en-gb"/>
          </a:defPPr>
          <a:lvl1pPr marL="0" algn="l" defTabSz="457200" rtl="0" eaLnBrk="1" latinLnBrk="0" hangingPunct="1">
            <a:defRPr sz="1800" kern="1200">
              <a:solidFill>
                <a:sysClr val="windowText" lastClr="000000"/>
              </a:solidFill>
              <a:latin typeface="Tw Cen MT" panose="020B0602020104020603"/>
            </a:defRPr>
          </a:lvl1pPr>
          <a:lvl2pPr marL="457200" algn="l" defTabSz="457200" rtl="0" eaLnBrk="1" latinLnBrk="0" hangingPunct="1">
            <a:defRPr sz="1800" kern="1200">
              <a:solidFill>
                <a:sysClr val="windowText" lastClr="000000"/>
              </a:solidFill>
              <a:latin typeface="Tw Cen MT" panose="020B0602020104020603"/>
            </a:defRPr>
          </a:lvl2pPr>
          <a:lvl3pPr marL="914400" algn="l" defTabSz="457200" rtl="0" eaLnBrk="1" latinLnBrk="0" hangingPunct="1">
            <a:defRPr sz="1800" kern="1200">
              <a:solidFill>
                <a:sysClr val="windowText" lastClr="000000"/>
              </a:solidFill>
              <a:latin typeface="Tw Cen MT" panose="020B0602020104020603"/>
            </a:defRPr>
          </a:lvl3pPr>
          <a:lvl4pPr marL="1371600" algn="l" defTabSz="457200" rtl="0" eaLnBrk="1" latinLnBrk="0" hangingPunct="1">
            <a:defRPr sz="1800" kern="1200">
              <a:solidFill>
                <a:sysClr val="windowText" lastClr="000000"/>
              </a:solidFill>
              <a:latin typeface="Tw Cen MT" panose="020B0602020104020603"/>
            </a:defRPr>
          </a:lvl4pPr>
          <a:lvl5pPr marL="1828800" algn="l" defTabSz="457200" rtl="0" eaLnBrk="1" latinLnBrk="0" hangingPunct="1">
            <a:defRPr sz="1800" kern="1200">
              <a:solidFill>
                <a:sysClr val="windowText" lastClr="000000"/>
              </a:solidFill>
              <a:latin typeface="Tw Cen MT" panose="020B0602020104020603"/>
            </a:defRPr>
          </a:lvl5pPr>
          <a:lvl6pPr marL="2286000" algn="l" defTabSz="457200" rtl="0" eaLnBrk="1" latinLnBrk="0" hangingPunct="1">
            <a:defRPr sz="1800" kern="1200">
              <a:solidFill>
                <a:sysClr val="windowText" lastClr="000000"/>
              </a:solidFill>
              <a:latin typeface="Tw Cen MT" panose="020B0602020104020603"/>
            </a:defRPr>
          </a:lvl6pPr>
          <a:lvl7pPr marL="2743200" algn="l" defTabSz="457200" rtl="0" eaLnBrk="1" latinLnBrk="0" hangingPunct="1">
            <a:defRPr sz="1800" kern="1200">
              <a:solidFill>
                <a:sysClr val="windowText" lastClr="000000"/>
              </a:solidFill>
              <a:latin typeface="Tw Cen MT" panose="020B0602020104020603"/>
            </a:defRPr>
          </a:lvl7pPr>
          <a:lvl8pPr marL="3200400" algn="l" defTabSz="457200" rtl="0" eaLnBrk="1" latinLnBrk="0" hangingPunct="1">
            <a:defRPr sz="1800" kern="1200">
              <a:solidFill>
                <a:sysClr val="windowText" lastClr="000000"/>
              </a:solidFill>
              <a:latin typeface="Tw Cen MT" panose="020B0602020104020603"/>
            </a:defRPr>
          </a:lvl8pPr>
          <a:lvl9pPr marL="3657600" algn="l" defTabSz="457200" rtl="0" eaLnBrk="1" latinLnBrk="0" hangingPunct="1">
            <a:defRPr sz="1800" kern="1200">
              <a:solidFill>
                <a:sysClr val="windowText" lastClr="000000"/>
              </a:solidFill>
              <a:latin typeface="Tw Cen MT" panose="020B0602020104020603"/>
            </a:defRPr>
          </a:lvl9pPr>
        </a:lstStyle>
        <a:p>
          <a:pPr marL="0" lvl="0" indent="0" algn="ctr" defTabSz="577850" rtl="0">
            <a:lnSpc>
              <a:spcPct val="90000"/>
            </a:lnSpc>
            <a:spcBef>
              <a:spcPct val="0"/>
            </a:spcBef>
            <a:spcAft>
              <a:spcPct val="35000"/>
            </a:spcAft>
            <a:buNone/>
          </a:pPr>
          <a:r>
            <a:rPr lang="en-GB" sz="1000">
              <a:solidFill>
                <a:prstClr val="black"/>
              </a:solidFill>
            </a:rPr>
            <a:t> Yr1</a:t>
          </a:r>
          <a:r>
            <a:rPr lang="en-GB" sz="1000" baseline="0">
              <a:solidFill>
                <a:prstClr val="black"/>
              </a:solidFill>
            </a:rPr>
            <a:t> Teacher MPR 6. </a:t>
          </a:r>
        </a:p>
        <a:p>
          <a:pPr marL="0" lvl="0" indent="0" algn="ctr" defTabSz="577850" rtl="0">
            <a:lnSpc>
              <a:spcPct val="90000"/>
            </a:lnSpc>
            <a:spcBef>
              <a:spcPct val="0"/>
            </a:spcBef>
            <a:spcAft>
              <a:spcPct val="35000"/>
            </a:spcAft>
            <a:buNone/>
          </a:pPr>
          <a:r>
            <a:rPr lang="en-GB" sz="1000" baseline="0">
              <a:solidFill>
                <a:prstClr val="black"/>
              </a:solidFill>
            </a:rPr>
            <a:t>TLR 2.1</a:t>
          </a:r>
        </a:p>
        <a:p>
          <a:pPr marL="0" lvl="0" indent="0" algn="ctr" defTabSz="577850" rtl="0">
            <a:lnSpc>
              <a:spcPct val="90000"/>
            </a:lnSpc>
            <a:spcBef>
              <a:spcPct val="0"/>
            </a:spcBef>
            <a:spcAft>
              <a:spcPct val="35000"/>
            </a:spcAft>
            <a:buNone/>
          </a:pPr>
          <a:r>
            <a:rPr lang="en-GB" sz="1000" baseline="0">
              <a:solidFill>
                <a:prstClr val="black"/>
              </a:solidFill>
            </a:rPr>
            <a:t>1FTE </a:t>
          </a:r>
          <a:endParaRPr lang="en-GB" sz="1000" b="0" kern="1200">
            <a:solidFill>
              <a:prstClr val="black"/>
            </a:solidFill>
          </a:endParaRPr>
        </a:p>
      </xdr:txBody>
    </xdr:sp>
    <xdr:clientData/>
  </xdr:twoCellAnchor>
  <xdr:twoCellAnchor>
    <xdr:from>
      <xdr:col>3</xdr:col>
      <xdr:colOff>271993</xdr:colOff>
      <xdr:row>24</xdr:row>
      <xdr:rowOff>123826</xdr:rowOff>
    </xdr:from>
    <xdr:to>
      <xdr:col>4</xdr:col>
      <xdr:colOff>419100</xdr:colOff>
      <xdr:row>28</xdr:row>
      <xdr:rowOff>161926</xdr:rowOff>
    </xdr:to>
    <xdr:sp macro="" textlink="">
      <xdr:nvSpPr>
        <xdr:cNvPr id="34" name="Rectangle 33" descr="Hierarchy Level 2 Item 5">
          <a:extLst>
            <a:ext uri="{FF2B5EF4-FFF2-40B4-BE49-F238E27FC236}">
              <a16:creationId xmlns:a16="http://schemas.microsoft.com/office/drawing/2014/main" id="{B1382624-7F8A-4820-9ADB-36E2A50DE908}"/>
            </a:ext>
          </a:extLst>
        </xdr:cNvPr>
        <xdr:cNvSpPr/>
      </xdr:nvSpPr>
      <xdr:spPr>
        <a:xfrm>
          <a:off x="2157943" y="4695826"/>
          <a:ext cx="775757" cy="800100"/>
        </a:xfrm>
        <a:prstGeom prst="rect">
          <a:avLst/>
        </a:prstGeom>
        <a:solidFill>
          <a:srgbClr val="66FFFF"/>
        </a:solidFill>
        <a:ln>
          <a:noFill/>
        </a:ln>
        <a:effectLst/>
        <a:scene3d>
          <a:camera prst="orthographicFront"/>
          <a:lightRig rig="flat" dir="t"/>
        </a:scene3d>
        <a:sp3d prstMaterial="dkEdge"/>
      </xdr:spPr>
      <xdr:style>
        <a:lnRef idx="0">
          <a:schemeClr val="lt2">
            <a:hueOff val="0"/>
            <a:satOff val="0"/>
            <a:lumOff val="0"/>
            <a:alphaOff val="0"/>
          </a:schemeClr>
        </a:lnRef>
        <a:fillRef idx="2">
          <a:scrgbClr r="0" g="0" b="0"/>
        </a:fillRef>
        <a:effectRef idx="1">
          <a:schemeClr val="dk2">
            <a:hueOff val="0"/>
            <a:satOff val="0"/>
            <a:lumOff val="0"/>
            <a:alphaOff val="0"/>
          </a:schemeClr>
        </a:effectRef>
        <a:fontRef idx="minor">
          <a:schemeClr val="dk1"/>
        </a:fontRef>
      </xdr:style>
      <xdr:txBody>
        <a:bodyPr spcFirstLastPara="0" vert="horz" wrap="square" lIns="72000" tIns="108000" rIns="72000" bIns="0" numCol="1" spcCol="1270" rtlCol="0" anchor="t" anchorCtr="0">
          <a:noAutofit/>
        </a:bodyPr>
        <a:lstStyle>
          <a:defPPr rtl="0">
            <a:defRPr lang="en-gb"/>
          </a:defPPr>
          <a:lvl1pPr marL="0" algn="l" defTabSz="457200" rtl="0" eaLnBrk="1" latinLnBrk="0" hangingPunct="1">
            <a:defRPr sz="1800" kern="1200">
              <a:solidFill>
                <a:sysClr val="windowText" lastClr="000000"/>
              </a:solidFill>
              <a:latin typeface="Tw Cen MT" panose="020B0602020104020603"/>
            </a:defRPr>
          </a:lvl1pPr>
          <a:lvl2pPr marL="457200" algn="l" defTabSz="457200" rtl="0" eaLnBrk="1" latinLnBrk="0" hangingPunct="1">
            <a:defRPr sz="1800" kern="1200">
              <a:solidFill>
                <a:sysClr val="windowText" lastClr="000000"/>
              </a:solidFill>
              <a:latin typeface="Tw Cen MT" panose="020B0602020104020603"/>
            </a:defRPr>
          </a:lvl2pPr>
          <a:lvl3pPr marL="914400" algn="l" defTabSz="457200" rtl="0" eaLnBrk="1" latinLnBrk="0" hangingPunct="1">
            <a:defRPr sz="1800" kern="1200">
              <a:solidFill>
                <a:sysClr val="windowText" lastClr="000000"/>
              </a:solidFill>
              <a:latin typeface="Tw Cen MT" panose="020B0602020104020603"/>
            </a:defRPr>
          </a:lvl3pPr>
          <a:lvl4pPr marL="1371600" algn="l" defTabSz="457200" rtl="0" eaLnBrk="1" latinLnBrk="0" hangingPunct="1">
            <a:defRPr sz="1800" kern="1200">
              <a:solidFill>
                <a:sysClr val="windowText" lastClr="000000"/>
              </a:solidFill>
              <a:latin typeface="Tw Cen MT" panose="020B0602020104020603"/>
            </a:defRPr>
          </a:lvl4pPr>
          <a:lvl5pPr marL="1828800" algn="l" defTabSz="457200" rtl="0" eaLnBrk="1" latinLnBrk="0" hangingPunct="1">
            <a:defRPr sz="1800" kern="1200">
              <a:solidFill>
                <a:sysClr val="windowText" lastClr="000000"/>
              </a:solidFill>
              <a:latin typeface="Tw Cen MT" panose="020B0602020104020603"/>
            </a:defRPr>
          </a:lvl5pPr>
          <a:lvl6pPr marL="2286000" algn="l" defTabSz="457200" rtl="0" eaLnBrk="1" latinLnBrk="0" hangingPunct="1">
            <a:defRPr sz="1800" kern="1200">
              <a:solidFill>
                <a:sysClr val="windowText" lastClr="000000"/>
              </a:solidFill>
              <a:latin typeface="Tw Cen MT" panose="020B0602020104020603"/>
            </a:defRPr>
          </a:lvl6pPr>
          <a:lvl7pPr marL="2743200" algn="l" defTabSz="457200" rtl="0" eaLnBrk="1" latinLnBrk="0" hangingPunct="1">
            <a:defRPr sz="1800" kern="1200">
              <a:solidFill>
                <a:sysClr val="windowText" lastClr="000000"/>
              </a:solidFill>
              <a:latin typeface="Tw Cen MT" panose="020B0602020104020603"/>
            </a:defRPr>
          </a:lvl7pPr>
          <a:lvl8pPr marL="3200400" algn="l" defTabSz="457200" rtl="0" eaLnBrk="1" latinLnBrk="0" hangingPunct="1">
            <a:defRPr sz="1800" kern="1200">
              <a:solidFill>
                <a:sysClr val="windowText" lastClr="000000"/>
              </a:solidFill>
              <a:latin typeface="Tw Cen MT" panose="020B0602020104020603"/>
            </a:defRPr>
          </a:lvl8pPr>
          <a:lvl9pPr marL="3657600" algn="l" defTabSz="457200" rtl="0" eaLnBrk="1" latinLnBrk="0" hangingPunct="1">
            <a:defRPr sz="1800" kern="1200">
              <a:solidFill>
                <a:sysClr val="windowText" lastClr="000000"/>
              </a:solidFill>
              <a:latin typeface="Tw Cen MT" panose="020B0602020104020603"/>
            </a:defRPr>
          </a:lvl9pPr>
        </a:lstStyle>
        <a:p>
          <a:pPr marL="0" lvl="0" indent="0" algn="ctr" defTabSz="577850" rtl="0">
            <a:lnSpc>
              <a:spcPct val="90000"/>
            </a:lnSpc>
            <a:spcBef>
              <a:spcPct val="0"/>
            </a:spcBef>
            <a:spcAft>
              <a:spcPct val="35000"/>
            </a:spcAft>
            <a:buNone/>
          </a:pPr>
          <a:r>
            <a:rPr lang="en-GB" sz="1000">
              <a:solidFill>
                <a:prstClr val="black"/>
              </a:solidFill>
            </a:rPr>
            <a:t>EYFS</a:t>
          </a:r>
          <a:r>
            <a:rPr lang="en-GB" sz="1000" baseline="0">
              <a:solidFill>
                <a:prstClr val="black"/>
              </a:solidFill>
            </a:rPr>
            <a:t> SEN</a:t>
          </a:r>
        </a:p>
        <a:p>
          <a:pPr marL="0" lvl="0" indent="0" algn="ctr" defTabSz="577850" rtl="0">
            <a:lnSpc>
              <a:spcPct val="90000"/>
            </a:lnSpc>
            <a:spcBef>
              <a:spcPct val="0"/>
            </a:spcBef>
            <a:spcAft>
              <a:spcPct val="35000"/>
            </a:spcAft>
            <a:buNone/>
          </a:pPr>
          <a:r>
            <a:rPr lang="en-GB" sz="1000">
              <a:solidFill>
                <a:prstClr val="black"/>
              </a:solidFill>
            </a:rPr>
            <a:t>1FTE SC6</a:t>
          </a:r>
        </a:p>
        <a:p>
          <a:pPr marL="0" lvl="0" indent="0" algn="ctr" defTabSz="577850" rtl="0">
            <a:lnSpc>
              <a:spcPct val="90000"/>
            </a:lnSpc>
            <a:spcBef>
              <a:spcPct val="0"/>
            </a:spcBef>
            <a:spcAft>
              <a:spcPct val="35000"/>
            </a:spcAft>
            <a:buNone/>
          </a:pPr>
          <a:r>
            <a:rPr lang="en-GB" sz="1000">
              <a:solidFill>
                <a:prstClr val="black"/>
              </a:solidFill>
            </a:rPr>
            <a:t>SEN</a:t>
          </a:r>
          <a:r>
            <a:rPr lang="en-GB" sz="1000" baseline="0">
              <a:solidFill>
                <a:prstClr val="black"/>
              </a:solidFill>
            </a:rPr>
            <a:t> allowance</a:t>
          </a:r>
          <a:r>
            <a:rPr lang="en-GB" sz="1000">
              <a:solidFill>
                <a:prstClr val="black"/>
              </a:solidFill>
            </a:rPr>
            <a:t> TTO </a:t>
          </a:r>
          <a:endParaRPr lang="en-GB" sz="1000" b="0" kern="1200">
            <a:solidFill>
              <a:prstClr val="black"/>
            </a:solidFill>
          </a:endParaRPr>
        </a:p>
      </xdr:txBody>
    </xdr:sp>
    <xdr:clientData/>
  </xdr:twoCellAnchor>
  <xdr:twoCellAnchor>
    <xdr:from>
      <xdr:col>7</xdr:col>
      <xdr:colOff>290566</xdr:colOff>
      <xdr:row>20</xdr:row>
      <xdr:rowOff>38100</xdr:rowOff>
    </xdr:from>
    <xdr:to>
      <xdr:col>8</xdr:col>
      <xdr:colOff>316876</xdr:colOff>
      <xdr:row>24</xdr:row>
      <xdr:rowOff>66675</xdr:rowOff>
    </xdr:to>
    <xdr:sp macro="" textlink="">
      <xdr:nvSpPr>
        <xdr:cNvPr id="35" name="Rectangle 34" descr="Hierarchy Level 2 Item 5">
          <a:extLst>
            <a:ext uri="{FF2B5EF4-FFF2-40B4-BE49-F238E27FC236}">
              <a16:creationId xmlns:a16="http://schemas.microsoft.com/office/drawing/2014/main" id="{7EBDCC6B-4C13-4B1E-83DE-8653476AABA4}"/>
            </a:ext>
          </a:extLst>
        </xdr:cNvPr>
        <xdr:cNvSpPr/>
      </xdr:nvSpPr>
      <xdr:spPr>
        <a:xfrm>
          <a:off x="4691116" y="3848100"/>
          <a:ext cx="654960" cy="790575"/>
        </a:xfrm>
        <a:prstGeom prst="rect">
          <a:avLst/>
        </a:prstGeom>
        <a:solidFill>
          <a:srgbClr val="92D050"/>
        </a:solidFill>
        <a:ln>
          <a:noFill/>
        </a:ln>
        <a:effectLst/>
        <a:scene3d>
          <a:camera prst="orthographicFront"/>
          <a:lightRig rig="flat" dir="t"/>
        </a:scene3d>
        <a:sp3d prstMaterial="dkEdge"/>
      </xdr:spPr>
      <xdr:style>
        <a:lnRef idx="0">
          <a:schemeClr val="lt2">
            <a:hueOff val="0"/>
            <a:satOff val="0"/>
            <a:lumOff val="0"/>
            <a:alphaOff val="0"/>
          </a:schemeClr>
        </a:lnRef>
        <a:fillRef idx="2">
          <a:scrgbClr r="0" g="0" b="0"/>
        </a:fillRef>
        <a:effectRef idx="1">
          <a:schemeClr val="dk2">
            <a:hueOff val="0"/>
            <a:satOff val="0"/>
            <a:lumOff val="0"/>
            <a:alphaOff val="0"/>
          </a:schemeClr>
        </a:effectRef>
        <a:fontRef idx="minor">
          <a:schemeClr val="dk1"/>
        </a:fontRef>
      </xdr:style>
      <xdr:txBody>
        <a:bodyPr spcFirstLastPara="0" vert="horz" wrap="square" lIns="72000" tIns="108000" rIns="72000" bIns="0" numCol="1" spcCol="1270" rtlCol="0" anchor="t" anchorCtr="0">
          <a:noAutofit/>
        </a:bodyPr>
        <a:lstStyle>
          <a:defPPr rtl="0">
            <a:defRPr lang="en-gb"/>
          </a:defPPr>
          <a:lvl1pPr marL="0" algn="l" defTabSz="457200" rtl="0" eaLnBrk="1" latinLnBrk="0" hangingPunct="1">
            <a:defRPr sz="1800" kern="1200">
              <a:solidFill>
                <a:sysClr val="windowText" lastClr="000000"/>
              </a:solidFill>
              <a:latin typeface="Tw Cen MT" panose="020B0602020104020603"/>
            </a:defRPr>
          </a:lvl1pPr>
          <a:lvl2pPr marL="457200" algn="l" defTabSz="457200" rtl="0" eaLnBrk="1" latinLnBrk="0" hangingPunct="1">
            <a:defRPr sz="1800" kern="1200">
              <a:solidFill>
                <a:sysClr val="windowText" lastClr="000000"/>
              </a:solidFill>
              <a:latin typeface="Tw Cen MT" panose="020B0602020104020603"/>
            </a:defRPr>
          </a:lvl2pPr>
          <a:lvl3pPr marL="914400" algn="l" defTabSz="457200" rtl="0" eaLnBrk="1" latinLnBrk="0" hangingPunct="1">
            <a:defRPr sz="1800" kern="1200">
              <a:solidFill>
                <a:sysClr val="windowText" lastClr="000000"/>
              </a:solidFill>
              <a:latin typeface="Tw Cen MT" panose="020B0602020104020603"/>
            </a:defRPr>
          </a:lvl3pPr>
          <a:lvl4pPr marL="1371600" algn="l" defTabSz="457200" rtl="0" eaLnBrk="1" latinLnBrk="0" hangingPunct="1">
            <a:defRPr sz="1800" kern="1200">
              <a:solidFill>
                <a:sysClr val="windowText" lastClr="000000"/>
              </a:solidFill>
              <a:latin typeface="Tw Cen MT" panose="020B0602020104020603"/>
            </a:defRPr>
          </a:lvl4pPr>
          <a:lvl5pPr marL="1828800" algn="l" defTabSz="457200" rtl="0" eaLnBrk="1" latinLnBrk="0" hangingPunct="1">
            <a:defRPr sz="1800" kern="1200">
              <a:solidFill>
                <a:sysClr val="windowText" lastClr="000000"/>
              </a:solidFill>
              <a:latin typeface="Tw Cen MT" panose="020B0602020104020603"/>
            </a:defRPr>
          </a:lvl5pPr>
          <a:lvl6pPr marL="2286000" algn="l" defTabSz="457200" rtl="0" eaLnBrk="1" latinLnBrk="0" hangingPunct="1">
            <a:defRPr sz="1800" kern="1200">
              <a:solidFill>
                <a:sysClr val="windowText" lastClr="000000"/>
              </a:solidFill>
              <a:latin typeface="Tw Cen MT" panose="020B0602020104020603"/>
            </a:defRPr>
          </a:lvl6pPr>
          <a:lvl7pPr marL="2743200" algn="l" defTabSz="457200" rtl="0" eaLnBrk="1" latinLnBrk="0" hangingPunct="1">
            <a:defRPr sz="1800" kern="1200">
              <a:solidFill>
                <a:sysClr val="windowText" lastClr="000000"/>
              </a:solidFill>
              <a:latin typeface="Tw Cen MT" panose="020B0602020104020603"/>
            </a:defRPr>
          </a:lvl7pPr>
          <a:lvl8pPr marL="3200400" algn="l" defTabSz="457200" rtl="0" eaLnBrk="1" latinLnBrk="0" hangingPunct="1">
            <a:defRPr sz="1800" kern="1200">
              <a:solidFill>
                <a:sysClr val="windowText" lastClr="000000"/>
              </a:solidFill>
              <a:latin typeface="Tw Cen MT" panose="020B0602020104020603"/>
            </a:defRPr>
          </a:lvl8pPr>
          <a:lvl9pPr marL="3657600" algn="l" defTabSz="457200" rtl="0" eaLnBrk="1" latinLnBrk="0" hangingPunct="1">
            <a:defRPr sz="1800" kern="1200">
              <a:solidFill>
                <a:sysClr val="windowText" lastClr="000000"/>
              </a:solidFill>
              <a:latin typeface="Tw Cen MT" panose="020B0602020104020603"/>
            </a:defRPr>
          </a:lvl9pPr>
        </a:lstStyle>
        <a:p>
          <a:pPr marL="0" lvl="0" indent="0" algn="ctr" defTabSz="577850" rtl="0">
            <a:lnSpc>
              <a:spcPct val="90000"/>
            </a:lnSpc>
            <a:spcBef>
              <a:spcPct val="0"/>
            </a:spcBef>
            <a:spcAft>
              <a:spcPct val="35000"/>
            </a:spcAft>
            <a:buNone/>
          </a:pPr>
          <a:r>
            <a:rPr lang="en-GB" sz="1000">
              <a:solidFill>
                <a:prstClr val="black"/>
              </a:solidFill>
            </a:rPr>
            <a:t> TA</a:t>
          </a:r>
        </a:p>
        <a:p>
          <a:pPr marL="0" lvl="0" indent="0" algn="ctr" defTabSz="577850" rtl="0">
            <a:lnSpc>
              <a:spcPct val="90000"/>
            </a:lnSpc>
            <a:spcBef>
              <a:spcPct val="0"/>
            </a:spcBef>
            <a:spcAft>
              <a:spcPct val="35000"/>
            </a:spcAft>
            <a:buNone/>
          </a:pPr>
          <a:r>
            <a:rPr lang="en-GB" sz="1000" b="0" kern="1200">
              <a:solidFill>
                <a:prstClr val="black"/>
              </a:solidFill>
            </a:rPr>
            <a:t>1FTE</a:t>
          </a:r>
          <a:r>
            <a:rPr lang="en-GB" sz="1000" b="0" kern="1200" baseline="0">
              <a:solidFill>
                <a:prstClr val="black"/>
              </a:solidFill>
            </a:rPr>
            <a:t> SC4</a:t>
          </a:r>
          <a:r>
            <a:rPr lang="en-GB" sz="1000" b="0" kern="1200">
              <a:solidFill>
                <a:prstClr val="black"/>
              </a:solidFill>
            </a:rPr>
            <a:t>  </a:t>
          </a:r>
        </a:p>
        <a:p>
          <a:pPr marL="0" lvl="0" indent="0" algn="ctr" defTabSz="577850" rtl="0">
            <a:lnSpc>
              <a:spcPct val="90000"/>
            </a:lnSpc>
            <a:spcBef>
              <a:spcPct val="0"/>
            </a:spcBef>
            <a:spcAft>
              <a:spcPct val="35000"/>
            </a:spcAft>
            <a:buNone/>
          </a:pPr>
          <a:r>
            <a:rPr lang="en-GB" sz="1000" b="0" kern="1200">
              <a:solidFill>
                <a:prstClr val="black"/>
              </a:solidFill>
            </a:rPr>
            <a:t>TT0</a:t>
          </a:r>
        </a:p>
      </xdr:txBody>
    </xdr:sp>
    <xdr:clientData/>
  </xdr:twoCellAnchor>
  <xdr:twoCellAnchor>
    <xdr:from>
      <xdr:col>8</xdr:col>
      <xdr:colOff>419101</xdr:colOff>
      <xdr:row>20</xdr:row>
      <xdr:rowOff>47624</xdr:rowOff>
    </xdr:from>
    <xdr:to>
      <xdr:col>9</xdr:col>
      <xdr:colOff>432699</xdr:colOff>
      <xdr:row>24</xdr:row>
      <xdr:rowOff>85725</xdr:rowOff>
    </xdr:to>
    <xdr:sp macro="" textlink="">
      <xdr:nvSpPr>
        <xdr:cNvPr id="36" name="Rectangle 35" descr="Hierarchy Level 2 Item 5">
          <a:extLst>
            <a:ext uri="{FF2B5EF4-FFF2-40B4-BE49-F238E27FC236}">
              <a16:creationId xmlns:a16="http://schemas.microsoft.com/office/drawing/2014/main" id="{A206C634-9E7E-4A0C-B3A6-244B82E4C7EC}"/>
            </a:ext>
          </a:extLst>
        </xdr:cNvPr>
        <xdr:cNvSpPr/>
      </xdr:nvSpPr>
      <xdr:spPr>
        <a:xfrm>
          <a:off x="5448301" y="3857624"/>
          <a:ext cx="642248" cy="800101"/>
        </a:xfrm>
        <a:prstGeom prst="rect">
          <a:avLst/>
        </a:prstGeom>
        <a:solidFill>
          <a:srgbClr val="FF0000"/>
        </a:solidFill>
        <a:ln>
          <a:noFill/>
        </a:ln>
        <a:effectLst/>
        <a:scene3d>
          <a:camera prst="orthographicFront"/>
          <a:lightRig rig="flat" dir="t"/>
        </a:scene3d>
        <a:sp3d prstMaterial="dkEdge"/>
      </xdr:spPr>
      <xdr:style>
        <a:lnRef idx="0">
          <a:schemeClr val="lt2">
            <a:hueOff val="0"/>
            <a:satOff val="0"/>
            <a:lumOff val="0"/>
            <a:alphaOff val="0"/>
          </a:schemeClr>
        </a:lnRef>
        <a:fillRef idx="2">
          <a:scrgbClr r="0" g="0" b="0"/>
        </a:fillRef>
        <a:effectRef idx="1">
          <a:schemeClr val="dk2">
            <a:hueOff val="0"/>
            <a:satOff val="0"/>
            <a:lumOff val="0"/>
            <a:alphaOff val="0"/>
          </a:schemeClr>
        </a:effectRef>
        <a:fontRef idx="minor">
          <a:schemeClr val="dk1"/>
        </a:fontRef>
      </xdr:style>
      <xdr:txBody>
        <a:bodyPr spcFirstLastPara="0" vert="horz" wrap="square" lIns="72000" tIns="108000" rIns="72000" bIns="0" numCol="1" spcCol="1270" rtlCol="0" anchor="t" anchorCtr="0">
          <a:noAutofit/>
        </a:bodyPr>
        <a:lstStyle>
          <a:defPPr rtl="0">
            <a:defRPr lang="en-gb"/>
          </a:defPPr>
          <a:lvl1pPr marL="0" algn="l" defTabSz="457200" rtl="0" eaLnBrk="1" latinLnBrk="0" hangingPunct="1">
            <a:defRPr sz="1800" kern="1200">
              <a:solidFill>
                <a:sysClr val="windowText" lastClr="000000"/>
              </a:solidFill>
              <a:latin typeface="Tw Cen MT" panose="020B0602020104020603"/>
            </a:defRPr>
          </a:lvl1pPr>
          <a:lvl2pPr marL="457200" algn="l" defTabSz="457200" rtl="0" eaLnBrk="1" latinLnBrk="0" hangingPunct="1">
            <a:defRPr sz="1800" kern="1200">
              <a:solidFill>
                <a:sysClr val="windowText" lastClr="000000"/>
              </a:solidFill>
              <a:latin typeface="Tw Cen MT" panose="020B0602020104020603"/>
            </a:defRPr>
          </a:lvl2pPr>
          <a:lvl3pPr marL="914400" algn="l" defTabSz="457200" rtl="0" eaLnBrk="1" latinLnBrk="0" hangingPunct="1">
            <a:defRPr sz="1800" kern="1200">
              <a:solidFill>
                <a:sysClr val="windowText" lastClr="000000"/>
              </a:solidFill>
              <a:latin typeface="Tw Cen MT" panose="020B0602020104020603"/>
            </a:defRPr>
          </a:lvl3pPr>
          <a:lvl4pPr marL="1371600" algn="l" defTabSz="457200" rtl="0" eaLnBrk="1" latinLnBrk="0" hangingPunct="1">
            <a:defRPr sz="1800" kern="1200">
              <a:solidFill>
                <a:sysClr val="windowText" lastClr="000000"/>
              </a:solidFill>
              <a:latin typeface="Tw Cen MT" panose="020B0602020104020603"/>
            </a:defRPr>
          </a:lvl4pPr>
          <a:lvl5pPr marL="1828800" algn="l" defTabSz="457200" rtl="0" eaLnBrk="1" latinLnBrk="0" hangingPunct="1">
            <a:defRPr sz="1800" kern="1200">
              <a:solidFill>
                <a:sysClr val="windowText" lastClr="000000"/>
              </a:solidFill>
              <a:latin typeface="Tw Cen MT" panose="020B0602020104020603"/>
            </a:defRPr>
          </a:lvl5pPr>
          <a:lvl6pPr marL="2286000" algn="l" defTabSz="457200" rtl="0" eaLnBrk="1" latinLnBrk="0" hangingPunct="1">
            <a:defRPr sz="1800" kern="1200">
              <a:solidFill>
                <a:sysClr val="windowText" lastClr="000000"/>
              </a:solidFill>
              <a:latin typeface="Tw Cen MT" panose="020B0602020104020603"/>
            </a:defRPr>
          </a:lvl6pPr>
          <a:lvl7pPr marL="2743200" algn="l" defTabSz="457200" rtl="0" eaLnBrk="1" latinLnBrk="0" hangingPunct="1">
            <a:defRPr sz="1800" kern="1200">
              <a:solidFill>
                <a:sysClr val="windowText" lastClr="000000"/>
              </a:solidFill>
              <a:latin typeface="Tw Cen MT" panose="020B0602020104020603"/>
            </a:defRPr>
          </a:lvl7pPr>
          <a:lvl8pPr marL="3200400" algn="l" defTabSz="457200" rtl="0" eaLnBrk="1" latinLnBrk="0" hangingPunct="1">
            <a:defRPr sz="1800" kern="1200">
              <a:solidFill>
                <a:sysClr val="windowText" lastClr="000000"/>
              </a:solidFill>
              <a:latin typeface="Tw Cen MT" panose="020B0602020104020603"/>
            </a:defRPr>
          </a:lvl8pPr>
          <a:lvl9pPr marL="3657600" algn="l" defTabSz="457200" rtl="0" eaLnBrk="1" latinLnBrk="0" hangingPunct="1">
            <a:defRPr sz="1800" kern="1200">
              <a:solidFill>
                <a:sysClr val="windowText" lastClr="000000"/>
              </a:solidFill>
              <a:latin typeface="Tw Cen MT" panose="020B0602020104020603"/>
            </a:defRPr>
          </a:lvl9pPr>
        </a:lstStyle>
        <a:p>
          <a:pPr marL="0" lvl="0" indent="0" algn="ctr" defTabSz="577850" rtl="0">
            <a:lnSpc>
              <a:spcPct val="90000"/>
            </a:lnSpc>
            <a:spcBef>
              <a:spcPct val="0"/>
            </a:spcBef>
            <a:spcAft>
              <a:spcPct val="35000"/>
            </a:spcAft>
            <a:buNone/>
          </a:pPr>
          <a:r>
            <a:rPr lang="en-GB" sz="1000">
              <a:solidFill>
                <a:prstClr val="black"/>
              </a:solidFill>
            </a:rPr>
            <a:t> TA</a:t>
          </a:r>
        </a:p>
        <a:p>
          <a:pPr marL="0" lvl="0" indent="0" algn="ctr" defTabSz="577850" rtl="0">
            <a:lnSpc>
              <a:spcPct val="90000"/>
            </a:lnSpc>
            <a:spcBef>
              <a:spcPct val="0"/>
            </a:spcBef>
            <a:spcAft>
              <a:spcPct val="35000"/>
            </a:spcAft>
            <a:buNone/>
          </a:pPr>
          <a:r>
            <a:rPr lang="en-GB" sz="1000" b="1">
              <a:solidFill>
                <a:prstClr val="black"/>
              </a:solidFill>
            </a:rPr>
            <a:t>AGENCY</a:t>
          </a:r>
        </a:p>
        <a:p>
          <a:pPr marL="0" lvl="0" indent="0" algn="ctr" defTabSz="577850" rtl="0">
            <a:lnSpc>
              <a:spcPct val="90000"/>
            </a:lnSpc>
            <a:spcBef>
              <a:spcPct val="0"/>
            </a:spcBef>
            <a:spcAft>
              <a:spcPct val="35000"/>
            </a:spcAft>
            <a:buNone/>
          </a:pPr>
          <a:r>
            <a:rPr lang="en-GB" sz="1000" b="0">
              <a:solidFill>
                <a:prstClr val="black"/>
              </a:solidFill>
            </a:rPr>
            <a:t>1</a:t>
          </a:r>
          <a:r>
            <a:rPr lang="en-GB" sz="1000" b="0" baseline="0">
              <a:solidFill>
                <a:prstClr val="black"/>
              </a:solidFill>
            </a:rPr>
            <a:t> </a:t>
          </a:r>
          <a:r>
            <a:rPr lang="en-GB" sz="1000" b="0">
              <a:solidFill>
                <a:prstClr val="black"/>
              </a:solidFill>
            </a:rPr>
            <a:t>FTE</a:t>
          </a:r>
        </a:p>
        <a:p>
          <a:pPr marL="0" lvl="0" indent="0" algn="ctr" defTabSz="577850" rtl="0">
            <a:lnSpc>
              <a:spcPct val="90000"/>
            </a:lnSpc>
            <a:spcBef>
              <a:spcPct val="0"/>
            </a:spcBef>
            <a:spcAft>
              <a:spcPct val="35000"/>
            </a:spcAft>
            <a:buNone/>
          </a:pPr>
          <a:r>
            <a:rPr lang="en-GB" sz="1000" b="0">
              <a:solidFill>
                <a:prstClr val="black"/>
              </a:solidFill>
            </a:rPr>
            <a:t>TTO</a:t>
          </a:r>
        </a:p>
      </xdr:txBody>
    </xdr:sp>
    <xdr:clientData/>
  </xdr:twoCellAnchor>
  <xdr:twoCellAnchor>
    <xdr:from>
      <xdr:col>9</xdr:col>
      <xdr:colOff>428625</xdr:colOff>
      <xdr:row>40</xdr:row>
      <xdr:rowOff>152399</xdr:rowOff>
    </xdr:from>
    <xdr:to>
      <xdr:col>11</xdr:col>
      <xdr:colOff>361950</xdr:colOff>
      <xdr:row>43</xdr:row>
      <xdr:rowOff>152399</xdr:rowOff>
    </xdr:to>
    <xdr:sp macro="" textlink="">
      <xdr:nvSpPr>
        <xdr:cNvPr id="37" name="Rectangle 36" descr="Hierarchy Level 2 Item 5">
          <a:extLst>
            <a:ext uri="{FF2B5EF4-FFF2-40B4-BE49-F238E27FC236}">
              <a16:creationId xmlns:a16="http://schemas.microsoft.com/office/drawing/2014/main" id="{14191630-2039-428E-86CC-702F535708F5}"/>
            </a:ext>
          </a:extLst>
        </xdr:cNvPr>
        <xdr:cNvSpPr/>
      </xdr:nvSpPr>
      <xdr:spPr>
        <a:xfrm>
          <a:off x="6086475" y="7772399"/>
          <a:ext cx="1190625" cy="571500"/>
        </a:xfrm>
        <a:prstGeom prst="rect">
          <a:avLst/>
        </a:prstGeom>
        <a:solidFill>
          <a:schemeClr val="accent6">
            <a:lumMod val="40000"/>
            <a:lumOff val="60000"/>
          </a:schemeClr>
        </a:solidFill>
        <a:ln>
          <a:noFill/>
        </a:ln>
        <a:effectLst/>
        <a:scene3d>
          <a:camera prst="orthographicFront"/>
          <a:lightRig rig="flat" dir="t"/>
        </a:scene3d>
        <a:sp3d prstMaterial="dkEdge"/>
      </xdr:spPr>
      <xdr:style>
        <a:lnRef idx="0">
          <a:schemeClr val="lt2">
            <a:hueOff val="0"/>
            <a:satOff val="0"/>
            <a:lumOff val="0"/>
            <a:alphaOff val="0"/>
          </a:schemeClr>
        </a:lnRef>
        <a:fillRef idx="2">
          <a:scrgbClr r="0" g="0" b="0"/>
        </a:fillRef>
        <a:effectRef idx="1">
          <a:schemeClr val="dk2">
            <a:hueOff val="0"/>
            <a:satOff val="0"/>
            <a:lumOff val="0"/>
            <a:alphaOff val="0"/>
          </a:schemeClr>
        </a:effectRef>
        <a:fontRef idx="minor">
          <a:schemeClr val="dk1"/>
        </a:fontRef>
      </xdr:style>
      <xdr:txBody>
        <a:bodyPr spcFirstLastPara="0" vert="horz" wrap="square" lIns="72000" tIns="108000" rIns="72000" bIns="0" numCol="1" spcCol="1270" rtlCol="0" anchor="t" anchorCtr="0">
          <a:noAutofit/>
        </a:bodyPr>
        <a:lstStyle>
          <a:defPPr rtl="0">
            <a:defRPr lang="en-gb"/>
          </a:defPPr>
          <a:lvl1pPr marL="0" algn="l" defTabSz="457200" rtl="0" eaLnBrk="1" latinLnBrk="0" hangingPunct="1">
            <a:defRPr sz="1800" kern="1200">
              <a:solidFill>
                <a:sysClr val="windowText" lastClr="000000"/>
              </a:solidFill>
              <a:latin typeface="Tw Cen MT" panose="020B0602020104020603"/>
            </a:defRPr>
          </a:lvl1pPr>
          <a:lvl2pPr marL="457200" algn="l" defTabSz="457200" rtl="0" eaLnBrk="1" latinLnBrk="0" hangingPunct="1">
            <a:defRPr sz="1800" kern="1200">
              <a:solidFill>
                <a:sysClr val="windowText" lastClr="000000"/>
              </a:solidFill>
              <a:latin typeface="Tw Cen MT" panose="020B0602020104020603"/>
            </a:defRPr>
          </a:lvl2pPr>
          <a:lvl3pPr marL="914400" algn="l" defTabSz="457200" rtl="0" eaLnBrk="1" latinLnBrk="0" hangingPunct="1">
            <a:defRPr sz="1800" kern="1200">
              <a:solidFill>
                <a:sysClr val="windowText" lastClr="000000"/>
              </a:solidFill>
              <a:latin typeface="Tw Cen MT" panose="020B0602020104020603"/>
            </a:defRPr>
          </a:lvl3pPr>
          <a:lvl4pPr marL="1371600" algn="l" defTabSz="457200" rtl="0" eaLnBrk="1" latinLnBrk="0" hangingPunct="1">
            <a:defRPr sz="1800" kern="1200">
              <a:solidFill>
                <a:sysClr val="windowText" lastClr="000000"/>
              </a:solidFill>
              <a:latin typeface="Tw Cen MT" panose="020B0602020104020603"/>
            </a:defRPr>
          </a:lvl4pPr>
          <a:lvl5pPr marL="1828800" algn="l" defTabSz="457200" rtl="0" eaLnBrk="1" latinLnBrk="0" hangingPunct="1">
            <a:defRPr sz="1800" kern="1200">
              <a:solidFill>
                <a:sysClr val="windowText" lastClr="000000"/>
              </a:solidFill>
              <a:latin typeface="Tw Cen MT" panose="020B0602020104020603"/>
            </a:defRPr>
          </a:lvl5pPr>
          <a:lvl6pPr marL="2286000" algn="l" defTabSz="457200" rtl="0" eaLnBrk="1" latinLnBrk="0" hangingPunct="1">
            <a:defRPr sz="1800" kern="1200">
              <a:solidFill>
                <a:sysClr val="windowText" lastClr="000000"/>
              </a:solidFill>
              <a:latin typeface="Tw Cen MT" panose="020B0602020104020603"/>
            </a:defRPr>
          </a:lvl6pPr>
          <a:lvl7pPr marL="2743200" algn="l" defTabSz="457200" rtl="0" eaLnBrk="1" latinLnBrk="0" hangingPunct="1">
            <a:defRPr sz="1800" kern="1200">
              <a:solidFill>
                <a:sysClr val="windowText" lastClr="000000"/>
              </a:solidFill>
              <a:latin typeface="Tw Cen MT" panose="020B0602020104020603"/>
            </a:defRPr>
          </a:lvl7pPr>
          <a:lvl8pPr marL="3200400" algn="l" defTabSz="457200" rtl="0" eaLnBrk="1" latinLnBrk="0" hangingPunct="1">
            <a:defRPr sz="1800" kern="1200">
              <a:solidFill>
                <a:sysClr val="windowText" lastClr="000000"/>
              </a:solidFill>
              <a:latin typeface="Tw Cen MT" panose="020B0602020104020603"/>
            </a:defRPr>
          </a:lvl8pPr>
          <a:lvl9pPr marL="3657600" algn="l" defTabSz="457200" rtl="0" eaLnBrk="1" latinLnBrk="0" hangingPunct="1">
            <a:defRPr sz="1800" kern="1200">
              <a:solidFill>
                <a:sysClr val="windowText" lastClr="000000"/>
              </a:solidFill>
              <a:latin typeface="Tw Cen MT" panose="020B0602020104020603"/>
            </a:defRPr>
          </a:lvl9pPr>
        </a:lstStyle>
        <a:p>
          <a:pPr marL="0" lvl="0" indent="0" algn="ctr" defTabSz="577850" rtl="0">
            <a:lnSpc>
              <a:spcPct val="90000"/>
            </a:lnSpc>
            <a:spcBef>
              <a:spcPct val="0"/>
            </a:spcBef>
            <a:spcAft>
              <a:spcPct val="35000"/>
            </a:spcAft>
            <a:buNone/>
          </a:pPr>
          <a:r>
            <a:rPr lang="en-GB" sz="1000">
              <a:solidFill>
                <a:prstClr val="black"/>
              </a:solidFill>
            </a:rPr>
            <a:t> ASC 0.43 FTE SC4</a:t>
          </a:r>
          <a:r>
            <a:rPr lang="en-GB" sz="1000" baseline="0">
              <a:solidFill>
                <a:prstClr val="black"/>
              </a:solidFill>
            </a:rPr>
            <a:t> </a:t>
          </a:r>
          <a:r>
            <a:rPr lang="en-GB" sz="1000">
              <a:solidFill>
                <a:prstClr val="black"/>
              </a:solidFill>
            </a:rPr>
            <a:t> </a:t>
          </a:r>
        </a:p>
        <a:p>
          <a:pPr marL="0" lvl="0" indent="0" algn="ctr" defTabSz="577850" rtl="0">
            <a:lnSpc>
              <a:spcPct val="90000"/>
            </a:lnSpc>
            <a:spcBef>
              <a:spcPct val="0"/>
            </a:spcBef>
            <a:spcAft>
              <a:spcPct val="35000"/>
            </a:spcAft>
            <a:buNone/>
          </a:pPr>
          <a:r>
            <a:rPr lang="en-GB" sz="1000" b="0" kern="1200">
              <a:solidFill>
                <a:prstClr val="black"/>
              </a:solidFill>
            </a:rPr>
            <a:t>TTO</a:t>
          </a:r>
        </a:p>
      </xdr:txBody>
    </xdr:sp>
    <xdr:clientData/>
  </xdr:twoCellAnchor>
  <xdr:twoCellAnchor>
    <xdr:from>
      <xdr:col>14</xdr:col>
      <xdr:colOff>123825</xdr:colOff>
      <xdr:row>35</xdr:row>
      <xdr:rowOff>123825</xdr:rowOff>
    </xdr:from>
    <xdr:to>
      <xdr:col>15</xdr:col>
      <xdr:colOff>282027</xdr:colOff>
      <xdr:row>40</xdr:row>
      <xdr:rowOff>85725</xdr:rowOff>
    </xdr:to>
    <xdr:sp macro="" textlink="">
      <xdr:nvSpPr>
        <xdr:cNvPr id="38" name="Rectangle 37" descr="Hierarchy Level 2 Item 5">
          <a:extLst>
            <a:ext uri="{FF2B5EF4-FFF2-40B4-BE49-F238E27FC236}">
              <a16:creationId xmlns:a16="http://schemas.microsoft.com/office/drawing/2014/main" id="{BFCED386-3C5C-4C01-94B5-8E0690581CAC}"/>
            </a:ext>
          </a:extLst>
        </xdr:cNvPr>
        <xdr:cNvSpPr/>
      </xdr:nvSpPr>
      <xdr:spPr>
        <a:xfrm>
          <a:off x="8924925" y="6791325"/>
          <a:ext cx="786852" cy="914400"/>
        </a:xfrm>
        <a:prstGeom prst="rect">
          <a:avLst/>
        </a:prstGeom>
        <a:solidFill>
          <a:schemeClr val="accent6">
            <a:lumMod val="40000"/>
            <a:lumOff val="60000"/>
          </a:schemeClr>
        </a:solidFill>
        <a:ln>
          <a:noFill/>
        </a:ln>
        <a:effectLst/>
        <a:scene3d>
          <a:camera prst="orthographicFront"/>
          <a:lightRig rig="flat" dir="t"/>
        </a:scene3d>
        <a:sp3d prstMaterial="dkEdge"/>
      </xdr:spPr>
      <xdr:style>
        <a:lnRef idx="0">
          <a:schemeClr val="lt2">
            <a:hueOff val="0"/>
            <a:satOff val="0"/>
            <a:lumOff val="0"/>
            <a:alphaOff val="0"/>
          </a:schemeClr>
        </a:lnRef>
        <a:fillRef idx="2">
          <a:scrgbClr r="0" g="0" b="0"/>
        </a:fillRef>
        <a:effectRef idx="1">
          <a:schemeClr val="dk2">
            <a:hueOff val="0"/>
            <a:satOff val="0"/>
            <a:lumOff val="0"/>
            <a:alphaOff val="0"/>
          </a:schemeClr>
        </a:effectRef>
        <a:fontRef idx="minor">
          <a:schemeClr val="dk1"/>
        </a:fontRef>
      </xdr:style>
      <xdr:txBody>
        <a:bodyPr spcFirstLastPara="0" vert="horz" wrap="square" lIns="72000" tIns="108000" rIns="72000" bIns="0" numCol="1" spcCol="1270" rtlCol="0" anchor="t" anchorCtr="0">
          <a:noAutofit/>
        </a:bodyPr>
        <a:lstStyle>
          <a:defPPr rtl="0">
            <a:defRPr lang="en-gb"/>
          </a:defPPr>
          <a:lvl1pPr marL="0" algn="l" defTabSz="457200" rtl="0" eaLnBrk="1" latinLnBrk="0" hangingPunct="1">
            <a:defRPr sz="1800" kern="1200">
              <a:solidFill>
                <a:sysClr val="windowText" lastClr="000000"/>
              </a:solidFill>
              <a:latin typeface="Tw Cen MT" panose="020B0602020104020603"/>
            </a:defRPr>
          </a:lvl1pPr>
          <a:lvl2pPr marL="457200" algn="l" defTabSz="457200" rtl="0" eaLnBrk="1" latinLnBrk="0" hangingPunct="1">
            <a:defRPr sz="1800" kern="1200">
              <a:solidFill>
                <a:sysClr val="windowText" lastClr="000000"/>
              </a:solidFill>
              <a:latin typeface="Tw Cen MT" panose="020B0602020104020603"/>
            </a:defRPr>
          </a:lvl2pPr>
          <a:lvl3pPr marL="914400" algn="l" defTabSz="457200" rtl="0" eaLnBrk="1" latinLnBrk="0" hangingPunct="1">
            <a:defRPr sz="1800" kern="1200">
              <a:solidFill>
                <a:sysClr val="windowText" lastClr="000000"/>
              </a:solidFill>
              <a:latin typeface="Tw Cen MT" panose="020B0602020104020603"/>
            </a:defRPr>
          </a:lvl3pPr>
          <a:lvl4pPr marL="1371600" algn="l" defTabSz="457200" rtl="0" eaLnBrk="1" latinLnBrk="0" hangingPunct="1">
            <a:defRPr sz="1800" kern="1200">
              <a:solidFill>
                <a:sysClr val="windowText" lastClr="000000"/>
              </a:solidFill>
              <a:latin typeface="Tw Cen MT" panose="020B0602020104020603"/>
            </a:defRPr>
          </a:lvl4pPr>
          <a:lvl5pPr marL="1828800" algn="l" defTabSz="457200" rtl="0" eaLnBrk="1" latinLnBrk="0" hangingPunct="1">
            <a:defRPr sz="1800" kern="1200">
              <a:solidFill>
                <a:sysClr val="windowText" lastClr="000000"/>
              </a:solidFill>
              <a:latin typeface="Tw Cen MT" panose="020B0602020104020603"/>
            </a:defRPr>
          </a:lvl5pPr>
          <a:lvl6pPr marL="2286000" algn="l" defTabSz="457200" rtl="0" eaLnBrk="1" latinLnBrk="0" hangingPunct="1">
            <a:defRPr sz="1800" kern="1200">
              <a:solidFill>
                <a:sysClr val="windowText" lastClr="000000"/>
              </a:solidFill>
              <a:latin typeface="Tw Cen MT" panose="020B0602020104020603"/>
            </a:defRPr>
          </a:lvl6pPr>
          <a:lvl7pPr marL="2743200" algn="l" defTabSz="457200" rtl="0" eaLnBrk="1" latinLnBrk="0" hangingPunct="1">
            <a:defRPr sz="1800" kern="1200">
              <a:solidFill>
                <a:sysClr val="windowText" lastClr="000000"/>
              </a:solidFill>
              <a:latin typeface="Tw Cen MT" panose="020B0602020104020603"/>
            </a:defRPr>
          </a:lvl7pPr>
          <a:lvl8pPr marL="3200400" algn="l" defTabSz="457200" rtl="0" eaLnBrk="1" latinLnBrk="0" hangingPunct="1">
            <a:defRPr sz="1800" kern="1200">
              <a:solidFill>
                <a:sysClr val="windowText" lastClr="000000"/>
              </a:solidFill>
              <a:latin typeface="Tw Cen MT" panose="020B0602020104020603"/>
            </a:defRPr>
          </a:lvl8pPr>
          <a:lvl9pPr marL="3657600" algn="l" defTabSz="457200" rtl="0" eaLnBrk="1" latinLnBrk="0" hangingPunct="1">
            <a:defRPr sz="1800" kern="1200">
              <a:solidFill>
                <a:sysClr val="windowText" lastClr="000000"/>
              </a:solidFill>
              <a:latin typeface="Tw Cen MT" panose="020B0602020104020603"/>
            </a:defRPr>
          </a:lvl9pPr>
        </a:lstStyle>
        <a:p>
          <a:pPr marL="0" lvl="0" indent="0" algn="ctr" defTabSz="577850" rtl="0">
            <a:lnSpc>
              <a:spcPct val="90000"/>
            </a:lnSpc>
            <a:spcBef>
              <a:spcPct val="0"/>
            </a:spcBef>
            <a:spcAft>
              <a:spcPct val="35000"/>
            </a:spcAft>
            <a:buNone/>
          </a:pPr>
          <a:r>
            <a:rPr lang="en-GB" sz="1000">
              <a:solidFill>
                <a:prstClr val="black"/>
              </a:solidFill>
            </a:rPr>
            <a:t> MDM</a:t>
          </a:r>
          <a:r>
            <a:rPr lang="en-GB" sz="1000" baseline="0">
              <a:solidFill>
                <a:prstClr val="black"/>
              </a:solidFill>
            </a:rPr>
            <a:t> 0.21 FTE SC4</a:t>
          </a:r>
        </a:p>
        <a:p>
          <a:pPr marL="0" lvl="0" indent="0" algn="ctr" defTabSz="577850" rtl="0">
            <a:lnSpc>
              <a:spcPct val="90000"/>
            </a:lnSpc>
            <a:spcBef>
              <a:spcPct val="0"/>
            </a:spcBef>
            <a:spcAft>
              <a:spcPct val="35000"/>
            </a:spcAft>
            <a:buNone/>
          </a:pPr>
          <a:r>
            <a:rPr lang="en-GB" sz="1000" baseline="0">
              <a:solidFill>
                <a:prstClr val="black"/>
              </a:solidFill>
            </a:rPr>
            <a:t>SEN allowance</a:t>
          </a:r>
        </a:p>
        <a:p>
          <a:pPr marL="0" lvl="0" indent="0" algn="ctr" defTabSz="577850" rtl="0">
            <a:lnSpc>
              <a:spcPct val="90000"/>
            </a:lnSpc>
            <a:spcBef>
              <a:spcPct val="0"/>
            </a:spcBef>
            <a:spcAft>
              <a:spcPct val="35000"/>
            </a:spcAft>
            <a:buNone/>
          </a:pPr>
          <a:r>
            <a:rPr lang="en-GB" sz="1000" baseline="0">
              <a:solidFill>
                <a:prstClr val="black"/>
              </a:solidFill>
            </a:rPr>
            <a:t>TTO</a:t>
          </a:r>
          <a:r>
            <a:rPr lang="en-GB" sz="1000">
              <a:solidFill>
                <a:prstClr val="black"/>
              </a:solidFill>
            </a:rPr>
            <a:t> </a:t>
          </a:r>
          <a:endParaRPr lang="en-GB" sz="1000" b="0" kern="1200">
            <a:solidFill>
              <a:prstClr val="black"/>
            </a:solidFill>
          </a:endParaRPr>
        </a:p>
      </xdr:txBody>
    </xdr:sp>
    <xdr:clientData/>
  </xdr:twoCellAnchor>
  <xdr:twoCellAnchor>
    <xdr:from>
      <xdr:col>15</xdr:col>
      <xdr:colOff>428625</xdr:colOff>
      <xdr:row>35</xdr:row>
      <xdr:rowOff>133350</xdr:rowOff>
    </xdr:from>
    <xdr:to>
      <xdr:col>16</xdr:col>
      <xdr:colOff>504825</xdr:colOff>
      <xdr:row>40</xdr:row>
      <xdr:rowOff>95250</xdr:rowOff>
    </xdr:to>
    <xdr:sp macro="" textlink="">
      <xdr:nvSpPr>
        <xdr:cNvPr id="39" name="Rectangle 38" descr="Hierarchy Level 2 Item 5">
          <a:extLst>
            <a:ext uri="{FF2B5EF4-FFF2-40B4-BE49-F238E27FC236}">
              <a16:creationId xmlns:a16="http://schemas.microsoft.com/office/drawing/2014/main" id="{AACEC147-3FB1-4E92-AFB9-32030B83DA99}"/>
            </a:ext>
          </a:extLst>
        </xdr:cNvPr>
        <xdr:cNvSpPr/>
      </xdr:nvSpPr>
      <xdr:spPr>
        <a:xfrm>
          <a:off x="9858375" y="6800850"/>
          <a:ext cx="704850" cy="914400"/>
        </a:xfrm>
        <a:prstGeom prst="rect">
          <a:avLst/>
        </a:prstGeom>
        <a:solidFill>
          <a:schemeClr val="accent6">
            <a:lumMod val="40000"/>
            <a:lumOff val="60000"/>
          </a:schemeClr>
        </a:solidFill>
        <a:ln>
          <a:noFill/>
        </a:ln>
        <a:effectLst/>
        <a:scene3d>
          <a:camera prst="orthographicFront"/>
          <a:lightRig rig="flat" dir="t"/>
        </a:scene3d>
        <a:sp3d prstMaterial="dkEdge"/>
      </xdr:spPr>
      <xdr:style>
        <a:lnRef idx="0">
          <a:schemeClr val="lt2">
            <a:hueOff val="0"/>
            <a:satOff val="0"/>
            <a:lumOff val="0"/>
            <a:alphaOff val="0"/>
          </a:schemeClr>
        </a:lnRef>
        <a:fillRef idx="2">
          <a:scrgbClr r="0" g="0" b="0"/>
        </a:fillRef>
        <a:effectRef idx="1">
          <a:schemeClr val="dk2">
            <a:hueOff val="0"/>
            <a:satOff val="0"/>
            <a:lumOff val="0"/>
            <a:alphaOff val="0"/>
          </a:schemeClr>
        </a:effectRef>
        <a:fontRef idx="minor">
          <a:schemeClr val="dk1"/>
        </a:fontRef>
      </xdr:style>
      <xdr:txBody>
        <a:bodyPr spcFirstLastPara="0" vert="horz" wrap="square" lIns="72000" tIns="108000" rIns="72000" bIns="0" numCol="1" spcCol="1270" rtlCol="0" anchor="t" anchorCtr="0">
          <a:noAutofit/>
        </a:bodyPr>
        <a:lstStyle>
          <a:defPPr rtl="0">
            <a:defRPr lang="en-gb"/>
          </a:defPPr>
          <a:lvl1pPr marL="0" algn="l" defTabSz="457200" rtl="0" eaLnBrk="1" latinLnBrk="0" hangingPunct="1">
            <a:defRPr sz="1800" kern="1200">
              <a:solidFill>
                <a:sysClr val="windowText" lastClr="000000"/>
              </a:solidFill>
              <a:latin typeface="Tw Cen MT" panose="020B0602020104020603"/>
            </a:defRPr>
          </a:lvl1pPr>
          <a:lvl2pPr marL="457200" algn="l" defTabSz="457200" rtl="0" eaLnBrk="1" latinLnBrk="0" hangingPunct="1">
            <a:defRPr sz="1800" kern="1200">
              <a:solidFill>
                <a:sysClr val="windowText" lastClr="000000"/>
              </a:solidFill>
              <a:latin typeface="Tw Cen MT" panose="020B0602020104020603"/>
            </a:defRPr>
          </a:lvl2pPr>
          <a:lvl3pPr marL="914400" algn="l" defTabSz="457200" rtl="0" eaLnBrk="1" latinLnBrk="0" hangingPunct="1">
            <a:defRPr sz="1800" kern="1200">
              <a:solidFill>
                <a:sysClr val="windowText" lastClr="000000"/>
              </a:solidFill>
              <a:latin typeface="Tw Cen MT" panose="020B0602020104020603"/>
            </a:defRPr>
          </a:lvl3pPr>
          <a:lvl4pPr marL="1371600" algn="l" defTabSz="457200" rtl="0" eaLnBrk="1" latinLnBrk="0" hangingPunct="1">
            <a:defRPr sz="1800" kern="1200">
              <a:solidFill>
                <a:sysClr val="windowText" lastClr="000000"/>
              </a:solidFill>
              <a:latin typeface="Tw Cen MT" panose="020B0602020104020603"/>
            </a:defRPr>
          </a:lvl4pPr>
          <a:lvl5pPr marL="1828800" algn="l" defTabSz="457200" rtl="0" eaLnBrk="1" latinLnBrk="0" hangingPunct="1">
            <a:defRPr sz="1800" kern="1200">
              <a:solidFill>
                <a:sysClr val="windowText" lastClr="000000"/>
              </a:solidFill>
              <a:latin typeface="Tw Cen MT" panose="020B0602020104020603"/>
            </a:defRPr>
          </a:lvl5pPr>
          <a:lvl6pPr marL="2286000" algn="l" defTabSz="457200" rtl="0" eaLnBrk="1" latinLnBrk="0" hangingPunct="1">
            <a:defRPr sz="1800" kern="1200">
              <a:solidFill>
                <a:sysClr val="windowText" lastClr="000000"/>
              </a:solidFill>
              <a:latin typeface="Tw Cen MT" panose="020B0602020104020603"/>
            </a:defRPr>
          </a:lvl6pPr>
          <a:lvl7pPr marL="2743200" algn="l" defTabSz="457200" rtl="0" eaLnBrk="1" latinLnBrk="0" hangingPunct="1">
            <a:defRPr sz="1800" kern="1200">
              <a:solidFill>
                <a:sysClr val="windowText" lastClr="000000"/>
              </a:solidFill>
              <a:latin typeface="Tw Cen MT" panose="020B0602020104020603"/>
            </a:defRPr>
          </a:lvl7pPr>
          <a:lvl8pPr marL="3200400" algn="l" defTabSz="457200" rtl="0" eaLnBrk="1" latinLnBrk="0" hangingPunct="1">
            <a:defRPr sz="1800" kern="1200">
              <a:solidFill>
                <a:sysClr val="windowText" lastClr="000000"/>
              </a:solidFill>
              <a:latin typeface="Tw Cen MT" panose="020B0602020104020603"/>
            </a:defRPr>
          </a:lvl8pPr>
          <a:lvl9pPr marL="3657600" algn="l" defTabSz="457200" rtl="0" eaLnBrk="1" latinLnBrk="0" hangingPunct="1">
            <a:defRPr sz="1800" kern="1200">
              <a:solidFill>
                <a:sysClr val="windowText" lastClr="000000"/>
              </a:solidFill>
              <a:latin typeface="Tw Cen MT" panose="020B0602020104020603"/>
            </a:defRPr>
          </a:lvl9pPr>
        </a:lstStyle>
        <a:p>
          <a:pPr marL="0" lvl="0" indent="0" algn="ctr" defTabSz="577850" rtl="0">
            <a:lnSpc>
              <a:spcPct val="90000"/>
            </a:lnSpc>
            <a:spcBef>
              <a:spcPct val="0"/>
            </a:spcBef>
            <a:spcAft>
              <a:spcPct val="35000"/>
            </a:spcAft>
            <a:buNone/>
          </a:pPr>
          <a:r>
            <a:rPr lang="en-GB" sz="1000">
              <a:solidFill>
                <a:prstClr val="black"/>
              </a:solidFill>
            </a:rPr>
            <a:t> MDM/BC</a:t>
          </a:r>
          <a:r>
            <a:rPr lang="en-GB" sz="1000" baseline="0">
              <a:solidFill>
                <a:prstClr val="black"/>
              </a:solidFill>
            </a:rPr>
            <a:t> 0.29 FTE</a:t>
          </a:r>
          <a:r>
            <a:rPr lang="en-GB" sz="1000" b="0" kern="1200" baseline="0">
              <a:solidFill>
                <a:prstClr val="black"/>
              </a:solidFill>
            </a:rPr>
            <a:t> SC4</a:t>
          </a:r>
        </a:p>
        <a:p>
          <a:pPr marL="0" lvl="0" indent="0" algn="ctr" defTabSz="577850" rtl="0">
            <a:lnSpc>
              <a:spcPct val="90000"/>
            </a:lnSpc>
            <a:spcBef>
              <a:spcPct val="0"/>
            </a:spcBef>
            <a:spcAft>
              <a:spcPct val="35000"/>
            </a:spcAft>
            <a:buNone/>
          </a:pPr>
          <a:r>
            <a:rPr lang="en-GB" sz="1000" b="0" kern="1200" baseline="0">
              <a:solidFill>
                <a:prstClr val="black"/>
              </a:solidFill>
            </a:rPr>
            <a:t>TTO</a:t>
          </a:r>
          <a:endParaRPr lang="en-GB" sz="1000" baseline="0">
            <a:solidFill>
              <a:prstClr val="black"/>
            </a:solidFill>
          </a:endParaRPr>
        </a:p>
      </xdr:txBody>
    </xdr:sp>
    <xdr:clientData/>
  </xdr:twoCellAnchor>
  <xdr:twoCellAnchor>
    <xdr:from>
      <xdr:col>9</xdr:col>
      <xdr:colOff>457199</xdr:colOff>
      <xdr:row>35</xdr:row>
      <xdr:rowOff>142875</xdr:rowOff>
    </xdr:from>
    <xdr:to>
      <xdr:col>13</xdr:col>
      <xdr:colOff>276225</xdr:colOff>
      <xdr:row>40</xdr:row>
      <xdr:rowOff>9525</xdr:rowOff>
    </xdr:to>
    <xdr:sp macro="" textlink="">
      <xdr:nvSpPr>
        <xdr:cNvPr id="40" name="Rectangle 39" descr="Hierarchy Level 2 Item 5">
          <a:extLst>
            <a:ext uri="{FF2B5EF4-FFF2-40B4-BE49-F238E27FC236}">
              <a16:creationId xmlns:a16="http://schemas.microsoft.com/office/drawing/2014/main" id="{A0818C84-C1C4-4400-98D8-9CC7E75183AA}"/>
            </a:ext>
          </a:extLst>
        </xdr:cNvPr>
        <xdr:cNvSpPr/>
      </xdr:nvSpPr>
      <xdr:spPr>
        <a:xfrm>
          <a:off x="6115049" y="6810375"/>
          <a:ext cx="2333626" cy="819150"/>
        </a:xfrm>
        <a:prstGeom prst="rect">
          <a:avLst/>
        </a:prstGeom>
        <a:solidFill>
          <a:schemeClr val="accent6">
            <a:lumMod val="40000"/>
            <a:lumOff val="60000"/>
          </a:schemeClr>
        </a:solidFill>
        <a:ln>
          <a:noFill/>
        </a:ln>
        <a:effectLst/>
        <a:scene3d>
          <a:camera prst="orthographicFront"/>
          <a:lightRig rig="flat" dir="t"/>
        </a:scene3d>
        <a:sp3d prstMaterial="dkEdge"/>
      </xdr:spPr>
      <xdr:style>
        <a:lnRef idx="0">
          <a:schemeClr val="lt2">
            <a:hueOff val="0"/>
            <a:satOff val="0"/>
            <a:lumOff val="0"/>
            <a:alphaOff val="0"/>
          </a:schemeClr>
        </a:lnRef>
        <a:fillRef idx="2">
          <a:scrgbClr r="0" g="0" b="0"/>
        </a:fillRef>
        <a:effectRef idx="1">
          <a:schemeClr val="dk2">
            <a:hueOff val="0"/>
            <a:satOff val="0"/>
            <a:lumOff val="0"/>
            <a:alphaOff val="0"/>
          </a:schemeClr>
        </a:effectRef>
        <a:fontRef idx="minor">
          <a:schemeClr val="dk1"/>
        </a:fontRef>
      </xdr:style>
      <xdr:txBody>
        <a:bodyPr spcFirstLastPara="0" vert="horz" wrap="square" lIns="72000" tIns="108000" rIns="72000" bIns="0" numCol="1" spcCol="1270" rtlCol="0" anchor="t" anchorCtr="0">
          <a:noAutofit/>
        </a:bodyPr>
        <a:lstStyle>
          <a:defPPr rtl="0">
            <a:defRPr lang="en-gb"/>
          </a:defPPr>
          <a:lvl1pPr marL="0" algn="l" defTabSz="457200" rtl="0" eaLnBrk="1" latinLnBrk="0" hangingPunct="1">
            <a:defRPr sz="1800" kern="1200">
              <a:solidFill>
                <a:sysClr val="windowText" lastClr="000000"/>
              </a:solidFill>
              <a:latin typeface="Tw Cen MT" panose="020B0602020104020603"/>
            </a:defRPr>
          </a:lvl1pPr>
          <a:lvl2pPr marL="457200" algn="l" defTabSz="457200" rtl="0" eaLnBrk="1" latinLnBrk="0" hangingPunct="1">
            <a:defRPr sz="1800" kern="1200">
              <a:solidFill>
                <a:sysClr val="windowText" lastClr="000000"/>
              </a:solidFill>
              <a:latin typeface="Tw Cen MT" panose="020B0602020104020603"/>
            </a:defRPr>
          </a:lvl2pPr>
          <a:lvl3pPr marL="914400" algn="l" defTabSz="457200" rtl="0" eaLnBrk="1" latinLnBrk="0" hangingPunct="1">
            <a:defRPr sz="1800" kern="1200">
              <a:solidFill>
                <a:sysClr val="windowText" lastClr="000000"/>
              </a:solidFill>
              <a:latin typeface="Tw Cen MT" panose="020B0602020104020603"/>
            </a:defRPr>
          </a:lvl3pPr>
          <a:lvl4pPr marL="1371600" algn="l" defTabSz="457200" rtl="0" eaLnBrk="1" latinLnBrk="0" hangingPunct="1">
            <a:defRPr sz="1800" kern="1200">
              <a:solidFill>
                <a:sysClr val="windowText" lastClr="000000"/>
              </a:solidFill>
              <a:latin typeface="Tw Cen MT" panose="020B0602020104020603"/>
            </a:defRPr>
          </a:lvl4pPr>
          <a:lvl5pPr marL="1828800" algn="l" defTabSz="457200" rtl="0" eaLnBrk="1" latinLnBrk="0" hangingPunct="1">
            <a:defRPr sz="1800" kern="1200">
              <a:solidFill>
                <a:sysClr val="windowText" lastClr="000000"/>
              </a:solidFill>
              <a:latin typeface="Tw Cen MT" panose="020B0602020104020603"/>
            </a:defRPr>
          </a:lvl5pPr>
          <a:lvl6pPr marL="2286000" algn="l" defTabSz="457200" rtl="0" eaLnBrk="1" latinLnBrk="0" hangingPunct="1">
            <a:defRPr sz="1800" kern="1200">
              <a:solidFill>
                <a:sysClr val="windowText" lastClr="000000"/>
              </a:solidFill>
              <a:latin typeface="Tw Cen MT" panose="020B0602020104020603"/>
            </a:defRPr>
          </a:lvl6pPr>
          <a:lvl7pPr marL="2743200" algn="l" defTabSz="457200" rtl="0" eaLnBrk="1" latinLnBrk="0" hangingPunct="1">
            <a:defRPr sz="1800" kern="1200">
              <a:solidFill>
                <a:sysClr val="windowText" lastClr="000000"/>
              </a:solidFill>
              <a:latin typeface="Tw Cen MT" panose="020B0602020104020603"/>
            </a:defRPr>
          </a:lvl7pPr>
          <a:lvl8pPr marL="3200400" algn="l" defTabSz="457200" rtl="0" eaLnBrk="1" latinLnBrk="0" hangingPunct="1">
            <a:defRPr sz="1800" kern="1200">
              <a:solidFill>
                <a:sysClr val="windowText" lastClr="000000"/>
              </a:solidFill>
              <a:latin typeface="Tw Cen MT" panose="020B0602020104020603"/>
            </a:defRPr>
          </a:lvl8pPr>
          <a:lvl9pPr marL="3657600" algn="l" defTabSz="457200" rtl="0" eaLnBrk="1" latinLnBrk="0" hangingPunct="1">
            <a:defRPr sz="1800" kern="1200">
              <a:solidFill>
                <a:sysClr val="windowText" lastClr="000000"/>
              </a:solidFill>
              <a:latin typeface="Tw Cen MT" panose="020B0602020104020603"/>
            </a:defRPr>
          </a:lvl9pPr>
        </a:lstStyle>
        <a:p>
          <a:pPr marL="0" lvl="0" indent="0" algn="ctr" defTabSz="577850" rtl="0">
            <a:lnSpc>
              <a:spcPct val="90000"/>
            </a:lnSpc>
            <a:spcBef>
              <a:spcPct val="0"/>
            </a:spcBef>
            <a:spcAft>
              <a:spcPct val="35000"/>
            </a:spcAft>
            <a:buNone/>
          </a:pPr>
          <a:r>
            <a:rPr lang="en-GB" sz="1000" b="0" kern="1200">
              <a:solidFill>
                <a:prstClr val="black"/>
              </a:solidFill>
            </a:rPr>
            <a:t>Extended</a:t>
          </a:r>
          <a:r>
            <a:rPr lang="en-GB" sz="1000" b="0" kern="1200" baseline="0">
              <a:solidFill>
                <a:prstClr val="black"/>
              </a:solidFill>
            </a:rPr>
            <a:t> Day Lead &amp; Learning Mentor 0.79 FTE SC6</a:t>
          </a:r>
        </a:p>
        <a:p>
          <a:pPr marL="0" lvl="0" indent="0" algn="ctr" defTabSz="577850" rtl="0">
            <a:lnSpc>
              <a:spcPct val="90000"/>
            </a:lnSpc>
            <a:spcBef>
              <a:spcPct val="0"/>
            </a:spcBef>
            <a:spcAft>
              <a:spcPct val="35000"/>
            </a:spcAft>
            <a:buNone/>
          </a:pPr>
          <a:r>
            <a:rPr lang="en-GB" sz="1000" b="0" kern="1200" baseline="0">
              <a:solidFill>
                <a:prstClr val="black"/>
              </a:solidFill>
            </a:rPr>
            <a:t>TTO</a:t>
          </a:r>
          <a:endParaRPr lang="en-GB" sz="1000" b="0" kern="1200">
            <a:solidFill>
              <a:prstClr val="black"/>
            </a:solidFill>
          </a:endParaRPr>
        </a:p>
      </xdr:txBody>
    </xdr:sp>
    <xdr:clientData/>
  </xdr:twoCellAnchor>
  <xdr:twoCellAnchor>
    <xdr:from>
      <xdr:col>4</xdr:col>
      <xdr:colOff>514350</xdr:colOff>
      <xdr:row>19</xdr:row>
      <xdr:rowOff>180975</xdr:rowOff>
    </xdr:from>
    <xdr:to>
      <xdr:col>6</xdr:col>
      <xdr:colOff>48115</xdr:colOff>
      <xdr:row>24</xdr:row>
      <xdr:rowOff>66675</xdr:rowOff>
    </xdr:to>
    <xdr:sp macro="" textlink="">
      <xdr:nvSpPr>
        <xdr:cNvPr id="41" name="Rectangle 40" descr="Hierarchy Level 2 Item 5">
          <a:extLst>
            <a:ext uri="{FF2B5EF4-FFF2-40B4-BE49-F238E27FC236}">
              <a16:creationId xmlns:a16="http://schemas.microsoft.com/office/drawing/2014/main" id="{91F3247D-7C51-47AE-8891-BD57437F051F}"/>
            </a:ext>
          </a:extLst>
        </xdr:cNvPr>
        <xdr:cNvSpPr/>
      </xdr:nvSpPr>
      <xdr:spPr>
        <a:xfrm>
          <a:off x="3028950" y="3800475"/>
          <a:ext cx="791065" cy="838200"/>
        </a:xfrm>
        <a:prstGeom prst="rect">
          <a:avLst/>
        </a:prstGeom>
        <a:solidFill>
          <a:srgbClr val="FFC000"/>
        </a:solidFill>
        <a:ln>
          <a:noFill/>
        </a:ln>
        <a:effectLst/>
        <a:scene3d>
          <a:camera prst="orthographicFront"/>
          <a:lightRig rig="flat" dir="t"/>
        </a:scene3d>
        <a:sp3d prstMaterial="dkEdge"/>
      </xdr:spPr>
      <xdr:style>
        <a:lnRef idx="0">
          <a:schemeClr val="lt2">
            <a:hueOff val="0"/>
            <a:satOff val="0"/>
            <a:lumOff val="0"/>
            <a:alphaOff val="0"/>
          </a:schemeClr>
        </a:lnRef>
        <a:fillRef idx="2">
          <a:scrgbClr r="0" g="0" b="0"/>
        </a:fillRef>
        <a:effectRef idx="1">
          <a:schemeClr val="dk2">
            <a:hueOff val="0"/>
            <a:satOff val="0"/>
            <a:lumOff val="0"/>
            <a:alphaOff val="0"/>
          </a:schemeClr>
        </a:effectRef>
        <a:fontRef idx="minor">
          <a:schemeClr val="dk1"/>
        </a:fontRef>
      </xdr:style>
      <xdr:txBody>
        <a:bodyPr spcFirstLastPara="0" vert="horz" wrap="square" lIns="72000" tIns="108000" rIns="72000" bIns="0" numCol="1" spcCol="1270" rtlCol="0" anchor="t" anchorCtr="0">
          <a:noAutofit/>
        </a:bodyPr>
        <a:lstStyle>
          <a:defPPr rtl="0">
            <a:defRPr lang="en-gb"/>
          </a:defPPr>
          <a:lvl1pPr marL="0" algn="l" defTabSz="457200" rtl="0" eaLnBrk="1" latinLnBrk="0" hangingPunct="1">
            <a:defRPr sz="1800" kern="1200">
              <a:solidFill>
                <a:sysClr val="windowText" lastClr="000000"/>
              </a:solidFill>
              <a:latin typeface="Tw Cen MT" panose="020B0602020104020603"/>
            </a:defRPr>
          </a:lvl1pPr>
          <a:lvl2pPr marL="457200" algn="l" defTabSz="457200" rtl="0" eaLnBrk="1" latinLnBrk="0" hangingPunct="1">
            <a:defRPr sz="1800" kern="1200">
              <a:solidFill>
                <a:sysClr val="windowText" lastClr="000000"/>
              </a:solidFill>
              <a:latin typeface="Tw Cen MT" panose="020B0602020104020603"/>
            </a:defRPr>
          </a:lvl2pPr>
          <a:lvl3pPr marL="914400" algn="l" defTabSz="457200" rtl="0" eaLnBrk="1" latinLnBrk="0" hangingPunct="1">
            <a:defRPr sz="1800" kern="1200">
              <a:solidFill>
                <a:sysClr val="windowText" lastClr="000000"/>
              </a:solidFill>
              <a:latin typeface="Tw Cen MT" panose="020B0602020104020603"/>
            </a:defRPr>
          </a:lvl3pPr>
          <a:lvl4pPr marL="1371600" algn="l" defTabSz="457200" rtl="0" eaLnBrk="1" latinLnBrk="0" hangingPunct="1">
            <a:defRPr sz="1800" kern="1200">
              <a:solidFill>
                <a:sysClr val="windowText" lastClr="000000"/>
              </a:solidFill>
              <a:latin typeface="Tw Cen MT" panose="020B0602020104020603"/>
            </a:defRPr>
          </a:lvl4pPr>
          <a:lvl5pPr marL="1828800" algn="l" defTabSz="457200" rtl="0" eaLnBrk="1" latinLnBrk="0" hangingPunct="1">
            <a:defRPr sz="1800" kern="1200">
              <a:solidFill>
                <a:sysClr val="windowText" lastClr="000000"/>
              </a:solidFill>
              <a:latin typeface="Tw Cen MT" panose="020B0602020104020603"/>
            </a:defRPr>
          </a:lvl5pPr>
          <a:lvl6pPr marL="2286000" algn="l" defTabSz="457200" rtl="0" eaLnBrk="1" latinLnBrk="0" hangingPunct="1">
            <a:defRPr sz="1800" kern="1200">
              <a:solidFill>
                <a:sysClr val="windowText" lastClr="000000"/>
              </a:solidFill>
              <a:latin typeface="Tw Cen MT" panose="020B0602020104020603"/>
            </a:defRPr>
          </a:lvl6pPr>
          <a:lvl7pPr marL="2743200" algn="l" defTabSz="457200" rtl="0" eaLnBrk="1" latinLnBrk="0" hangingPunct="1">
            <a:defRPr sz="1800" kern="1200">
              <a:solidFill>
                <a:sysClr val="windowText" lastClr="000000"/>
              </a:solidFill>
              <a:latin typeface="Tw Cen MT" panose="020B0602020104020603"/>
            </a:defRPr>
          </a:lvl7pPr>
          <a:lvl8pPr marL="3200400" algn="l" defTabSz="457200" rtl="0" eaLnBrk="1" latinLnBrk="0" hangingPunct="1">
            <a:defRPr sz="1800" kern="1200">
              <a:solidFill>
                <a:sysClr val="windowText" lastClr="000000"/>
              </a:solidFill>
              <a:latin typeface="Tw Cen MT" panose="020B0602020104020603"/>
            </a:defRPr>
          </a:lvl8pPr>
          <a:lvl9pPr marL="3657600" algn="l" defTabSz="457200" rtl="0" eaLnBrk="1" latinLnBrk="0" hangingPunct="1">
            <a:defRPr sz="1800" kern="1200">
              <a:solidFill>
                <a:sysClr val="windowText" lastClr="000000"/>
              </a:solidFill>
              <a:latin typeface="Tw Cen MT" panose="020B0602020104020603"/>
            </a:defRPr>
          </a:lvl9pPr>
        </a:lstStyle>
        <a:p>
          <a:pPr marL="0" lvl="0" indent="0" algn="ctr" defTabSz="577850" rtl="0">
            <a:lnSpc>
              <a:spcPct val="90000"/>
            </a:lnSpc>
            <a:spcBef>
              <a:spcPct val="0"/>
            </a:spcBef>
            <a:spcAft>
              <a:spcPct val="35000"/>
            </a:spcAft>
            <a:buNone/>
          </a:pPr>
          <a:r>
            <a:rPr lang="en-GB" sz="1000">
              <a:solidFill>
                <a:prstClr val="black"/>
              </a:solidFill>
            </a:rPr>
            <a:t>EY Educator</a:t>
          </a:r>
        </a:p>
        <a:p>
          <a:pPr marL="0" lvl="0" indent="0" algn="ctr" defTabSz="577850" rtl="0">
            <a:lnSpc>
              <a:spcPct val="90000"/>
            </a:lnSpc>
            <a:spcBef>
              <a:spcPct val="0"/>
            </a:spcBef>
            <a:spcAft>
              <a:spcPct val="35000"/>
            </a:spcAft>
            <a:buNone/>
          </a:pPr>
          <a:r>
            <a:rPr lang="en-GB" sz="1000" b="0" kern="1200" baseline="0">
              <a:solidFill>
                <a:prstClr val="black"/>
              </a:solidFill>
            </a:rPr>
            <a:t>1FTE SC5 TTO</a:t>
          </a:r>
          <a:endParaRPr lang="en-GB" sz="1000" b="0" kern="1200">
            <a:solidFill>
              <a:prstClr val="black"/>
            </a:solidFill>
          </a:endParaRPr>
        </a:p>
      </xdr:txBody>
    </xdr:sp>
    <xdr:clientData/>
  </xdr:twoCellAnchor>
  <xdr:twoCellAnchor>
    <xdr:from>
      <xdr:col>0</xdr:col>
      <xdr:colOff>609600</xdr:colOff>
      <xdr:row>24</xdr:row>
      <xdr:rowOff>9526</xdr:rowOff>
    </xdr:from>
    <xdr:to>
      <xdr:col>2</xdr:col>
      <xdr:colOff>19049</xdr:colOff>
      <xdr:row>26</xdr:row>
      <xdr:rowOff>180976</xdr:rowOff>
    </xdr:to>
    <xdr:sp macro="" textlink="">
      <xdr:nvSpPr>
        <xdr:cNvPr id="42" name="Rectangle 41" descr="Hierarchy Sub Level">
          <a:extLst>
            <a:ext uri="{FF2B5EF4-FFF2-40B4-BE49-F238E27FC236}">
              <a16:creationId xmlns:a16="http://schemas.microsoft.com/office/drawing/2014/main" id="{84346C70-B25B-4F2F-B028-97F6E1A5F42A}"/>
            </a:ext>
          </a:extLst>
        </xdr:cNvPr>
        <xdr:cNvSpPr/>
      </xdr:nvSpPr>
      <xdr:spPr>
        <a:xfrm>
          <a:off x="609600" y="4581526"/>
          <a:ext cx="666749" cy="552450"/>
        </a:xfrm>
        <a:prstGeom prst="rect">
          <a:avLst/>
        </a:prstGeom>
        <a:solidFill>
          <a:schemeClr val="accent1">
            <a:lumMod val="40000"/>
            <a:lumOff val="60000"/>
          </a:schemeClr>
        </a:solidFill>
        <a:ln>
          <a:noFill/>
        </a:ln>
        <a:effectLst/>
        <a:scene3d>
          <a:camera prst="orthographicFront"/>
          <a:lightRig rig="flat" dir="t"/>
        </a:scene3d>
        <a:sp3d prstMaterial="dkEdge"/>
      </xdr:spPr>
      <xdr:style>
        <a:lnRef idx="0">
          <a:schemeClr val="lt2">
            <a:hueOff val="0"/>
            <a:satOff val="0"/>
            <a:lumOff val="0"/>
            <a:alphaOff val="0"/>
          </a:schemeClr>
        </a:lnRef>
        <a:fillRef idx="2">
          <a:scrgbClr r="0" g="0" b="0"/>
        </a:fillRef>
        <a:effectRef idx="1">
          <a:schemeClr val="dk2">
            <a:hueOff val="0"/>
            <a:satOff val="0"/>
            <a:lumOff val="0"/>
            <a:alphaOff val="0"/>
          </a:schemeClr>
        </a:effectRef>
        <a:fontRef idx="minor">
          <a:schemeClr val="dk1"/>
        </a:fontRef>
      </xdr:style>
      <xdr:txBody>
        <a:bodyPr spcFirstLastPara="0" vert="horz" wrap="square" lIns="8255" tIns="8255" rIns="8255" bIns="8255" numCol="1" spcCol="1270" rtlCol="0" anchor="ctr" anchorCtr="0">
          <a:noAutofit/>
        </a:bodyPr>
        <a:lstStyle>
          <a:defPPr rtl="0">
            <a:defRPr lang="en-gb"/>
          </a:defPPr>
          <a:lvl1pPr marL="0" algn="l" defTabSz="457200" rtl="0" eaLnBrk="1" latinLnBrk="0" hangingPunct="1">
            <a:defRPr sz="1800" kern="1200">
              <a:solidFill>
                <a:sysClr val="windowText" lastClr="000000"/>
              </a:solidFill>
              <a:latin typeface="Tw Cen MT" panose="020B0602020104020603"/>
            </a:defRPr>
          </a:lvl1pPr>
          <a:lvl2pPr marL="457200" algn="l" defTabSz="457200" rtl="0" eaLnBrk="1" latinLnBrk="0" hangingPunct="1">
            <a:defRPr sz="1800" kern="1200">
              <a:solidFill>
                <a:sysClr val="windowText" lastClr="000000"/>
              </a:solidFill>
              <a:latin typeface="Tw Cen MT" panose="020B0602020104020603"/>
            </a:defRPr>
          </a:lvl2pPr>
          <a:lvl3pPr marL="914400" algn="l" defTabSz="457200" rtl="0" eaLnBrk="1" latinLnBrk="0" hangingPunct="1">
            <a:defRPr sz="1800" kern="1200">
              <a:solidFill>
                <a:sysClr val="windowText" lastClr="000000"/>
              </a:solidFill>
              <a:latin typeface="Tw Cen MT" panose="020B0602020104020603"/>
            </a:defRPr>
          </a:lvl3pPr>
          <a:lvl4pPr marL="1371600" algn="l" defTabSz="457200" rtl="0" eaLnBrk="1" latinLnBrk="0" hangingPunct="1">
            <a:defRPr sz="1800" kern="1200">
              <a:solidFill>
                <a:sysClr val="windowText" lastClr="000000"/>
              </a:solidFill>
              <a:latin typeface="Tw Cen MT" panose="020B0602020104020603"/>
            </a:defRPr>
          </a:lvl4pPr>
          <a:lvl5pPr marL="1828800" algn="l" defTabSz="457200" rtl="0" eaLnBrk="1" latinLnBrk="0" hangingPunct="1">
            <a:defRPr sz="1800" kern="1200">
              <a:solidFill>
                <a:sysClr val="windowText" lastClr="000000"/>
              </a:solidFill>
              <a:latin typeface="Tw Cen MT" panose="020B0602020104020603"/>
            </a:defRPr>
          </a:lvl5pPr>
          <a:lvl6pPr marL="2286000" algn="l" defTabSz="457200" rtl="0" eaLnBrk="1" latinLnBrk="0" hangingPunct="1">
            <a:defRPr sz="1800" kern="1200">
              <a:solidFill>
                <a:sysClr val="windowText" lastClr="000000"/>
              </a:solidFill>
              <a:latin typeface="Tw Cen MT" panose="020B0602020104020603"/>
            </a:defRPr>
          </a:lvl6pPr>
          <a:lvl7pPr marL="2743200" algn="l" defTabSz="457200" rtl="0" eaLnBrk="1" latinLnBrk="0" hangingPunct="1">
            <a:defRPr sz="1800" kern="1200">
              <a:solidFill>
                <a:sysClr val="windowText" lastClr="000000"/>
              </a:solidFill>
              <a:latin typeface="Tw Cen MT" panose="020B0602020104020603"/>
            </a:defRPr>
          </a:lvl7pPr>
          <a:lvl8pPr marL="3200400" algn="l" defTabSz="457200" rtl="0" eaLnBrk="1" latinLnBrk="0" hangingPunct="1">
            <a:defRPr sz="1800" kern="1200">
              <a:solidFill>
                <a:sysClr val="windowText" lastClr="000000"/>
              </a:solidFill>
              <a:latin typeface="Tw Cen MT" panose="020B0602020104020603"/>
            </a:defRPr>
          </a:lvl8pPr>
          <a:lvl9pPr marL="3657600" algn="l" defTabSz="457200" rtl="0" eaLnBrk="1" latinLnBrk="0" hangingPunct="1">
            <a:defRPr sz="1800" kern="1200">
              <a:solidFill>
                <a:sysClr val="windowText" lastClr="000000"/>
              </a:solidFill>
              <a:latin typeface="Tw Cen MT" panose="020B0602020104020603"/>
            </a:defRPr>
          </a:lvl9pPr>
        </a:lstStyle>
        <a:p>
          <a:pPr marL="0" lvl="0" indent="0" algn="ctr" defTabSz="577850" rtl="0">
            <a:lnSpc>
              <a:spcPct val="90000"/>
            </a:lnSpc>
            <a:spcBef>
              <a:spcPct val="0"/>
            </a:spcBef>
            <a:spcAft>
              <a:spcPct val="35000"/>
            </a:spcAft>
            <a:buNone/>
          </a:pPr>
          <a:r>
            <a:rPr lang="en-GB" sz="1000">
              <a:solidFill>
                <a:prstClr val="black"/>
              </a:solidFill>
            </a:rPr>
            <a:t> PM SC5</a:t>
          </a:r>
          <a:r>
            <a:rPr lang="en-GB" sz="1000" baseline="0">
              <a:solidFill>
                <a:prstClr val="black"/>
              </a:solidFill>
            </a:rPr>
            <a:t> </a:t>
          </a:r>
        </a:p>
        <a:p>
          <a:pPr marL="0" lvl="0" indent="0" algn="ctr" defTabSz="577850" rtl="0">
            <a:lnSpc>
              <a:spcPct val="90000"/>
            </a:lnSpc>
            <a:spcBef>
              <a:spcPct val="0"/>
            </a:spcBef>
            <a:spcAft>
              <a:spcPct val="35000"/>
            </a:spcAft>
            <a:buNone/>
          </a:pPr>
          <a:r>
            <a:rPr lang="en-GB" sz="1000" b="0" kern="1200" baseline="0">
              <a:solidFill>
                <a:prstClr val="black"/>
              </a:solidFill>
            </a:rPr>
            <a:t>AYR</a:t>
          </a:r>
          <a:endParaRPr lang="en-GB" sz="1000" b="0" kern="1200">
            <a:solidFill>
              <a:prstClr val="black"/>
            </a:solidFill>
          </a:endParaRPr>
        </a:p>
      </xdr:txBody>
    </xdr:sp>
    <xdr:clientData/>
  </xdr:twoCellAnchor>
  <xdr:twoCellAnchor>
    <xdr:from>
      <xdr:col>6</xdr:col>
      <xdr:colOff>85725</xdr:colOff>
      <xdr:row>24</xdr:row>
      <xdr:rowOff>161925</xdr:rowOff>
    </xdr:from>
    <xdr:to>
      <xdr:col>7</xdr:col>
      <xdr:colOff>158843</xdr:colOff>
      <xdr:row>28</xdr:row>
      <xdr:rowOff>133350</xdr:rowOff>
    </xdr:to>
    <xdr:sp macro="" textlink="">
      <xdr:nvSpPr>
        <xdr:cNvPr id="43" name="Rectangle 42" descr="Hierarchy Sub Level">
          <a:extLst>
            <a:ext uri="{FF2B5EF4-FFF2-40B4-BE49-F238E27FC236}">
              <a16:creationId xmlns:a16="http://schemas.microsoft.com/office/drawing/2014/main" id="{8384ADA3-1464-41D5-9DE2-6B774F577308}"/>
            </a:ext>
          </a:extLst>
        </xdr:cNvPr>
        <xdr:cNvSpPr/>
      </xdr:nvSpPr>
      <xdr:spPr>
        <a:xfrm>
          <a:off x="3857625" y="4733925"/>
          <a:ext cx="701768" cy="733425"/>
        </a:xfrm>
        <a:prstGeom prst="rect">
          <a:avLst/>
        </a:prstGeom>
        <a:solidFill>
          <a:srgbClr val="66FFFF"/>
        </a:solidFill>
        <a:ln>
          <a:noFill/>
        </a:ln>
        <a:effectLst/>
        <a:scene3d>
          <a:camera prst="orthographicFront"/>
          <a:lightRig rig="flat" dir="t"/>
        </a:scene3d>
        <a:sp3d prstMaterial="dkEdge"/>
      </xdr:spPr>
      <xdr:style>
        <a:lnRef idx="0">
          <a:schemeClr val="lt2">
            <a:hueOff val="0"/>
            <a:satOff val="0"/>
            <a:lumOff val="0"/>
            <a:alphaOff val="0"/>
          </a:schemeClr>
        </a:lnRef>
        <a:fillRef idx="2">
          <a:scrgbClr r="0" g="0" b="0"/>
        </a:fillRef>
        <a:effectRef idx="1">
          <a:schemeClr val="dk2">
            <a:hueOff val="0"/>
            <a:satOff val="0"/>
            <a:lumOff val="0"/>
            <a:alphaOff val="0"/>
          </a:schemeClr>
        </a:effectRef>
        <a:fontRef idx="minor">
          <a:schemeClr val="dk1"/>
        </a:fontRef>
      </xdr:style>
      <xdr:txBody>
        <a:bodyPr spcFirstLastPara="0" vert="horz" wrap="square" lIns="8255" tIns="8255" rIns="8255" bIns="8255" numCol="1" spcCol="1270" rtlCol="0" anchor="ctr" anchorCtr="0">
          <a:noAutofit/>
        </a:bodyPr>
        <a:lstStyle>
          <a:defPPr rtl="0">
            <a:defRPr lang="en-gb"/>
          </a:defPPr>
          <a:lvl1pPr marL="0" algn="l" defTabSz="457200" rtl="0" eaLnBrk="1" latinLnBrk="0" hangingPunct="1">
            <a:defRPr sz="1800" kern="1200">
              <a:solidFill>
                <a:sysClr val="windowText" lastClr="000000"/>
              </a:solidFill>
              <a:latin typeface="Tw Cen MT" panose="020B0602020104020603"/>
            </a:defRPr>
          </a:lvl1pPr>
          <a:lvl2pPr marL="457200" algn="l" defTabSz="457200" rtl="0" eaLnBrk="1" latinLnBrk="0" hangingPunct="1">
            <a:defRPr sz="1800" kern="1200">
              <a:solidFill>
                <a:sysClr val="windowText" lastClr="000000"/>
              </a:solidFill>
              <a:latin typeface="Tw Cen MT" panose="020B0602020104020603"/>
            </a:defRPr>
          </a:lvl2pPr>
          <a:lvl3pPr marL="914400" algn="l" defTabSz="457200" rtl="0" eaLnBrk="1" latinLnBrk="0" hangingPunct="1">
            <a:defRPr sz="1800" kern="1200">
              <a:solidFill>
                <a:sysClr val="windowText" lastClr="000000"/>
              </a:solidFill>
              <a:latin typeface="Tw Cen MT" panose="020B0602020104020603"/>
            </a:defRPr>
          </a:lvl3pPr>
          <a:lvl4pPr marL="1371600" algn="l" defTabSz="457200" rtl="0" eaLnBrk="1" latinLnBrk="0" hangingPunct="1">
            <a:defRPr sz="1800" kern="1200">
              <a:solidFill>
                <a:sysClr val="windowText" lastClr="000000"/>
              </a:solidFill>
              <a:latin typeface="Tw Cen MT" panose="020B0602020104020603"/>
            </a:defRPr>
          </a:lvl4pPr>
          <a:lvl5pPr marL="1828800" algn="l" defTabSz="457200" rtl="0" eaLnBrk="1" latinLnBrk="0" hangingPunct="1">
            <a:defRPr sz="1800" kern="1200">
              <a:solidFill>
                <a:sysClr val="windowText" lastClr="000000"/>
              </a:solidFill>
              <a:latin typeface="Tw Cen MT" panose="020B0602020104020603"/>
            </a:defRPr>
          </a:lvl5pPr>
          <a:lvl6pPr marL="2286000" algn="l" defTabSz="457200" rtl="0" eaLnBrk="1" latinLnBrk="0" hangingPunct="1">
            <a:defRPr sz="1800" kern="1200">
              <a:solidFill>
                <a:sysClr val="windowText" lastClr="000000"/>
              </a:solidFill>
              <a:latin typeface="Tw Cen MT" panose="020B0602020104020603"/>
            </a:defRPr>
          </a:lvl6pPr>
          <a:lvl7pPr marL="2743200" algn="l" defTabSz="457200" rtl="0" eaLnBrk="1" latinLnBrk="0" hangingPunct="1">
            <a:defRPr sz="1800" kern="1200">
              <a:solidFill>
                <a:sysClr val="windowText" lastClr="000000"/>
              </a:solidFill>
              <a:latin typeface="Tw Cen MT" panose="020B0602020104020603"/>
            </a:defRPr>
          </a:lvl7pPr>
          <a:lvl8pPr marL="3200400" algn="l" defTabSz="457200" rtl="0" eaLnBrk="1" latinLnBrk="0" hangingPunct="1">
            <a:defRPr sz="1800" kern="1200">
              <a:solidFill>
                <a:sysClr val="windowText" lastClr="000000"/>
              </a:solidFill>
              <a:latin typeface="Tw Cen MT" panose="020B0602020104020603"/>
            </a:defRPr>
          </a:lvl8pPr>
          <a:lvl9pPr marL="3657600" algn="l" defTabSz="457200" rtl="0" eaLnBrk="1" latinLnBrk="0" hangingPunct="1">
            <a:defRPr sz="1800" kern="1200">
              <a:solidFill>
                <a:sysClr val="windowText" lastClr="000000"/>
              </a:solidFill>
              <a:latin typeface="Tw Cen MT" panose="020B0602020104020603"/>
            </a:defRPr>
          </a:lvl9pPr>
        </a:lstStyle>
        <a:p>
          <a:pPr marL="0" lvl="0" indent="0" algn="ctr" defTabSz="577850" rtl="0">
            <a:lnSpc>
              <a:spcPct val="90000"/>
            </a:lnSpc>
            <a:spcBef>
              <a:spcPct val="0"/>
            </a:spcBef>
            <a:spcAft>
              <a:spcPct val="35000"/>
            </a:spcAft>
            <a:buNone/>
          </a:pPr>
          <a:r>
            <a:rPr lang="en-GB" sz="1000">
              <a:solidFill>
                <a:prstClr val="black"/>
              </a:solidFill>
            </a:rPr>
            <a:t>Y1 SEN</a:t>
          </a:r>
        </a:p>
        <a:p>
          <a:pPr marL="0" lvl="0" indent="0" algn="ctr" defTabSz="577850" rtl="0">
            <a:lnSpc>
              <a:spcPct val="90000"/>
            </a:lnSpc>
            <a:spcBef>
              <a:spcPct val="0"/>
            </a:spcBef>
            <a:spcAft>
              <a:spcPct val="35000"/>
            </a:spcAft>
            <a:buNone/>
          </a:pPr>
          <a:r>
            <a:rPr lang="en-GB" sz="1000">
              <a:solidFill>
                <a:prstClr val="black"/>
              </a:solidFill>
            </a:rPr>
            <a:t>1TFE SC4</a:t>
          </a:r>
          <a:r>
            <a:rPr lang="en-GB" sz="1000" baseline="0">
              <a:solidFill>
                <a:prstClr val="black"/>
              </a:solidFill>
            </a:rPr>
            <a:t> </a:t>
          </a:r>
          <a:r>
            <a:rPr lang="en-GB" sz="1000">
              <a:solidFill>
                <a:prstClr val="black"/>
              </a:solidFill>
            </a:rPr>
            <a:t>TTO</a:t>
          </a:r>
        </a:p>
        <a:p>
          <a:pPr marL="0" lvl="0" indent="0" algn="ctr" defTabSz="577850" rtl="0">
            <a:lnSpc>
              <a:spcPct val="90000"/>
            </a:lnSpc>
            <a:spcBef>
              <a:spcPct val="0"/>
            </a:spcBef>
            <a:spcAft>
              <a:spcPct val="35000"/>
            </a:spcAft>
            <a:buNone/>
          </a:pPr>
          <a:r>
            <a:rPr lang="en-GB" sz="1000">
              <a:solidFill>
                <a:prstClr val="black"/>
              </a:solidFill>
            </a:rPr>
            <a:t> </a:t>
          </a:r>
          <a:endParaRPr lang="en-GB" sz="1000" b="0" kern="1200">
            <a:solidFill>
              <a:prstClr val="black"/>
            </a:solidFill>
          </a:endParaRPr>
        </a:p>
      </xdr:txBody>
    </xdr:sp>
    <xdr:clientData/>
  </xdr:twoCellAnchor>
  <xdr:twoCellAnchor>
    <xdr:from>
      <xdr:col>11</xdr:col>
      <xdr:colOff>114300</xdr:colOff>
      <xdr:row>24</xdr:row>
      <xdr:rowOff>171450</xdr:rowOff>
    </xdr:from>
    <xdr:to>
      <xdr:col>12</xdr:col>
      <xdr:colOff>235043</xdr:colOff>
      <xdr:row>28</xdr:row>
      <xdr:rowOff>142875</xdr:rowOff>
    </xdr:to>
    <xdr:sp macro="" textlink="">
      <xdr:nvSpPr>
        <xdr:cNvPr id="44" name="Rectangle 43" descr="Hierarchy Sub Level">
          <a:extLst>
            <a:ext uri="{FF2B5EF4-FFF2-40B4-BE49-F238E27FC236}">
              <a16:creationId xmlns:a16="http://schemas.microsoft.com/office/drawing/2014/main" id="{329BDC91-AE19-4159-BEA5-9D55029325A0}"/>
            </a:ext>
          </a:extLst>
        </xdr:cNvPr>
        <xdr:cNvSpPr/>
      </xdr:nvSpPr>
      <xdr:spPr>
        <a:xfrm>
          <a:off x="7029450" y="4743450"/>
          <a:ext cx="749393" cy="733425"/>
        </a:xfrm>
        <a:prstGeom prst="rect">
          <a:avLst/>
        </a:prstGeom>
        <a:solidFill>
          <a:srgbClr val="66FFFF"/>
        </a:solidFill>
        <a:ln>
          <a:noFill/>
        </a:ln>
        <a:effectLst/>
        <a:scene3d>
          <a:camera prst="orthographicFront"/>
          <a:lightRig rig="flat" dir="t"/>
        </a:scene3d>
        <a:sp3d prstMaterial="dkEdge"/>
      </xdr:spPr>
      <xdr:style>
        <a:lnRef idx="0">
          <a:schemeClr val="lt2">
            <a:hueOff val="0"/>
            <a:satOff val="0"/>
            <a:lumOff val="0"/>
            <a:alphaOff val="0"/>
          </a:schemeClr>
        </a:lnRef>
        <a:fillRef idx="2">
          <a:scrgbClr r="0" g="0" b="0"/>
        </a:fillRef>
        <a:effectRef idx="1">
          <a:schemeClr val="dk2">
            <a:hueOff val="0"/>
            <a:satOff val="0"/>
            <a:lumOff val="0"/>
            <a:alphaOff val="0"/>
          </a:schemeClr>
        </a:effectRef>
        <a:fontRef idx="minor">
          <a:schemeClr val="dk1"/>
        </a:fontRef>
      </xdr:style>
      <xdr:txBody>
        <a:bodyPr spcFirstLastPara="0" vert="horz" wrap="square" lIns="8255" tIns="8255" rIns="8255" bIns="8255" numCol="1" spcCol="1270" rtlCol="0" anchor="ctr" anchorCtr="0">
          <a:noAutofit/>
        </a:bodyPr>
        <a:lstStyle>
          <a:defPPr rtl="0">
            <a:defRPr lang="en-gb"/>
          </a:defPPr>
          <a:lvl1pPr marL="0" algn="l" defTabSz="457200" rtl="0" eaLnBrk="1" latinLnBrk="0" hangingPunct="1">
            <a:defRPr sz="1800" kern="1200">
              <a:solidFill>
                <a:sysClr val="windowText" lastClr="000000"/>
              </a:solidFill>
              <a:latin typeface="Tw Cen MT" panose="020B0602020104020603"/>
            </a:defRPr>
          </a:lvl1pPr>
          <a:lvl2pPr marL="457200" algn="l" defTabSz="457200" rtl="0" eaLnBrk="1" latinLnBrk="0" hangingPunct="1">
            <a:defRPr sz="1800" kern="1200">
              <a:solidFill>
                <a:sysClr val="windowText" lastClr="000000"/>
              </a:solidFill>
              <a:latin typeface="Tw Cen MT" panose="020B0602020104020603"/>
            </a:defRPr>
          </a:lvl2pPr>
          <a:lvl3pPr marL="914400" algn="l" defTabSz="457200" rtl="0" eaLnBrk="1" latinLnBrk="0" hangingPunct="1">
            <a:defRPr sz="1800" kern="1200">
              <a:solidFill>
                <a:sysClr val="windowText" lastClr="000000"/>
              </a:solidFill>
              <a:latin typeface="Tw Cen MT" panose="020B0602020104020603"/>
            </a:defRPr>
          </a:lvl3pPr>
          <a:lvl4pPr marL="1371600" algn="l" defTabSz="457200" rtl="0" eaLnBrk="1" latinLnBrk="0" hangingPunct="1">
            <a:defRPr sz="1800" kern="1200">
              <a:solidFill>
                <a:sysClr val="windowText" lastClr="000000"/>
              </a:solidFill>
              <a:latin typeface="Tw Cen MT" panose="020B0602020104020603"/>
            </a:defRPr>
          </a:lvl4pPr>
          <a:lvl5pPr marL="1828800" algn="l" defTabSz="457200" rtl="0" eaLnBrk="1" latinLnBrk="0" hangingPunct="1">
            <a:defRPr sz="1800" kern="1200">
              <a:solidFill>
                <a:sysClr val="windowText" lastClr="000000"/>
              </a:solidFill>
              <a:latin typeface="Tw Cen MT" panose="020B0602020104020603"/>
            </a:defRPr>
          </a:lvl5pPr>
          <a:lvl6pPr marL="2286000" algn="l" defTabSz="457200" rtl="0" eaLnBrk="1" latinLnBrk="0" hangingPunct="1">
            <a:defRPr sz="1800" kern="1200">
              <a:solidFill>
                <a:sysClr val="windowText" lastClr="000000"/>
              </a:solidFill>
              <a:latin typeface="Tw Cen MT" panose="020B0602020104020603"/>
            </a:defRPr>
          </a:lvl6pPr>
          <a:lvl7pPr marL="2743200" algn="l" defTabSz="457200" rtl="0" eaLnBrk="1" latinLnBrk="0" hangingPunct="1">
            <a:defRPr sz="1800" kern="1200">
              <a:solidFill>
                <a:sysClr val="windowText" lastClr="000000"/>
              </a:solidFill>
              <a:latin typeface="Tw Cen MT" panose="020B0602020104020603"/>
            </a:defRPr>
          </a:lvl7pPr>
          <a:lvl8pPr marL="3200400" algn="l" defTabSz="457200" rtl="0" eaLnBrk="1" latinLnBrk="0" hangingPunct="1">
            <a:defRPr sz="1800" kern="1200">
              <a:solidFill>
                <a:sysClr val="windowText" lastClr="000000"/>
              </a:solidFill>
              <a:latin typeface="Tw Cen MT" panose="020B0602020104020603"/>
            </a:defRPr>
          </a:lvl8pPr>
          <a:lvl9pPr marL="3657600" algn="l" defTabSz="457200" rtl="0" eaLnBrk="1" latinLnBrk="0" hangingPunct="1">
            <a:defRPr sz="1800" kern="1200">
              <a:solidFill>
                <a:sysClr val="windowText" lastClr="000000"/>
              </a:solidFill>
              <a:latin typeface="Tw Cen MT" panose="020B0602020104020603"/>
            </a:defRPr>
          </a:lvl9pPr>
        </a:lstStyle>
        <a:p>
          <a:pPr marL="0" lvl="0" indent="0" algn="ctr" defTabSz="577850" rtl="0">
            <a:lnSpc>
              <a:spcPct val="90000"/>
            </a:lnSpc>
            <a:spcBef>
              <a:spcPct val="0"/>
            </a:spcBef>
            <a:spcAft>
              <a:spcPct val="35000"/>
            </a:spcAft>
            <a:buNone/>
          </a:pPr>
          <a:r>
            <a:rPr lang="en-GB" sz="1000">
              <a:solidFill>
                <a:prstClr val="black"/>
              </a:solidFill>
            </a:rPr>
            <a:t>Y4/5/6 SEN</a:t>
          </a:r>
        </a:p>
        <a:p>
          <a:pPr marL="0" lvl="0" indent="0" algn="ctr" defTabSz="577850" rtl="0">
            <a:lnSpc>
              <a:spcPct val="90000"/>
            </a:lnSpc>
            <a:spcBef>
              <a:spcPct val="0"/>
            </a:spcBef>
            <a:spcAft>
              <a:spcPct val="35000"/>
            </a:spcAft>
            <a:buNone/>
          </a:pPr>
          <a:r>
            <a:rPr lang="en-GB" sz="1000">
              <a:solidFill>
                <a:prstClr val="black"/>
              </a:solidFill>
            </a:rPr>
            <a:t>1TFE SC4</a:t>
          </a:r>
          <a:r>
            <a:rPr lang="en-GB" sz="1000" baseline="0">
              <a:solidFill>
                <a:prstClr val="black"/>
              </a:solidFill>
            </a:rPr>
            <a:t> </a:t>
          </a:r>
          <a:r>
            <a:rPr lang="en-GB" sz="1000">
              <a:solidFill>
                <a:prstClr val="black"/>
              </a:solidFill>
            </a:rPr>
            <a:t>TTO</a:t>
          </a:r>
        </a:p>
        <a:p>
          <a:pPr marL="0" lvl="0" indent="0" algn="ctr" defTabSz="577850" rtl="0">
            <a:lnSpc>
              <a:spcPct val="90000"/>
            </a:lnSpc>
            <a:spcBef>
              <a:spcPct val="0"/>
            </a:spcBef>
            <a:spcAft>
              <a:spcPct val="35000"/>
            </a:spcAft>
            <a:buNone/>
          </a:pPr>
          <a:r>
            <a:rPr lang="en-GB" sz="1000">
              <a:solidFill>
                <a:prstClr val="black"/>
              </a:solidFill>
            </a:rPr>
            <a:t> </a:t>
          </a:r>
          <a:endParaRPr lang="en-GB" sz="1000" b="0" kern="1200">
            <a:solidFill>
              <a:prstClr val="black"/>
            </a:solidFill>
          </a:endParaRPr>
        </a:p>
      </xdr:txBody>
    </xdr:sp>
    <xdr:clientData/>
  </xdr:twoCellAnchor>
  <xdr:twoCellAnchor>
    <xdr:from>
      <xdr:col>15</xdr:col>
      <xdr:colOff>542926</xdr:colOff>
      <xdr:row>15</xdr:row>
      <xdr:rowOff>47625</xdr:rowOff>
    </xdr:from>
    <xdr:to>
      <xdr:col>17</xdr:col>
      <xdr:colOff>95250</xdr:colOff>
      <xdr:row>19</xdr:row>
      <xdr:rowOff>95250</xdr:rowOff>
    </xdr:to>
    <xdr:sp macro="" textlink="">
      <xdr:nvSpPr>
        <xdr:cNvPr id="45" name="Rectangle 44" descr="Hierarchy Level 2 Item 5">
          <a:extLst>
            <a:ext uri="{FF2B5EF4-FFF2-40B4-BE49-F238E27FC236}">
              <a16:creationId xmlns:a16="http://schemas.microsoft.com/office/drawing/2014/main" id="{957C377A-FDDF-41C2-8248-FCA6142D1B39}"/>
            </a:ext>
          </a:extLst>
        </xdr:cNvPr>
        <xdr:cNvSpPr/>
      </xdr:nvSpPr>
      <xdr:spPr>
        <a:xfrm>
          <a:off x="9972676" y="2905125"/>
          <a:ext cx="809624" cy="809625"/>
        </a:xfrm>
        <a:prstGeom prst="rect">
          <a:avLst/>
        </a:prstGeom>
        <a:solidFill>
          <a:srgbClr val="E29B66"/>
        </a:solidFill>
        <a:ln>
          <a:noFill/>
        </a:ln>
        <a:effectLst/>
        <a:scene3d>
          <a:camera prst="orthographicFront"/>
          <a:lightRig rig="flat" dir="t"/>
        </a:scene3d>
        <a:sp3d prstMaterial="dkEdge"/>
      </xdr:spPr>
      <xdr:style>
        <a:lnRef idx="0">
          <a:schemeClr val="lt2">
            <a:hueOff val="0"/>
            <a:satOff val="0"/>
            <a:lumOff val="0"/>
            <a:alphaOff val="0"/>
          </a:schemeClr>
        </a:lnRef>
        <a:fillRef idx="2">
          <a:scrgbClr r="0" g="0" b="0"/>
        </a:fillRef>
        <a:effectRef idx="1">
          <a:schemeClr val="dk2">
            <a:hueOff val="0"/>
            <a:satOff val="0"/>
            <a:lumOff val="0"/>
            <a:alphaOff val="0"/>
          </a:schemeClr>
        </a:effectRef>
        <a:fontRef idx="minor">
          <a:schemeClr val="dk1"/>
        </a:fontRef>
      </xdr:style>
      <xdr:txBody>
        <a:bodyPr spcFirstLastPara="0" vert="horz" wrap="square" lIns="72000" tIns="108000" rIns="72000" bIns="0" numCol="1" spcCol="1270" rtlCol="0" anchor="t" anchorCtr="0">
          <a:noAutofit/>
        </a:bodyPr>
        <a:lstStyle>
          <a:defPPr rtl="0">
            <a:defRPr lang="en-gb"/>
          </a:defPPr>
          <a:lvl1pPr marL="0" algn="l" defTabSz="457200" rtl="0" eaLnBrk="1" latinLnBrk="0" hangingPunct="1">
            <a:defRPr sz="1800" kern="1200">
              <a:solidFill>
                <a:sysClr val="windowText" lastClr="000000"/>
              </a:solidFill>
              <a:latin typeface="Tw Cen MT" panose="020B0602020104020603"/>
            </a:defRPr>
          </a:lvl1pPr>
          <a:lvl2pPr marL="457200" algn="l" defTabSz="457200" rtl="0" eaLnBrk="1" latinLnBrk="0" hangingPunct="1">
            <a:defRPr sz="1800" kern="1200">
              <a:solidFill>
                <a:sysClr val="windowText" lastClr="000000"/>
              </a:solidFill>
              <a:latin typeface="Tw Cen MT" panose="020B0602020104020603"/>
            </a:defRPr>
          </a:lvl2pPr>
          <a:lvl3pPr marL="914400" algn="l" defTabSz="457200" rtl="0" eaLnBrk="1" latinLnBrk="0" hangingPunct="1">
            <a:defRPr sz="1800" kern="1200">
              <a:solidFill>
                <a:sysClr val="windowText" lastClr="000000"/>
              </a:solidFill>
              <a:latin typeface="Tw Cen MT" panose="020B0602020104020603"/>
            </a:defRPr>
          </a:lvl3pPr>
          <a:lvl4pPr marL="1371600" algn="l" defTabSz="457200" rtl="0" eaLnBrk="1" latinLnBrk="0" hangingPunct="1">
            <a:defRPr sz="1800" kern="1200">
              <a:solidFill>
                <a:sysClr val="windowText" lastClr="000000"/>
              </a:solidFill>
              <a:latin typeface="Tw Cen MT" panose="020B0602020104020603"/>
            </a:defRPr>
          </a:lvl4pPr>
          <a:lvl5pPr marL="1828800" algn="l" defTabSz="457200" rtl="0" eaLnBrk="1" latinLnBrk="0" hangingPunct="1">
            <a:defRPr sz="1800" kern="1200">
              <a:solidFill>
                <a:sysClr val="windowText" lastClr="000000"/>
              </a:solidFill>
              <a:latin typeface="Tw Cen MT" panose="020B0602020104020603"/>
            </a:defRPr>
          </a:lvl5pPr>
          <a:lvl6pPr marL="2286000" algn="l" defTabSz="457200" rtl="0" eaLnBrk="1" latinLnBrk="0" hangingPunct="1">
            <a:defRPr sz="1800" kern="1200">
              <a:solidFill>
                <a:sysClr val="windowText" lastClr="000000"/>
              </a:solidFill>
              <a:latin typeface="Tw Cen MT" panose="020B0602020104020603"/>
            </a:defRPr>
          </a:lvl6pPr>
          <a:lvl7pPr marL="2743200" algn="l" defTabSz="457200" rtl="0" eaLnBrk="1" latinLnBrk="0" hangingPunct="1">
            <a:defRPr sz="1800" kern="1200">
              <a:solidFill>
                <a:sysClr val="windowText" lastClr="000000"/>
              </a:solidFill>
              <a:latin typeface="Tw Cen MT" panose="020B0602020104020603"/>
            </a:defRPr>
          </a:lvl7pPr>
          <a:lvl8pPr marL="3200400" algn="l" defTabSz="457200" rtl="0" eaLnBrk="1" latinLnBrk="0" hangingPunct="1">
            <a:defRPr sz="1800" kern="1200">
              <a:solidFill>
                <a:sysClr val="windowText" lastClr="000000"/>
              </a:solidFill>
              <a:latin typeface="Tw Cen MT" panose="020B0602020104020603"/>
            </a:defRPr>
          </a:lvl8pPr>
          <a:lvl9pPr marL="3657600" algn="l" defTabSz="457200" rtl="0" eaLnBrk="1" latinLnBrk="0" hangingPunct="1">
            <a:defRPr sz="1800" kern="1200">
              <a:solidFill>
                <a:sysClr val="windowText" lastClr="000000"/>
              </a:solidFill>
              <a:latin typeface="Tw Cen MT" panose="020B0602020104020603"/>
            </a:defRPr>
          </a:lvl9pPr>
        </a:lstStyle>
        <a:p>
          <a:pPr marL="0" lvl="0" indent="0" algn="ctr" defTabSz="577850" rtl="0">
            <a:lnSpc>
              <a:spcPct val="90000"/>
            </a:lnSpc>
            <a:spcBef>
              <a:spcPct val="0"/>
            </a:spcBef>
            <a:spcAft>
              <a:spcPct val="35000"/>
            </a:spcAft>
            <a:buNone/>
          </a:pPr>
          <a:r>
            <a:rPr lang="en-GB" sz="1000" b="0" kern="1200">
              <a:solidFill>
                <a:prstClr val="black"/>
              </a:solidFill>
            </a:rPr>
            <a:t>Room</a:t>
          </a:r>
          <a:r>
            <a:rPr lang="en-GB" sz="1000" b="0" kern="1200" baseline="0">
              <a:solidFill>
                <a:prstClr val="black"/>
              </a:solidFill>
            </a:rPr>
            <a:t> Lead 1 FTE SC6</a:t>
          </a:r>
        </a:p>
        <a:p>
          <a:pPr marL="0" lvl="0" indent="0" algn="ctr" defTabSz="577850" rtl="0">
            <a:lnSpc>
              <a:spcPct val="90000"/>
            </a:lnSpc>
            <a:spcBef>
              <a:spcPct val="0"/>
            </a:spcBef>
            <a:spcAft>
              <a:spcPct val="35000"/>
            </a:spcAft>
            <a:buNone/>
          </a:pPr>
          <a:r>
            <a:rPr lang="en-GB" sz="1000" b="0" kern="1200" baseline="0">
              <a:solidFill>
                <a:prstClr val="black"/>
              </a:solidFill>
            </a:rPr>
            <a:t>AYR</a:t>
          </a:r>
          <a:endParaRPr lang="en-GB" sz="1000" b="0" kern="1200">
            <a:solidFill>
              <a:prstClr val="black"/>
            </a:solidFill>
          </a:endParaRPr>
        </a:p>
      </xdr:txBody>
    </xdr:sp>
    <xdr:clientData/>
  </xdr:twoCellAnchor>
  <xdr:twoCellAnchor>
    <xdr:from>
      <xdr:col>14</xdr:col>
      <xdr:colOff>257175</xdr:colOff>
      <xdr:row>15</xdr:row>
      <xdr:rowOff>53005</xdr:rowOff>
    </xdr:from>
    <xdr:to>
      <xdr:col>15</xdr:col>
      <xdr:colOff>371474</xdr:colOff>
      <xdr:row>19</xdr:row>
      <xdr:rowOff>114300</xdr:rowOff>
    </xdr:to>
    <xdr:sp macro="" textlink="">
      <xdr:nvSpPr>
        <xdr:cNvPr id="46" name="Rectangle 45" descr="Hierarchy Level 2 Item 5">
          <a:extLst>
            <a:ext uri="{FF2B5EF4-FFF2-40B4-BE49-F238E27FC236}">
              <a16:creationId xmlns:a16="http://schemas.microsoft.com/office/drawing/2014/main" id="{70FD6911-2698-4FB9-9592-A6DF148AB1B1}"/>
            </a:ext>
          </a:extLst>
        </xdr:cNvPr>
        <xdr:cNvSpPr/>
      </xdr:nvSpPr>
      <xdr:spPr>
        <a:xfrm>
          <a:off x="9058275" y="2910505"/>
          <a:ext cx="742949" cy="823295"/>
        </a:xfrm>
        <a:prstGeom prst="rect">
          <a:avLst/>
        </a:prstGeom>
        <a:solidFill>
          <a:srgbClr val="E29B66"/>
        </a:solidFill>
        <a:ln>
          <a:noFill/>
        </a:ln>
        <a:effectLst/>
        <a:scene3d>
          <a:camera prst="orthographicFront"/>
          <a:lightRig rig="flat" dir="t"/>
        </a:scene3d>
        <a:sp3d prstMaterial="dkEdge"/>
      </xdr:spPr>
      <xdr:style>
        <a:lnRef idx="0">
          <a:schemeClr val="lt2">
            <a:hueOff val="0"/>
            <a:satOff val="0"/>
            <a:lumOff val="0"/>
            <a:alphaOff val="0"/>
          </a:schemeClr>
        </a:lnRef>
        <a:fillRef idx="2">
          <a:scrgbClr r="0" g="0" b="0"/>
        </a:fillRef>
        <a:effectRef idx="1">
          <a:schemeClr val="dk2">
            <a:hueOff val="0"/>
            <a:satOff val="0"/>
            <a:lumOff val="0"/>
            <a:alphaOff val="0"/>
          </a:schemeClr>
        </a:effectRef>
        <a:fontRef idx="minor">
          <a:schemeClr val="dk1"/>
        </a:fontRef>
      </xdr:style>
      <xdr:txBody>
        <a:bodyPr spcFirstLastPara="0" vert="horz" wrap="square" lIns="72000" tIns="108000" rIns="72000" bIns="0" numCol="1" spcCol="1270" rtlCol="0" anchor="t" anchorCtr="0">
          <a:noAutofit/>
        </a:bodyPr>
        <a:lstStyle>
          <a:defPPr rtl="0">
            <a:defRPr lang="en-gb"/>
          </a:defPPr>
          <a:lvl1pPr marL="0" algn="l" defTabSz="457200" rtl="0" eaLnBrk="1" latinLnBrk="0" hangingPunct="1">
            <a:defRPr sz="1800" kern="1200">
              <a:solidFill>
                <a:sysClr val="windowText" lastClr="000000"/>
              </a:solidFill>
              <a:latin typeface="Tw Cen MT" panose="020B0602020104020603"/>
            </a:defRPr>
          </a:lvl1pPr>
          <a:lvl2pPr marL="457200" algn="l" defTabSz="457200" rtl="0" eaLnBrk="1" latinLnBrk="0" hangingPunct="1">
            <a:defRPr sz="1800" kern="1200">
              <a:solidFill>
                <a:sysClr val="windowText" lastClr="000000"/>
              </a:solidFill>
              <a:latin typeface="Tw Cen MT" panose="020B0602020104020603"/>
            </a:defRPr>
          </a:lvl2pPr>
          <a:lvl3pPr marL="914400" algn="l" defTabSz="457200" rtl="0" eaLnBrk="1" latinLnBrk="0" hangingPunct="1">
            <a:defRPr sz="1800" kern="1200">
              <a:solidFill>
                <a:sysClr val="windowText" lastClr="000000"/>
              </a:solidFill>
              <a:latin typeface="Tw Cen MT" panose="020B0602020104020603"/>
            </a:defRPr>
          </a:lvl3pPr>
          <a:lvl4pPr marL="1371600" algn="l" defTabSz="457200" rtl="0" eaLnBrk="1" latinLnBrk="0" hangingPunct="1">
            <a:defRPr sz="1800" kern="1200">
              <a:solidFill>
                <a:sysClr val="windowText" lastClr="000000"/>
              </a:solidFill>
              <a:latin typeface="Tw Cen MT" panose="020B0602020104020603"/>
            </a:defRPr>
          </a:lvl4pPr>
          <a:lvl5pPr marL="1828800" algn="l" defTabSz="457200" rtl="0" eaLnBrk="1" latinLnBrk="0" hangingPunct="1">
            <a:defRPr sz="1800" kern="1200">
              <a:solidFill>
                <a:sysClr val="windowText" lastClr="000000"/>
              </a:solidFill>
              <a:latin typeface="Tw Cen MT" panose="020B0602020104020603"/>
            </a:defRPr>
          </a:lvl5pPr>
          <a:lvl6pPr marL="2286000" algn="l" defTabSz="457200" rtl="0" eaLnBrk="1" latinLnBrk="0" hangingPunct="1">
            <a:defRPr sz="1800" kern="1200">
              <a:solidFill>
                <a:sysClr val="windowText" lastClr="000000"/>
              </a:solidFill>
              <a:latin typeface="Tw Cen MT" panose="020B0602020104020603"/>
            </a:defRPr>
          </a:lvl6pPr>
          <a:lvl7pPr marL="2743200" algn="l" defTabSz="457200" rtl="0" eaLnBrk="1" latinLnBrk="0" hangingPunct="1">
            <a:defRPr sz="1800" kern="1200">
              <a:solidFill>
                <a:sysClr val="windowText" lastClr="000000"/>
              </a:solidFill>
              <a:latin typeface="Tw Cen MT" panose="020B0602020104020603"/>
            </a:defRPr>
          </a:lvl7pPr>
          <a:lvl8pPr marL="3200400" algn="l" defTabSz="457200" rtl="0" eaLnBrk="1" latinLnBrk="0" hangingPunct="1">
            <a:defRPr sz="1800" kern="1200">
              <a:solidFill>
                <a:sysClr val="windowText" lastClr="000000"/>
              </a:solidFill>
              <a:latin typeface="Tw Cen MT" panose="020B0602020104020603"/>
            </a:defRPr>
          </a:lvl8pPr>
          <a:lvl9pPr marL="3657600" algn="l" defTabSz="457200" rtl="0" eaLnBrk="1" latinLnBrk="0" hangingPunct="1">
            <a:defRPr sz="1800" kern="1200">
              <a:solidFill>
                <a:sysClr val="windowText" lastClr="000000"/>
              </a:solidFill>
              <a:latin typeface="Tw Cen MT" panose="020B0602020104020603"/>
            </a:defRPr>
          </a:lvl9pPr>
        </a:lstStyle>
        <a:p>
          <a:pPr marL="0" lvl="0" indent="0" algn="ctr" defTabSz="577850" rtl="0">
            <a:lnSpc>
              <a:spcPct val="90000"/>
            </a:lnSpc>
            <a:spcBef>
              <a:spcPct val="0"/>
            </a:spcBef>
            <a:spcAft>
              <a:spcPct val="35000"/>
            </a:spcAft>
            <a:buNone/>
          </a:pPr>
          <a:r>
            <a:rPr lang="en-GB" sz="1000">
              <a:solidFill>
                <a:prstClr val="black"/>
              </a:solidFill>
            </a:rPr>
            <a:t>Early Years Educator</a:t>
          </a:r>
        </a:p>
        <a:p>
          <a:pPr marL="0" lvl="0" indent="0" algn="ctr" defTabSz="577850" rtl="0">
            <a:lnSpc>
              <a:spcPct val="90000"/>
            </a:lnSpc>
            <a:spcBef>
              <a:spcPct val="0"/>
            </a:spcBef>
            <a:spcAft>
              <a:spcPct val="35000"/>
            </a:spcAft>
            <a:buNone/>
          </a:pPr>
          <a:r>
            <a:rPr lang="en-GB" sz="1000">
              <a:solidFill>
                <a:prstClr val="black"/>
              </a:solidFill>
            </a:rPr>
            <a:t>1 FTE SC5</a:t>
          </a:r>
        </a:p>
        <a:p>
          <a:pPr marL="0" lvl="0" indent="0" algn="ctr" defTabSz="577850" rtl="0">
            <a:lnSpc>
              <a:spcPct val="90000"/>
            </a:lnSpc>
            <a:spcBef>
              <a:spcPct val="0"/>
            </a:spcBef>
            <a:spcAft>
              <a:spcPct val="35000"/>
            </a:spcAft>
            <a:buNone/>
          </a:pPr>
          <a:r>
            <a:rPr lang="en-GB" sz="1000">
              <a:solidFill>
                <a:prstClr val="black"/>
              </a:solidFill>
            </a:rPr>
            <a:t>AYR</a:t>
          </a:r>
        </a:p>
        <a:p>
          <a:pPr marL="0" lvl="0" indent="0" algn="ctr" defTabSz="577850" rtl="0">
            <a:lnSpc>
              <a:spcPct val="90000"/>
            </a:lnSpc>
            <a:spcBef>
              <a:spcPct val="0"/>
            </a:spcBef>
            <a:spcAft>
              <a:spcPct val="35000"/>
            </a:spcAft>
            <a:buNone/>
          </a:pPr>
          <a:r>
            <a:rPr lang="en-GB" sz="1000">
              <a:solidFill>
                <a:prstClr val="black"/>
              </a:solidFill>
            </a:rPr>
            <a:t> </a:t>
          </a:r>
          <a:endParaRPr lang="en-GB" sz="1000" b="0" kern="1200">
            <a:solidFill>
              <a:prstClr val="black"/>
            </a:solidFill>
          </a:endParaRPr>
        </a:p>
      </xdr:txBody>
    </xdr:sp>
    <xdr:clientData/>
  </xdr:twoCellAnchor>
  <xdr:twoCellAnchor>
    <xdr:from>
      <xdr:col>15</xdr:col>
      <xdr:colOff>590550</xdr:colOff>
      <xdr:row>19</xdr:row>
      <xdr:rowOff>171449</xdr:rowOff>
    </xdr:from>
    <xdr:to>
      <xdr:col>17</xdr:col>
      <xdr:colOff>142875</xdr:colOff>
      <xdr:row>24</xdr:row>
      <xdr:rowOff>123824</xdr:rowOff>
    </xdr:to>
    <xdr:sp macro="" textlink="">
      <xdr:nvSpPr>
        <xdr:cNvPr id="47" name="Rectangle 46" descr="Hierarchy Level 2 Item 5">
          <a:extLst>
            <a:ext uri="{FF2B5EF4-FFF2-40B4-BE49-F238E27FC236}">
              <a16:creationId xmlns:a16="http://schemas.microsoft.com/office/drawing/2014/main" id="{60AF2A5C-5A2B-4360-A9D2-67DAF9C63C55}"/>
            </a:ext>
          </a:extLst>
        </xdr:cNvPr>
        <xdr:cNvSpPr/>
      </xdr:nvSpPr>
      <xdr:spPr>
        <a:xfrm>
          <a:off x="10020300" y="3790949"/>
          <a:ext cx="809625" cy="904875"/>
        </a:xfrm>
        <a:prstGeom prst="rect">
          <a:avLst/>
        </a:prstGeom>
        <a:solidFill>
          <a:srgbClr val="E29B66"/>
        </a:solidFill>
        <a:ln>
          <a:noFill/>
        </a:ln>
        <a:effectLst/>
        <a:scene3d>
          <a:camera prst="orthographicFront"/>
          <a:lightRig rig="flat" dir="t"/>
        </a:scene3d>
        <a:sp3d prstMaterial="dkEdge"/>
      </xdr:spPr>
      <xdr:style>
        <a:lnRef idx="0">
          <a:schemeClr val="lt2">
            <a:hueOff val="0"/>
            <a:satOff val="0"/>
            <a:lumOff val="0"/>
            <a:alphaOff val="0"/>
          </a:schemeClr>
        </a:lnRef>
        <a:fillRef idx="2">
          <a:scrgbClr r="0" g="0" b="0"/>
        </a:fillRef>
        <a:effectRef idx="1">
          <a:schemeClr val="dk2">
            <a:hueOff val="0"/>
            <a:satOff val="0"/>
            <a:lumOff val="0"/>
            <a:alphaOff val="0"/>
          </a:schemeClr>
        </a:effectRef>
        <a:fontRef idx="minor">
          <a:schemeClr val="dk1"/>
        </a:fontRef>
      </xdr:style>
      <xdr:txBody>
        <a:bodyPr spcFirstLastPara="0" vert="horz" wrap="square" lIns="72000" tIns="108000" rIns="72000" bIns="0" numCol="1" spcCol="1270" rtlCol="0" anchor="t" anchorCtr="0">
          <a:noAutofit/>
        </a:bodyPr>
        <a:lstStyle>
          <a:defPPr rtl="0">
            <a:defRPr lang="en-gb"/>
          </a:defPPr>
          <a:lvl1pPr marL="0" algn="l" defTabSz="457200" rtl="0" eaLnBrk="1" latinLnBrk="0" hangingPunct="1">
            <a:defRPr sz="1800" kern="1200">
              <a:solidFill>
                <a:sysClr val="windowText" lastClr="000000"/>
              </a:solidFill>
              <a:latin typeface="Tw Cen MT" panose="020B0602020104020603"/>
            </a:defRPr>
          </a:lvl1pPr>
          <a:lvl2pPr marL="457200" algn="l" defTabSz="457200" rtl="0" eaLnBrk="1" latinLnBrk="0" hangingPunct="1">
            <a:defRPr sz="1800" kern="1200">
              <a:solidFill>
                <a:sysClr val="windowText" lastClr="000000"/>
              </a:solidFill>
              <a:latin typeface="Tw Cen MT" panose="020B0602020104020603"/>
            </a:defRPr>
          </a:lvl2pPr>
          <a:lvl3pPr marL="914400" algn="l" defTabSz="457200" rtl="0" eaLnBrk="1" latinLnBrk="0" hangingPunct="1">
            <a:defRPr sz="1800" kern="1200">
              <a:solidFill>
                <a:sysClr val="windowText" lastClr="000000"/>
              </a:solidFill>
              <a:latin typeface="Tw Cen MT" panose="020B0602020104020603"/>
            </a:defRPr>
          </a:lvl3pPr>
          <a:lvl4pPr marL="1371600" algn="l" defTabSz="457200" rtl="0" eaLnBrk="1" latinLnBrk="0" hangingPunct="1">
            <a:defRPr sz="1800" kern="1200">
              <a:solidFill>
                <a:sysClr val="windowText" lastClr="000000"/>
              </a:solidFill>
              <a:latin typeface="Tw Cen MT" panose="020B0602020104020603"/>
            </a:defRPr>
          </a:lvl4pPr>
          <a:lvl5pPr marL="1828800" algn="l" defTabSz="457200" rtl="0" eaLnBrk="1" latinLnBrk="0" hangingPunct="1">
            <a:defRPr sz="1800" kern="1200">
              <a:solidFill>
                <a:sysClr val="windowText" lastClr="000000"/>
              </a:solidFill>
              <a:latin typeface="Tw Cen MT" panose="020B0602020104020603"/>
            </a:defRPr>
          </a:lvl5pPr>
          <a:lvl6pPr marL="2286000" algn="l" defTabSz="457200" rtl="0" eaLnBrk="1" latinLnBrk="0" hangingPunct="1">
            <a:defRPr sz="1800" kern="1200">
              <a:solidFill>
                <a:sysClr val="windowText" lastClr="000000"/>
              </a:solidFill>
              <a:latin typeface="Tw Cen MT" panose="020B0602020104020603"/>
            </a:defRPr>
          </a:lvl6pPr>
          <a:lvl7pPr marL="2743200" algn="l" defTabSz="457200" rtl="0" eaLnBrk="1" latinLnBrk="0" hangingPunct="1">
            <a:defRPr sz="1800" kern="1200">
              <a:solidFill>
                <a:sysClr val="windowText" lastClr="000000"/>
              </a:solidFill>
              <a:latin typeface="Tw Cen MT" panose="020B0602020104020603"/>
            </a:defRPr>
          </a:lvl7pPr>
          <a:lvl8pPr marL="3200400" algn="l" defTabSz="457200" rtl="0" eaLnBrk="1" latinLnBrk="0" hangingPunct="1">
            <a:defRPr sz="1800" kern="1200">
              <a:solidFill>
                <a:sysClr val="windowText" lastClr="000000"/>
              </a:solidFill>
              <a:latin typeface="Tw Cen MT" panose="020B0602020104020603"/>
            </a:defRPr>
          </a:lvl8pPr>
          <a:lvl9pPr marL="3657600" algn="l" defTabSz="457200" rtl="0" eaLnBrk="1" latinLnBrk="0" hangingPunct="1">
            <a:defRPr sz="1800" kern="1200">
              <a:solidFill>
                <a:sysClr val="windowText" lastClr="000000"/>
              </a:solidFill>
              <a:latin typeface="Tw Cen MT" panose="020B0602020104020603"/>
            </a:defRPr>
          </a:lvl9pPr>
        </a:lstStyle>
        <a:p>
          <a:pPr marL="0" lvl="0" indent="0" algn="ctr" defTabSz="577850" rtl="0">
            <a:lnSpc>
              <a:spcPct val="90000"/>
            </a:lnSpc>
            <a:spcBef>
              <a:spcPct val="0"/>
            </a:spcBef>
            <a:spcAft>
              <a:spcPct val="35000"/>
            </a:spcAft>
            <a:buNone/>
          </a:pPr>
          <a:r>
            <a:rPr lang="en-GB" sz="1000">
              <a:solidFill>
                <a:prstClr val="black"/>
              </a:solidFill>
            </a:rPr>
            <a:t> Early</a:t>
          </a:r>
          <a:r>
            <a:rPr lang="en-GB" sz="1000" baseline="0">
              <a:solidFill>
                <a:prstClr val="black"/>
              </a:solidFill>
            </a:rPr>
            <a:t> Years Educator</a:t>
          </a:r>
        </a:p>
        <a:p>
          <a:pPr marL="0" lvl="0" indent="0" algn="ctr" defTabSz="577850" rtl="0">
            <a:lnSpc>
              <a:spcPct val="90000"/>
            </a:lnSpc>
            <a:spcBef>
              <a:spcPct val="0"/>
            </a:spcBef>
            <a:spcAft>
              <a:spcPct val="35000"/>
            </a:spcAft>
            <a:buNone/>
          </a:pPr>
          <a:r>
            <a:rPr lang="en-GB" sz="1000" b="1" baseline="0">
              <a:solidFill>
                <a:prstClr val="black"/>
              </a:solidFill>
            </a:rPr>
            <a:t>VACANCY</a:t>
          </a:r>
        </a:p>
        <a:p>
          <a:pPr marL="0" lvl="0" indent="0" algn="ctr" defTabSz="577850" rtl="0">
            <a:lnSpc>
              <a:spcPct val="90000"/>
            </a:lnSpc>
            <a:spcBef>
              <a:spcPct val="0"/>
            </a:spcBef>
            <a:spcAft>
              <a:spcPct val="35000"/>
            </a:spcAft>
            <a:buNone/>
          </a:pPr>
          <a:r>
            <a:rPr lang="en-GB" sz="1000" b="0" kern="1200" baseline="0">
              <a:solidFill>
                <a:prstClr val="black"/>
              </a:solidFill>
            </a:rPr>
            <a:t>1 FTE SC3</a:t>
          </a:r>
        </a:p>
        <a:p>
          <a:pPr marL="0" lvl="0" indent="0" algn="ctr" defTabSz="577850" rtl="0">
            <a:lnSpc>
              <a:spcPct val="90000"/>
            </a:lnSpc>
            <a:spcBef>
              <a:spcPct val="0"/>
            </a:spcBef>
            <a:spcAft>
              <a:spcPct val="35000"/>
            </a:spcAft>
            <a:buNone/>
          </a:pPr>
          <a:r>
            <a:rPr lang="en-GB" sz="1000" b="0" kern="1200" baseline="0">
              <a:solidFill>
                <a:prstClr val="black"/>
              </a:solidFill>
            </a:rPr>
            <a:t>AYR</a:t>
          </a:r>
          <a:endParaRPr lang="en-GB" sz="1000" b="0" kern="1200">
            <a:solidFill>
              <a:prstClr val="black"/>
            </a:solidFill>
          </a:endParaRPr>
        </a:p>
      </xdr:txBody>
    </xdr:sp>
    <xdr:clientData/>
  </xdr:twoCellAnchor>
  <xdr:twoCellAnchor>
    <xdr:from>
      <xdr:col>14</xdr:col>
      <xdr:colOff>257174</xdr:colOff>
      <xdr:row>25</xdr:row>
      <xdr:rowOff>19051</xdr:rowOff>
    </xdr:from>
    <xdr:to>
      <xdr:col>15</xdr:col>
      <xdr:colOff>419099</xdr:colOff>
      <xdr:row>29</xdr:row>
      <xdr:rowOff>133350</xdr:rowOff>
    </xdr:to>
    <xdr:sp macro="" textlink="">
      <xdr:nvSpPr>
        <xdr:cNvPr id="48" name="Rectangle 47" descr="Hierarchy Level 2 Item 5">
          <a:extLst>
            <a:ext uri="{FF2B5EF4-FFF2-40B4-BE49-F238E27FC236}">
              <a16:creationId xmlns:a16="http://schemas.microsoft.com/office/drawing/2014/main" id="{45A6F2C9-A3B3-40AC-A9FF-B7CBEBD80A2A}"/>
            </a:ext>
          </a:extLst>
        </xdr:cNvPr>
        <xdr:cNvSpPr/>
      </xdr:nvSpPr>
      <xdr:spPr>
        <a:xfrm>
          <a:off x="9058274" y="4781551"/>
          <a:ext cx="790575" cy="876299"/>
        </a:xfrm>
        <a:prstGeom prst="rect">
          <a:avLst/>
        </a:prstGeom>
        <a:solidFill>
          <a:srgbClr val="E29B66"/>
        </a:solidFill>
        <a:ln>
          <a:noFill/>
        </a:ln>
        <a:effectLst/>
        <a:scene3d>
          <a:camera prst="orthographicFront"/>
          <a:lightRig rig="flat" dir="t"/>
        </a:scene3d>
        <a:sp3d prstMaterial="dkEdge"/>
      </xdr:spPr>
      <xdr:style>
        <a:lnRef idx="0">
          <a:schemeClr val="lt2">
            <a:hueOff val="0"/>
            <a:satOff val="0"/>
            <a:lumOff val="0"/>
            <a:alphaOff val="0"/>
          </a:schemeClr>
        </a:lnRef>
        <a:fillRef idx="2">
          <a:scrgbClr r="0" g="0" b="0"/>
        </a:fillRef>
        <a:effectRef idx="1">
          <a:schemeClr val="dk2">
            <a:hueOff val="0"/>
            <a:satOff val="0"/>
            <a:lumOff val="0"/>
            <a:alphaOff val="0"/>
          </a:schemeClr>
        </a:effectRef>
        <a:fontRef idx="minor">
          <a:schemeClr val="dk1"/>
        </a:fontRef>
      </xdr:style>
      <xdr:txBody>
        <a:bodyPr spcFirstLastPara="0" vert="horz" wrap="square" lIns="72000" tIns="108000" rIns="72000" bIns="0" numCol="1" spcCol="1270" rtlCol="0" anchor="t" anchorCtr="0">
          <a:noAutofit/>
        </a:bodyPr>
        <a:lstStyle>
          <a:defPPr rtl="0">
            <a:defRPr lang="en-gb"/>
          </a:defPPr>
          <a:lvl1pPr marL="0" algn="l" defTabSz="457200" rtl="0" eaLnBrk="1" latinLnBrk="0" hangingPunct="1">
            <a:defRPr sz="1800" kern="1200">
              <a:solidFill>
                <a:sysClr val="windowText" lastClr="000000"/>
              </a:solidFill>
              <a:latin typeface="Tw Cen MT" panose="020B0602020104020603"/>
            </a:defRPr>
          </a:lvl1pPr>
          <a:lvl2pPr marL="457200" algn="l" defTabSz="457200" rtl="0" eaLnBrk="1" latinLnBrk="0" hangingPunct="1">
            <a:defRPr sz="1800" kern="1200">
              <a:solidFill>
                <a:sysClr val="windowText" lastClr="000000"/>
              </a:solidFill>
              <a:latin typeface="Tw Cen MT" panose="020B0602020104020603"/>
            </a:defRPr>
          </a:lvl2pPr>
          <a:lvl3pPr marL="914400" algn="l" defTabSz="457200" rtl="0" eaLnBrk="1" latinLnBrk="0" hangingPunct="1">
            <a:defRPr sz="1800" kern="1200">
              <a:solidFill>
                <a:sysClr val="windowText" lastClr="000000"/>
              </a:solidFill>
              <a:latin typeface="Tw Cen MT" panose="020B0602020104020603"/>
            </a:defRPr>
          </a:lvl3pPr>
          <a:lvl4pPr marL="1371600" algn="l" defTabSz="457200" rtl="0" eaLnBrk="1" latinLnBrk="0" hangingPunct="1">
            <a:defRPr sz="1800" kern="1200">
              <a:solidFill>
                <a:sysClr val="windowText" lastClr="000000"/>
              </a:solidFill>
              <a:latin typeface="Tw Cen MT" panose="020B0602020104020603"/>
            </a:defRPr>
          </a:lvl4pPr>
          <a:lvl5pPr marL="1828800" algn="l" defTabSz="457200" rtl="0" eaLnBrk="1" latinLnBrk="0" hangingPunct="1">
            <a:defRPr sz="1800" kern="1200">
              <a:solidFill>
                <a:sysClr val="windowText" lastClr="000000"/>
              </a:solidFill>
              <a:latin typeface="Tw Cen MT" panose="020B0602020104020603"/>
            </a:defRPr>
          </a:lvl5pPr>
          <a:lvl6pPr marL="2286000" algn="l" defTabSz="457200" rtl="0" eaLnBrk="1" latinLnBrk="0" hangingPunct="1">
            <a:defRPr sz="1800" kern="1200">
              <a:solidFill>
                <a:sysClr val="windowText" lastClr="000000"/>
              </a:solidFill>
              <a:latin typeface="Tw Cen MT" panose="020B0602020104020603"/>
            </a:defRPr>
          </a:lvl6pPr>
          <a:lvl7pPr marL="2743200" algn="l" defTabSz="457200" rtl="0" eaLnBrk="1" latinLnBrk="0" hangingPunct="1">
            <a:defRPr sz="1800" kern="1200">
              <a:solidFill>
                <a:sysClr val="windowText" lastClr="000000"/>
              </a:solidFill>
              <a:latin typeface="Tw Cen MT" panose="020B0602020104020603"/>
            </a:defRPr>
          </a:lvl7pPr>
          <a:lvl8pPr marL="3200400" algn="l" defTabSz="457200" rtl="0" eaLnBrk="1" latinLnBrk="0" hangingPunct="1">
            <a:defRPr sz="1800" kern="1200">
              <a:solidFill>
                <a:sysClr val="windowText" lastClr="000000"/>
              </a:solidFill>
              <a:latin typeface="Tw Cen MT" panose="020B0602020104020603"/>
            </a:defRPr>
          </a:lvl8pPr>
          <a:lvl9pPr marL="3657600" algn="l" defTabSz="457200" rtl="0" eaLnBrk="1" latinLnBrk="0" hangingPunct="1">
            <a:defRPr sz="1800" kern="1200">
              <a:solidFill>
                <a:sysClr val="windowText" lastClr="000000"/>
              </a:solidFill>
              <a:latin typeface="Tw Cen MT" panose="020B0602020104020603"/>
            </a:defRPr>
          </a:lvl9pPr>
        </a:lstStyle>
        <a:p>
          <a:pPr marL="0" lvl="0" indent="0" algn="ctr" defTabSz="577850" rtl="0">
            <a:lnSpc>
              <a:spcPct val="90000"/>
            </a:lnSpc>
            <a:spcBef>
              <a:spcPct val="0"/>
            </a:spcBef>
            <a:spcAft>
              <a:spcPct val="35000"/>
            </a:spcAft>
            <a:buNone/>
          </a:pPr>
          <a:r>
            <a:rPr lang="en-GB" sz="1000">
              <a:solidFill>
                <a:prstClr val="black"/>
              </a:solidFill>
            </a:rPr>
            <a:t> Early Years Educator</a:t>
          </a:r>
        </a:p>
        <a:p>
          <a:pPr marL="0" lvl="0" indent="0" algn="ctr" defTabSz="577850" rtl="0">
            <a:lnSpc>
              <a:spcPct val="90000"/>
            </a:lnSpc>
            <a:spcBef>
              <a:spcPct val="0"/>
            </a:spcBef>
            <a:spcAft>
              <a:spcPct val="35000"/>
            </a:spcAft>
            <a:buNone/>
          </a:pPr>
          <a:r>
            <a:rPr lang="en-GB" sz="1000" b="0" kern="1200">
              <a:solidFill>
                <a:prstClr val="black"/>
              </a:solidFill>
            </a:rPr>
            <a:t>1 FTE SC5</a:t>
          </a:r>
        </a:p>
        <a:p>
          <a:pPr marL="0" lvl="0" indent="0" algn="ctr" defTabSz="577850" rtl="0">
            <a:lnSpc>
              <a:spcPct val="90000"/>
            </a:lnSpc>
            <a:spcBef>
              <a:spcPct val="0"/>
            </a:spcBef>
            <a:spcAft>
              <a:spcPct val="35000"/>
            </a:spcAft>
            <a:buNone/>
          </a:pPr>
          <a:r>
            <a:rPr lang="en-GB" sz="1000" b="0" kern="1200">
              <a:solidFill>
                <a:prstClr val="black"/>
              </a:solidFill>
            </a:rPr>
            <a:t>TTO</a:t>
          </a:r>
        </a:p>
      </xdr:txBody>
    </xdr:sp>
    <xdr:clientData/>
  </xdr:twoCellAnchor>
  <xdr:twoCellAnchor>
    <xdr:from>
      <xdr:col>15</xdr:col>
      <xdr:colOff>590549</xdr:colOff>
      <xdr:row>25</xdr:row>
      <xdr:rowOff>19051</xdr:rowOff>
    </xdr:from>
    <xdr:to>
      <xdr:col>17</xdr:col>
      <xdr:colOff>133350</xdr:colOff>
      <xdr:row>29</xdr:row>
      <xdr:rowOff>142875</xdr:rowOff>
    </xdr:to>
    <xdr:sp macro="" textlink="">
      <xdr:nvSpPr>
        <xdr:cNvPr id="49" name="Rectangle 48" descr="Hierarchy Level 2 Item 5">
          <a:extLst>
            <a:ext uri="{FF2B5EF4-FFF2-40B4-BE49-F238E27FC236}">
              <a16:creationId xmlns:a16="http://schemas.microsoft.com/office/drawing/2014/main" id="{7AC83504-A8E2-4CAB-B308-D574890A2366}"/>
            </a:ext>
          </a:extLst>
        </xdr:cNvPr>
        <xdr:cNvSpPr/>
      </xdr:nvSpPr>
      <xdr:spPr>
        <a:xfrm>
          <a:off x="10020299" y="4781551"/>
          <a:ext cx="800101" cy="885824"/>
        </a:xfrm>
        <a:prstGeom prst="rect">
          <a:avLst/>
        </a:prstGeom>
        <a:solidFill>
          <a:srgbClr val="E29B66"/>
        </a:solidFill>
        <a:ln>
          <a:noFill/>
        </a:ln>
        <a:effectLst/>
        <a:scene3d>
          <a:camera prst="orthographicFront"/>
          <a:lightRig rig="flat" dir="t"/>
        </a:scene3d>
        <a:sp3d prstMaterial="dkEdge"/>
      </xdr:spPr>
      <xdr:style>
        <a:lnRef idx="0">
          <a:schemeClr val="lt2">
            <a:hueOff val="0"/>
            <a:satOff val="0"/>
            <a:lumOff val="0"/>
            <a:alphaOff val="0"/>
          </a:schemeClr>
        </a:lnRef>
        <a:fillRef idx="2">
          <a:scrgbClr r="0" g="0" b="0"/>
        </a:fillRef>
        <a:effectRef idx="1">
          <a:schemeClr val="dk2">
            <a:hueOff val="0"/>
            <a:satOff val="0"/>
            <a:lumOff val="0"/>
            <a:alphaOff val="0"/>
          </a:schemeClr>
        </a:effectRef>
        <a:fontRef idx="minor">
          <a:schemeClr val="dk1"/>
        </a:fontRef>
      </xdr:style>
      <xdr:txBody>
        <a:bodyPr spcFirstLastPara="0" vert="horz" wrap="square" lIns="72000" tIns="108000" rIns="72000" bIns="0" numCol="1" spcCol="1270" rtlCol="0" anchor="t" anchorCtr="0">
          <a:noAutofit/>
        </a:bodyPr>
        <a:lstStyle>
          <a:defPPr rtl="0">
            <a:defRPr lang="en-gb"/>
          </a:defPPr>
          <a:lvl1pPr marL="0" algn="l" defTabSz="457200" rtl="0" eaLnBrk="1" latinLnBrk="0" hangingPunct="1">
            <a:defRPr sz="1800" kern="1200">
              <a:solidFill>
                <a:sysClr val="windowText" lastClr="000000"/>
              </a:solidFill>
              <a:latin typeface="Tw Cen MT" panose="020B0602020104020603"/>
            </a:defRPr>
          </a:lvl1pPr>
          <a:lvl2pPr marL="457200" algn="l" defTabSz="457200" rtl="0" eaLnBrk="1" latinLnBrk="0" hangingPunct="1">
            <a:defRPr sz="1800" kern="1200">
              <a:solidFill>
                <a:sysClr val="windowText" lastClr="000000"/>
              </a:solidFill>
              <a:latin typeface="Tw Cen MT" panose="020B0602020104020603"/>
            </a:defRPr>
          </a:lvl2pPr>
          <a:lvl3pPr marL="914400" algn="l" defTabSz="457200" rtl="0" eaLnBrk="1" latinLnBrk="0" hangingPunct="1">
            <a:defRPr sz="1800" kern="1200">
              <a:solidFill>
                <a:sysClr val="windowText" lastClr="000000"/>
              </a:solidFill>
              <a:latin typeface="Tw Cen MT" panose="020B0602020104020603"/>
            </a:defRPr>
          </a:lvl3pPr>
          <a:lvl4pPr marL="1371600" algn="l" defTabSz="457200" rtl="0" eaLnBrk="1" latinLnBrk="0" hangingPunct="1">
            <a:defRPr sz="1800" kern="1200">
              <a:solidFill>
                <a:sysClr val="windowText" lastClr="000000"/>
              </a:solidFill>
              <a:latin typeface="Tw Cen MT" panose="020B0602020104020603"/>
            </a:defRPr>
          </a:lvl4pPr>
          <a:lvl5pPr marL="1828800" algn="l" defTabSz="457200" rtl="0" eaLnBrk="1" latinLnBrk="0" hangingPunct="1">
            <a:defRPr sz="1800" kern="1200">
              <a:solidFill>
                <a:sysClr val="windowText" lastClr="000000"/>
              </a:solidFill>
              <a:latin typeface="Tw Cen MT" panose="020B0602020104020603"/>
            </a:defRPr>
          </a:lvl5pPr>
          <a:lvl6pPr marL="2286000" algn="l" defTabSz="457200" rtl="0" eaLnBrk="1" latinLnBrk="0" hangingPunct="1">
            <a:defRPr sz="1800" kern="1200">
              <a:solidFill>
                <a:sysClr val="windowText" lastClr="000000"/>
              </a:solidFill>
              <a:latin typeface="Tw Cen MT" panose="020B0602020104020603"/>
            </a:defRPr>
          </a:lvl6pPr>
          <a:lvl7pPr marL="2743200" algn="l" defTabSz="457200" rtl="0" eaLnBrk="1" latinLnBrk="0" hangingPunct="1">
            <a:defRPr sz="1800" kern="1200">
              <a:solidFill>
                <a:sysClr val="windowText" lastClr="000000"/>
              </a:solidFill>
              <a:latin typeface="Tw Cen MT" panose="020B0602020104020603"/>
            </a:defRPr>
          </a:lvl7pPr>
          <a:lvl8pPr marL="3200400" algn="l" defTabSz="457200" rtl="0" eaLnBrk="1" latinLnBrk="0" hangingPunct="1">
            <a:defRPr sz="1800" kern="1200">
              <a:solidFill>
                <a:sysClr val="windowText" lastClr="000000"/>
              </a:solidFill>
              <a:latin typeface="Tw Cen MT" panose="020B0602020104020603"/>
            </a:defRPr>
          </a:lvl8pPr>
          <a:lvl9pPr marL="3657600" algn="l" defTabSz="457200" rtl="0" eaLnBrk="1" latinLnBrk="0" hangingPunct="1">
            <a:defRPr sz="1800" kern="1200">
              <a:solidFill>
                <a:sysClr val="windowText" lastClr="000000"/>
              </a:solidFill>
              <a:latin typeface="Tw Cen MT" panose="020B0602020104020603"/>
            </a:defRPr>
          </a:lvl9pPr>
        </a:lstStyle>
        <a:p>
          <a:pPr marL="0" lvl="0" indent="0" algn="ctr" defTabSz="577850" rtl="0">
            <a:lnSpc>
              <a:spcPct val="90000"/>
            </a:lnSpc>
            <a:spcBef>
              <a:spcPct val="0"/>
            </a:spcBef>
            <a:spcAft>
              <a:spcPct val="35000"/>
            </a:spcAft>
            <a:buNone/>
          </a:pPr>
          <a:r>
            <a:rPr lang="en-GB" sz="1000">
              <a:solidFill>
                <a:prstClr val="black"/>
              </a:solidFill>
            </a:rPr>
            <a:t>Early Years Educator</a:t>
          </a:r>
        </a:p>
        <a:p>
          <a:pPr marL="0" lvl="0" indent="0" algn="ctr" defTabSz="577850" rtl="0">
            <a:lnSpc>
              <a:spcPct val="90000"/>
            </a:lnSpc>
            <a:spcBef>
              <a:spcPct val="0"/>
            </a:spcBef>
            <a:spcAft>
              <a:spcPct val="35000"/>
            </a:spcAft>
            <a:buNone/>
          </a:pPr>
          <a:r>
            <a:rPr lang="en-GB" sz="1000">
              <a:solidFill>
                <a:prstClr val="black"/>
              </a:solidFill>
            </a:rPr>
            <a:t>0.86 FTE SC2</a:t>
          </a:r>
        </a:p>
        <a:p>
          <a:pPr marL="0" lvl="0" indent="0" algn="ctr" defTabSz="577850" rtl="0">
            <a:lnSpc>
              <a:spcPct val="90000"/>
            </a:lnSpc>
            <a:spcBef>
              <a:spcPct val="0"/>
            </a:spcBef>
            <a:spcAft>
              <a:spcPct val="35000"/>
            </a:spcAft>
            <a:buNone/>
          </a:pPr>
          <a:r>
            <a:rPr lang="en-GB" sz="1000">
              <a:solidFill>
                <a:prstClr val="black"/>
              </a:solidFill>
            </a:rPr>
            <a:t>TTO </a:t>
          </a:r>
          <a:endParaRPr lang="en-GB" sz="1000" b="0" kern="1200">
            <a:solidFill>
              <a:prstClr val="black"/>
            </a:solidFill>
          </a:endParaRPr>
        </a:p>
      </xdr:txBody>
    </xdr:sp>
    <xdr:clientData/>
  </xdr:twoCellAnchor>
  <xdr:twoCellAnchor>
    <xdr:from>
      <xdr:col>11</xdr:col>
      <xdr:colOff>447675</xdr:colOff>
      <xdr:row>40</xdr:row>
      <xdr:rowOff>133350</xdr:rowOff>
    </xdr:from>
    <xdr:to>
      <xdr:col>13</xdr:col>
      <xdr:colOff>285750</xdr:colOff>
      <xdr:row>43</xdr:row>
      <xdr:rowOff>152400</xdr:rowOff>
    </xdr:to>
    <xdr:sp macro="" textlink="">
      <xdr:nvSpPr>
        <xdr:cNvPr id="50" name="Rectangle 49" descr="Hierarchy Level 2 Item 5">
          <a:extLst>
            <a:ext uri="{FF2B5EF4-FFF2-40B4-BE49-F238E27FC236}">
              <a16:creationId xmlns:a16="http://schemas.microsoft.com/office/drawing/2014/main" id="{6221D612-45C9-4652-AD32-2259438389E2}"/>
            </a:ext>
          </a:extLst>
        </xdr:cNvPr>
        <xdr:cNvSpPr/>
      </xdr:nvSpPr>
      <xdr:spPr>
        <a:xfrm>
          <a:off x="7362825" y="7753350"/>
          <a:ext cx="1095375" cy="590550"/>
        </a:xfrm>
        <a:prstGeom prst="rect">
          <a:avLst/>
        </a:prstGeom>
        <a:solidFill>
          <a:schemeClr val="accent6">
            <a:lumMod val="40000"/>
            <a:lumOff val="60000"/>
          </a:schemeClr>
        </a:solidFill>
        <a:ln>
          <a:noFill/>
        </a:ln>
        <a:effectLst/>
        <a:scene3d>
          <a:camera prst="orthographicFront"/>
          <a:lightRig rig="flat" dir="t"/>
        </a:scene3d>
        <a:sp3d prstMaterial="dkEdge"/>
      </xdr:spPr>
      <xdr:style>
        <a:lnRef idx="0">
          <a:schemeClr val="lt2">
            <a:hueOff val="0"/>
            <a:satOff val="0"/>
            <a:lumOff val="0"/>
            <a:alphaOff val="0"/>
          </a:schemeClr>
        </a:lnRef>
        <a:fillRef idx="2">
          <a:scrgbClr r="0" g="0" b="0"/>
        </a:fillRef>
        <a:effectRef idx="1">
          <a:schemeClr val="dk2">
            <a:hueOff val="0"/>
            <a:satOff val="0"/>
            <a:lumOff val="0"/>
            <a:alphaOff val="0"/>
          </a:schemeClr>
        </a:effectRef>
        <a:fontRef idx="minor">
          <a:schemeClr val="dk1"/>
        </a:fontRef>
      </xdr:style>
      <xdr:txBody>
        <a:bodyPr spcFirstLastPara="0" vert="horz" wrap="square" lIns="72000" tIns="108000" rIns="72000" bIns="0" numCol="1" spcCol="1270" rtlCol="0" anchor="t" anchorCtr="0">
          <a:noAutofit/>
        </a:bodyPr>
        <a:lstStyle>
          <a:defPPr rtl="0">
            <a:defRPr lang="en-gb"/>
          </a:defPPr>
          <a:lvl1pPr marL="0" algn="l" defTabSz="457200" rtl="0" eaLnBrk="1" latinLnBrk="0" hangingPunct="1">
            <a:defRPr sz="1800" kern="1200">
              <a:solidFill>
                <a:sysClr val="windowText" lastClr="000000"/>
              </a:solidFill>
              <a:latin typeface="Tw Cen MT" panose="020B0602020104020603"/>
            </a:defRPr>
          </a:lvl1pPr>
          <a:lvl2pPr marL="457200" algn="l" defTabSz="457200" rtl="0" eaLnBrk="1" latinLnBrk="0" hangingPunct="1">
            <a:defRPr sz="1800" kern="1200">
              <a:solidFill>
                <a:sysClr val="windowText" lastClr="000000"/>
              </a:solidFill>
              <a:latin typeface="Tw Cen MT" panose="020B0602020104020603"/>
            </a:defRPr>
          </a:lvl2pPr>
          <a:lvl3pPr marL="914400" algn="l" defTabSz="457200" rtl="0" eaLnBrk="1" latinLnBrk="0" hangingPunct="1">
            <a:defRPr sz="1800" kern="1200">
              <a:solidFill>
                <a:sysClr val="windowText" lastClr="000000"/>
              </a:solidFill>
              <a:latin typeface="Tw Cen MT" panose="020B0602020104020603"/>
            </a:defRPr>
          </a:lvl3pPr>
          <a:lvl4pPr marL="1371600" algn="l" defTabSz="457200" rtl="0" eaLnBrk="1" latinLnBrk="0" hangingPunct="1">
            <a:defRPr sz="1800" kern="1200">
              <a:solidFill>
                <a:sysClr val="windowText" lastClr="000000"/>
              </a:solidFill>
              <a:latin typeface="Tw Cen MT" panose="020B0602020104020603"/>
            </a:defRPr>
          </a:lvl4pPr>
          <a:lvl5pPr marL="1828800" algn="l" defTabSz="457200" rtl="0" eaLnBrk="1" latinLnBrk="0" hangingPunct="1">
            <a:defRPr sz="1800" kern="1200">
              <a:solidFill>
                <a:sysClr val="windowText" lastClr="000000"/>
              </a:solidFill>
              <a:latin typeface="Tw Cen MT" panose="020B0602020104020603"/>
            </a:defRPr>
          </a:lvl5pPr>
          <a:lvl6pPr marL="2286000" algn="l" defTabSz="457200" rtl="0" eaLnBrk="1" latinLnBrk="0" hangingPunct="1">
            <a:defRPr sz="1800" kern="1200">
              <a:solidFill>
                <a:sysClr val="windowText" lastClr="000000"/>
              </a:solidFill>
              <a:latin typeface="Tw Cen MT" panose="020B0602020104020603"/>
            </a:defRPr>
          </a:lvl6pPr>
          <a:lvl7pPr marL="2743200" algn="l" defTabSz="457200" rtl="0" eaLnBrk="1" latinLnBrk="0" hangingPunct="1">
            <a:defRPr sz="1800" kern="1200">
              <a:solidFill>
                <a:sysClr val="windowText" lastClr="000000"/>
              </a:solidFill>
              <a:latin typeface="Tw Cen MT" panose="020B0602020104020603"/>
            </a:defRPr>
          </a:lvl7pPr>
          <a:lvl8pPr marL="3200400" algn="l" defTabSz="457200" rtl="0" eaLnBrk="1" latinLnBrk="0" hangingPunct="1">
            <a:defRPr sz="1800" kern="1200">
              <a:solidFill>
                <a:sysClr val="windowText" lastClr="000000"/>
              </a:solidFill>
              <a:latin typeface="Tw Cen MT" panose="020B0602020104020603"/>
            </a:defRPr>
          </a:lvl8pPr>
          <a:lvl9pPr marL="3657600" algn="l" defTabSz="457200" rtl="0" eaLnBrk="1" latinLnBrk="0" hangingPunct="1">
            <a:defRPr sz="1800" kern="1200">
              <a:solidFill>
                <a:sysClr val="windowText" lastClr="000000"/>
              </a:solidFill>
              <a:latin typeface="Tw Cen MT" panose="020B0602020104020603"/>
            </a:defRPr>
          </a:lvl9pPr>
        </a:lstStyle>
        <a:p>
          <a:pPr marL="0" lvl="0" indent="0" algn="ctr" defTabSz="577850" rtl="0">
            <a:lnSpc>
              <a:spcPct val="90000"/>
            </a:lnSpc>
            <a:spcBef>
              <a:spcPct val="0"/>
            </a:spcBef>
            <a:spcAft>
              <a:spcPct val="35000"/>
            </a:spcAft>
            <a:buNone/>
          </a:pPr>
          <a:r>
            <a:rPr lang="en-GB" sz="1000">
              <a:solidFill>
                <a:prstClr val="black"/>
              </a:solidFill>
            </a:rPr>
            <a:t> BC 0.14 FTE SC4</a:t>
          </a:r>
          <a:r>
            <a:rPr lang="en-GB" sz="1000" baseline="0">
              <a:solidFill>
                <a:prstClr val="black"/>
              </a:solidFill>
            </a:rPr>
            <a:t> </a:t>
          </a:r>
          <a:r>
            <a:rPr lang="en-GB" sz="1000">
              <a:solidFill>
                <a:prstClr val="black"/>
              </a:solidFill>
            </a:rPr>
            <a:t> </a:t>
          </a:r>
        </a:p>
        <a:p>
          <a:pPr marL="0" lvl="0" indent="0" algn="ctr" defTabSz="577850" rtl="0">
            <a:lnSpc>
              <a:spcPct val="90000"/>
            </a:lnSpc>
            <a:spcBef>
              <a:spcPct val="0"/>
            </a:spcBef>
            <a:spcAft>
              <a:spcPct val="35000"/>
            </a:spcAft>
            <a:buNone/>
          </a:pPr>
          <a:r>
            <a:rPr lang="en-GB" sz="1000" b="0" kern="1200">
              <a:solidFill>
                <a:prstClr val="black"/>
              </a:solidFill>
            </a:rPr>
            <a:t>TTO</a:t>
          </a:r>
        </a:p>
      </xdr:txBody>
    </xdr:sp>
    <xdr:clientData/>
  </xdr:twoCellAnchor>
  <xdr:twoCellAnchor>
    <xdr:from>
      <xdr:col>6</xdr:col>
      <xdr:colOff>47625</xdr:colOff>
      <xdr:row>29</xdr:row>
      <xdr:rowOff>9524</xdr:rowOff>
    </xdr:from>
    <xdr:to>
      <xdr:col>13</xdr:col>
      <xdr:colOff>95250</xdr:colOff>
      <xdr:row>30</xdr:row>
      <xdr:rowOff>114300</xdr:rowOff>
    </xdr:to>
    <xdr:sp macro="" textlink="">
      <xdr:nvSpPr>
        <xdr:cNvPr id="51" name="Rectangle 50" descr="Hierarchy Sub Level">
          <a:extLst>
            <a:ext uri="{FF2B5EF4-FFF2-40B4-BE49-F238E27FC236}">
              <a16:creationId xmlns:a16="http://schemas.microsoft.com/office/drawing/2014/main" id="{FA01D090-C8D2-4F32-9CF4-85256392756F}"/>
            </a:ext>
          </a:extLst>
        </xdr:cNvPr>
        <xdr:cNvSpPr/>
      </xdr:nvSpPr>
      <xdr:spPr>
        <a:xfrm>
          <a:off x="3819525" y="5534024"/>
          <a:ext cx="4448175" cy="295276"/>
        </a:xfrm>
        <a:prstGeom prst="rect">
          <a:avLst/>
        </a:prstGeom>
        <a:solidFill>
          <a:srgbClr val="66FFFF"/>
        </a:solidFill>
        <a:ln>
          <a:noFill/>
        </a:ln>
        <a:effectLst/>
        <a:scene3d>
          <a:camera prst="orthographicFront"/>
          <a:lightRig rig="flat" dir="t"/>
        </a:scene3d>
        <a:sp3d prstMaterial="dkEdge"/>
      </xdr:spPr>
      <xdr:style>
        <a:lnRef idx="0">
          <a:schemeClr val="lt2">
            <a:hueOff val="0"/>
            <a:satOff val="0"/>
            <a:lumOff val="0"/>
            <a:alphaOff val="0"/>
          </a:schemeClr>
        </a:lnRef>
        <a:fillRef idx="2">
          <a:scrgbClr r="0" g="0" b="0"/>
        </a:fillRef>
        <a:effectRef idx="1">
          <a:schemeClr val="dk2">
            <a:hueOff val="0"/>
            <a:satOff val="0"/>
            <a:lumOff val="0"/>
            <a:alphaOff val="0"/>
          </a:schemeClr>
        </a:effectRef>
        <a:fontRef idx="minor">
          <a:schemeClr val="dk1"/>
        </a:fontRef>
      </xdr:style>
      <xdr:txBody>
        <a:bodyPr spcFirstLastPara="0" vert="horz" wrap="square" lIns="8255" tIns="8255" rIns="8255" bIns="8255" numCol="1" spcCol="1270" rtlCol="0" anchor="ctr" anchorCtr="0">
          <a:noAutofit/>
        </a:bodyPr>
        <a:lstStyle>
          <a:defPPr rtl="0">
            <a:defRPr lang="en-gb"/>
          </a:defPPr>
          <a:lvl1pPr marL="0" algn="l" defTabSz="457200" rtl="0" eaLnBrk="1" latinLnBrk="0" hangingPunct="1">
            <a:defRPr sz="1800" kern="1200">
              <a:solidFill>
                <a:sysClr val="windowText" lastClr="000000"/>
              </a:solidFill>
              <a:latin typeface="Tw Cen MT" panose="020B0602020104020603"/>
            </a:defRPr>
          </a:lvl1pPr>
          <a:lvl2pPr marL="457200" algn="l" defTabSz="457200" rtl="0" eaLnBrk="1" latinLnBrk="0" hangingPunct="1">
            <a:defRPr sz="1800" kern="1200">
              <a:solidFill>
                <a:sysClr val="windowText" lastClr="000000"/>
              </a:solidFill>
              <a:latin typeface="Tw Cen MT" panose="020B0602020104020603"/>
            </a:defRPr>
          </a:lvl2pPr>
          <a:lvl3pPr marL="914400" algn="l" defTabSz="457200" rtl="0" eaLnBrk="1" latinLnBrk="0" hangingPunct="1">
            <a:defRPr sz="1800" kern="1200">
              <a:solidFill>
                <a:sysClr val="windowText" lastClr="000000"/>
              </a:solidFill>
              <a:latin typeface="Tw Cen MT" panose="020B0602020104020603"/>
            </a:defRPr>
          </a:lvl3pPr>
          <a:lvl4pPr marL="1371600" algn="l" defTabSz="457200" rtl="0" eaLnBrk="1" latinLnBrk="0" hangingPunct="1">
            <a:defRPr sz="1800" kern="1200">
              <a:solidFill>
                <a:sysClr val="windowText" lastClr="000000"/>
              </a:solidFill>
              <a:latin typeface="Tw Cen MT" panose="020B0602020104020603"/>
            </a:defRPr>
          </a:lvl4pPr>
          <a:lvl5pPr marL="1828800" algn="l" defTabSz="457200" rtl="0" eaLnBrk="1" latinLnBrk="0" hangingPunct="1">
            <a:defRPr sz="1800" kern="1200">
              <a:solidFill>
                <a:sysClr val="windowText" lastClr="000000"/>
              </a:solidFill>
              <a:latin typeface="Tw Cen MT" panose="020B0602020104020603"/>
            </a:defRPr>
          </a:lvl5pPr>
          <a:lvl6pPr marL="2286000" algn="l" defTabSz="457200" rtl="0" eaLnBrk="1" latinLnBrk="0" hangingPunct="1">
            <a:defRPr sz="1800" kern="1200">
              <a:solidFill>
                <a:sysClr val="windowText" lastClr="000000"/>
              </a:solidFill>
              <a:latin typeface="Tw Cen MT" panose="020B0602020104020603"/>
            </a:defRPr>
          </a:lvl6pPr>
          <a:lvl7pPr marL="2743200" algn="l" defTabSz="457200" rtl="0" eaLnBrk="1" latinLnBrk="0" hangingPunct="1">
            <a:defRPr sz="1800" kern="1200">
              <a:solidFill>
                <a:sysClr val="windowText" lastClr="000000"/>
              </a:solidFill>
              <a:latin typeface="Tw Cen MT" panose="020B0602020104020603"/>
            </a:defRPr>
          </a:lvl7pPr>
          <a:lvl8pPr marL="3200400" algn="l" defTabSz="457200" rtl="0" eaLnBrk="1" latinLnBrk="0" hangingPunct="1">
            <a:defRPr sz="1800" kern="1200">
              <a:solidFill>
                <a:sysClr val="windowText" lastClr="000000"/>
              </a:solidFill>
              <a:latin typeface="Tw Cen MT" panose="020B0602020104020603"/>
            </a:defRPr>
          </a:lvl8pPr>
          <a:lvl9pPr marL="3657600" algn="l" defTabSz="457200" rtl="0" eaLnBrk="1" latinLnBrk="0" hangingPunct="1">
            <a:defRPr sz="1800" kern="1200">
              <a:solidFill>
                <a:sysClr val="windowText" lastClr="000000"/>
              </a:solidFill>
              <a:latin typeface="Tw Cen MT" panose="020B0602020104020603"/>
            </a:defRPr>
          </a:lvl9pPr>
        </a:lstStyle>
        <a:p>
          <a:pPr marL="0" lvl="0" indent="0" algn="ctr" defTabSz="577850" rtl="0">
            <a:lnSpc>
              <a:spcPct val="90000"/>
            </a:lnSpc>
            <a:spcBef>
              <a:spcPct val="0"/>
            </a:spcBef>
            <a:spcAft>
              <a:spcPct val="35000"/>
            </a:spcAft>
            <a:buNone/>
          </a:pPr>
          <a:endParaRPr lang="en-GB" sz="1000">
            <a:solidFill>
              <a:prstClr val="black"/>
            </a:solidFill>
          </a:endParaRPr>
        </a:p>
        <a:p>
          <a:pPr marL="0" lvl="0" indent="0" algn="ctr" defTabSz="577850" rtl="0">
            <a:lnSpc>
              <a:spcPct val="90000"/>
            </a:lnSpc>
            <a:spcBef>
              <a:spcPct val="0"/>
            </a:spcBef>
            <a:spcAft>
              <a:spcPct val="35000"/>
            </a:spcAft>
            <a:buNone/>
          </a:pPr>
          <a:r>
            <a:rPr lang="en-GB" sz="1000">
              <a:solidFill>
                <a:prstClr val="black"/>
              </a:solidFill>
            </a:rPr>
            <a:t>SEN TA 0.8</a:t>
          </a:r>
          <a:r>
            <a:rPr lang="en-GB" sz="1000" baseline="0">
              <a:solidFill>
                <a:prstClr val="black"/>
              </a:solidFill>
            </a:rPr>
            <a:t> FT</a:t>
          </a:r>
          <a:r>
            <a:rPr lang="en-GB" sz="1000">
              <a:solidFill>
                <a:prstClr val="black"/>
              </a:solidFill>
            </a:rPr>
            <a:t>E SC4</a:t>
          </a:r>
          <a:r>
            <a:rPr lang="en-GB" sz="1000" baseline="0">
              <a:solidFill>
                <a:prstClr val="black"/>
              </a:solidFill>
            </a:rPr>
            <a:t> </a:t>
          </a:r>
          <a:r>
            <a:rPr lang="en-GB" sz="1000">
              <a:solidFill>
                <a:prstClr val="black"/>
              </a:solidFill>
            </a:rPr>
            <a:t>TTO</a:t>
          </a:r>
        </a:p>
        <a:p>
          <a:pPr marL="0" lvl="0" indent="0" algn="ctr" defTabSz="577850" rtl="0">
            <a:lnSpc>
              <a:spcPct val="90000"/>
            </a:lnSpc>
            <a:spcBef>
              <a:spcPct val="0"/>
            </a:spcBef>
            <a:spcAft>
              <a:spcPct val="35000"/>
            </a:spcAft>
            <a:buNone/>
          </a:pPr>
          <a:r>
            <a:rPr lang="en-GB" sz="1000">
              <a:solidFill>
                <a:prstClr val="black"/>
              </a:solidFill>
            </a:rPr>
            <a:t> </a:t>
          </a:r>
          <a:endParaRPr lang="en-GB" sz="1000" b="0" kern="1200">
            <a:solidFill>
              <a:prstClr val="black"/>
            </a:solidFill>
          </a:endParaRPr>
        </a:p>
      </xdr:txBody>
    </xdr:sp>
    <xdr:clientData/>
  </xdr:twoCellAnchor>
  <xdr:twoCellAnchor>
    <xdr:from>
      <xdr:col>7</xdr:col>
      <xdr:colOff>295276</xdr:colOff>
      <xdr:row>24</xdr:row>
      <xdr:rowOff>159747</xdr:rowOff>
    </xdr:from>
    <xdr:to>
      <xdr:col>8</xdr:col>
      <xdr:colOff>361950</xdr:colOff>
      <xdr:row>28</xdr:row>
      <xdr:rowOff>142875</xdr:rowOff>
    </xdr:to>
    <xdr:sp macro="" textlink="">
      <xdr:nvSpPr>
        <xdr:cNvPr id="52" name="Rectangle 51" descr="Hierarchy Sub Level">
          <a:extLst>
            <a:ext uri="{FF2B5EF4-FFF2-40B4-BE49-F238E27FC236}">
              <a16:creationId xmlns:a16="http://schemas.microsoft.com/office/drawing/2014/main" id="{D4D7166D-880B-4061-8FEB-50CCEE1D599F}"/>
            </a:ext>
          </a:extLst>
        </xdr:cNvPr>
        <xdr:cNvSpPr/>
      </xdr:nvSpPr>
      <xdr:spPr>
        <a:xfrm>
          <a:off x="4695826" y="4731747"/>
          <a:ext cx="695324" cy="745128"/>
        </a:xfrm>
        <a:prstGeom prst="rect">
          <a:avLst/>
        </a:prstGeom>
        <a:solidFill>
          <a:srgbClr val="FFCCCC"/>
        </a:solidFill>
        <a:ln>
          <a:noFill/>
        </a:ln>
        <a:effectLst/>
        <a:scene3d>
          <a:camera prst="orthographicFront"/>
          <a:lightRig rig="flat" dir="t"/>
        </a:scene3d>
        <a:sp3d prstMaterial="dkEdge"/>
      </xdr:spPr>
      <xdr:style>
        <a:lnRef idx="0">
          <a:schemeClr val="lt2">
            <a:hueOff val="0"/>
            <a:satOff val="0"/>
            <a:lumOff val="0"/>
            <a:alphaOff val="0"/>
          </a:schemeClr>
        </a:lnRef>
        <a:fillRef idx="2">
          <a:scrgbClr r="0" g="0" b="0"/>
        </a:fillRef>
        <a:effectRef idx="1">
          <a:schemeClr val="dk2">
            <a:hueOff val="0"/>
            <a:satOff val="0"/>
            <a:lumOff val="0"/>
            <a:alphaOff val="0"/>
          </a:schemeClr>
        </a:effectRef>
        <a:fontRef idx="minor">
          <a:schemeClr val="dk1"/>
        </a:fontRef>
      </xdr:style>
      <xdr:txBody>
        <a:bodyPr spcFirstLastPara="0" vert="horz" wrap="square" lIns="8255" tIns="8255" rIns="8255" bIns="8255" numCol="1" spcCol="1270" rtlCol="0" anchor="ctr" anchorCtr="0">
          <a:noAutofit/>
        </a:bodyPr>
        <a:lstStyle>
          <a:defPPr rtl="0">
            <a:defRPr lang="en-gb"/>
          </a:defPPr>
          <a:lvl1pPr marL="0" algn="l" defTabSz="457200" rtl="0" eaLnBrk="1" latinLnBrk="0" hangingPunct="1">
            <a:defRPr sz="1800" kern="1200">
              <a:solidFill>
                <a:sysClr val="windowText" lastClr="000000"/>
              </a:solidFill>
              <a:latin typeface="Tw Cen MT" panose="020B0602020104020603"/>
            </a:defRPr>
          </a:lvl1pPr>
          <a:lvl2pPr marL="457200" algn="l" defTabSz="457200" rtl="0" eaLnBrk="1" latinLnBrk="0" hangingPunct="1">
            <a:defRPr sz="1800" kern="1200">
              <a:solidFill>
                <a:sysClr val="windowText" lastClr="000000"/>
              </a:solidFill>
              <a:latin typeface="Tw Cen MT" panose="020B0602020104020603"/>
            </a:defRPr>
          </a:lvl2pPr>
          <a:lvl3pPr marL="914400" algn="l" defTabSz="457200" rtl="0" eaLnBrk="1" latinLnBrk="0" hangingPunct="1">
            <a:defRPr sz="1800" kern="1200">
              <a:solidFill>
                <a:sysClr val="windowText" lastClr="000000"/>
              </a:solidFill>
              <a:latin typeface="Tw Cen MT" panose="020B0602020104020603"/>
            </a:defRPr>
          </a:lvl3pPr>
          <a:lvl4pPr marL="1371600" algn="l" defTabSz="457200" rtl="0" eaLnBrk="1" latinLnBrk="0" hangingPunct="1">
            <a:defRPr sz="1800" kern="1200">
              <a:solidFill>
                <a:sysClr val="windowText" lastClr="000000"/>
              </a:solidFill>
              <a:latin typeface="Tw Cen MT" panose="020B0602020104020603"/>
            </a:defRPr>
          </a:lvl4pPr>
          <a:lvl5pPr marL="1828800" algn="l" defTabSz="457200" rtl="0" eaLnBrk="1" latinLnBrk="0" hangingPunct="1">
            <a:defRPr sz="1800" kern="1200">
              <a:solidFill>
                <a:sysClr val="windowText" lastClr="000000"/>
              </a:solidFill>
              <a:latin typeface="Tw Cen MT" panose="020B0602020104020603"/>
            </a:defRPr>
          </a:lvl5pPr>
          <a:lvl6pPr marL="2286000" algn="l" defTabSz="457200" rtl="0" eaLnBrk="1" latinLnBrk="0" hangingPunct="1">
            <a:defRPr sz="1800" kern="1200">
              <a:solidFill>
                <a:sysClr val="windowText" lastClr="000000"/>
              </a:solidFill>
              <a:latin typeface="Tw Cen MT" panose="020B0602020104020603"/>
            </a:defRPr>
          </a:lvl6pPr>
          <a:lvl7pPr marL="2743200" algn="l" defTabSz="457200" rtl="0" eaLnBrk="1" latinLnBrk="0" hangingPunct="1">
            <a:defRPr sz="1800" kern="1200">
              <a:solidFill>
                <a:sysClr val="windowText" lastClr="000000"/>
              </a:solidFill>
              <a:latin typeface="Tw Cen MT" panose="020B0602020104020603"/>
            </a:defRPr>
          </a:lvl7pPr>
          <a:lvl8pPr marL="3200400" algn="l" defTabSz="457200" rtl="0" eaLnBrk="1" latinLnBrk="0" hangingPunct="1">
            <a:defRPr sz="1800" kern="1200">
              <a:solidFill>
                <a:sysClr val="windowText" lastClr="000000"/>
              </a:solidFill>
              <a:latin typeface="Tw Cen MT" panose="020B0602020104020603"/>
            </a:defRPr>
          </a:lvl8pPr>
          <a:lvl9pPr marL="3657600" algn="l" defTabSz="457200" rtl="0" eaLnBrk="1" latinLnBrk="0" hangingPunct="1">
            <a:defRPr sz="1800" kern="1200">
              <a:solidFill>
                <a:sysClr val="windowText" lastClr="000000"/>
              </a:solidFill>
              <a:latin typeface="Tw Cen MT" panose="020B0602020104020603"/>
            </a:defRPr>
          </a:lvl9pPr>
        </a:lstStyle>
        <a:p>
          <a:pPr marL="0" lvl="0" indent="0" algn="ctr" defTabSz="577850" rtl="0">
            <a:lnSpc>
              <a:spcPct val="90000"/>
            </a:lnSpc>
            <a:spcBef>
              <a:spcPct val="0"/>
            </a:spcBef>
            <a:spcAft>
              <a:spcPct val="35000"/>
            </a:spcAft>
            <a:buNone/>
          </a:pPr>
          <a:r>
            <a:rPr lang="en-GB" sz="1000">
              <a:solidFill>
                <a:prstClr val="black"/>
              </a:solidFill>
            </a:rPr>
            <a:t>SEN</a:t>
          </a:r>
        </a:p>
        <a:p>
          <a:pPr marL="0" lvl="0" indent="0" algn="ctr" defTabSz="577850" rtl="0">
            <a:lnSpc>
              <a:spcPct val="90000"/>
            </a:lnSpc>
            <a:spcBef>
              <a:spcPct val="0"/>
            </a:spcBef>
            <a:spcAft>
              <a:spcPct val="35000"/>
            </a:spcAft>
            <a:buNone/>
          </a:pPr>
          <a:r>
            <a:rPr lang="en-GB" sz="1000" baseline="0">
              <a:solidFill>
                <a:prstClr val="black"/>
              </a:solidFill>
            </a:rPr>
            <a:t>1 FT</a:t>
          </a:r>
          <a:r>
            <a:rPr lang="en-GB" sz="1000">
              <a:solidFill>
                <a:prstClr val="black"/>
              </a:solidFill>
            </a:rPr>
            <a:t>E </a:t>
          </a:r>
          <a:r>
            <a:rPr lang="en-GB" sz="1000" baseline="0">
              <a:solidFill>
                <a:prstClr val="black"/>
              </a:solidFill>
            </a:rPr>
            <a:t> </a:t>
          </a:r>
          <a:r>
            <a:rPr lang="en-GB" sz="1000">
              <a:solidFill>
                <a:prstClr val="black"/>
              </a:solidFill>
            </a:rPr>
            <a:t>TTO</a:t>
          </a:r>
        </a:p>
        <a:p>
          <a:pPr marL="0" lvl="0" indent="0" algn="ctr" defTabSz="577850" rtl="0">
            <a:lnSpc>
              <a:spcPct val="90000"/>
            </a:lnSpc>
            <a:spcBef>
              <a:spcPct val="0"/>
            </a:spcBef>
            <a:spcAft>
              <a:spcPct val="35000"/>
            </a:spcAft>
            <a:buNone/>
          </a:pPr>
          <a:r>
            <a:rPr lang="en-GB" sz="1000" b="1">
              <a:solidFill>
                <a:prstClr val="black"/>
              </a:solidFill>
            </a:rPr>
            <a:t>AGENCY</a:t>
          </a:r>
          <a:r>
            <a:rPr lang="en-GB" sz="1000">
              <a:solidFill>
                <a:prstClr val="black"/>
              </a:solidFill>
            </a:rPr>
            <a:t> </a:t>
          </a:r>
          <a:endParaRPr lang="en-GB" sz="1000" b="0" kern="1200">
            <a:solidFill>
              <a:prstClr val="black"/>
            </a:solidFill>
          </a:endParaRPr>
        </a:p>
      </xdr:txBody>
    </xdr:sp>
    <xdr:clientData/>
  </xdr:twoCellAnchor>
  <xdr:twoCellAnchor>
    <xdr:from>
      <xdr:col>4</xdr:col>
      <xdr:colOff>485775</xdr:colOff>
      <xdr:row>24</xdr:row>
      <xdr:rowOff>133351</xdr:rowOff>
    </xdr:from>
    <xdr:to>
      <xdr:col>5</xdr:col>
      <xdr:colOff>571500</xdr:colOff>
      <xdr:row>28</xdr:row>
      <xdr:rowOff>171451</xdr:rowOff>
    </xdr:to>
    <xdr:sp macro="" textlink="">
      <xdr:nvSpPr>
        <xdr:cNvPr id="53" name="Rectangle 52" descr="Hierarchy Sub Level">
          <a:extLst>
            <a:ext uri="{FF2B5EF4-FFF2-40B4-BE49-F238E27FC236}">
              <a16:creationId xmlns:a16="http://schemas.microsoft.com/office/drawing/2014/main" id="{AB098D04-A06A-46FA-9F77-A1446DCC0373}"/>
            </a:ext>
          </a:extLst>
        </xdr:cNvPr>
        <xdr:cNvSpPr/>
      </xdr:nvSpPr>
      <xdr:spPr>
        <a:xfrm>
          <a:off x="3000375" y="4705351"/>
          <a:ext cx="714375" cy="800100"/>
        </a:xfrm>
        <a:prstGeom prst="rect">
          <a:avLst/>
        </a:prstGeom>
        <a:solidFill>
          <a:srgbClr val="FFCCCC"/>
        </a:solidFill>
        <a:ln>
          <a:noFill/>
        </a:ln>
        <a:effectLst/>
        <a:scene3d>
          <a:camera prst="orthographicFront"/>
          <a:lightRig rig="flat" dir="t"/>
        </a:scene3d>
        <a:sp3d prstMaterial="dkEdge"/>
      </xdr:spPr>
      <xdr:style>
        <a:lnRef idx="0">
          <a:schemeClr val="lt2">
            <a:hueOff val="0"/>
            <a:satOff val="0"/>
            <a:lumOff val="0"/>
            <a:alphaOff val="0"/>
          </a:schemeClr>
        </a:lnRef>
        <a:fillRef idx="2">
          <a:scrgbClr r="0" g="0" b="0"/>
        </a:fillRef>
        <a:effectRef idx="1">
          <a:schemeClr val="dk2">
            <a:hueOff val="0"/>
            <a:satOff val="0"/>
            <a:lumOff val="0"/>
            <a:alphaOff val="0"/>
          </a:schemeClr>
        </a:effectRef>
        <a:fontRef idx="minor">
          <a:schemeClr val="dk1"/>
        </a:fontRef>
      </xdr:style>
      <xdr:txBody>
        <a:bodyPr spcFirstLastPara="0" vert="horz" wrap="square" lIns="8255" tIns="8255" rIns="8255" bIns="8255" numCol="1" spcCol="1270" rtlCol="0" anchor="ctr" anchorCtr="0">
          <a:noAutofit/>
        </a:bodyPr>
        <a:lstStyle>
          <a:defPPr rtl="0">
            <a:defRPr lang="en-gb"/>
          </a:defPPr>
          <a:lvl1pPr marL="0" algn="l" defTabSz="457200" rtl="0" eaLnBrk="1" latinLnBrk="0" hangingPunct="1">
            <a:defRPr sz="1800" kern="1200">
              <a:solidFill>
                <a:sysClr val="windowText" lastClr="000000"/>
              </a:solidFill>
              <a:latin typeface="Tw Cen MT" panose="020B0602020104020603"/>
            </a:defRPr>
          </a:lvl1pPr>
          <a:lvl2pPr marL="457200" algn="l" defTabSz="457200" rtl="0" eaLnBrk="1" latinLnBrk="0" hangingPunct="1">
            <a:defRPr sz="1800" kern="1200">
              <a:solidFill>
                <a:sysClr val="windowText" lastClr="000000"/>
              </a:solidFill>
              <a:latin typeface="Tw Cen MT" panose="020B0602020104020603"/>
            </a:defRPr>
          </a:lvl2pPr>
          <a:lvl3pPr marL="914400" algn="l" defTabSz="457200" rtl="0" eaLnBrk="1" latinLnBrk="0" hangingPunct="1">
            <a:defRPr sz="1800" kern="1200">
              <a:solidFill>
                <a:sysClr val="windowText" lastClr="000000"/>
              </a:solidFill>
              <a:latin typeface="Tw Cen MT" panose="020B0602020104020603"/>
            </a:defRPr>
          </a:lvl3pPr>
          <a:lvl4pPr marL="1371600" algn="l" defTabSz="457200" rtl="0" eaLnBrk="1" latinLnBrk="0" hangingPunct="1">
            <a:defRPr sz="1800" kern="1200">
              <a:solidFill>
                <a:sysClr val="windowText" lastClr="000000"/>
              </a:solidFill>
              <a:latin typeface="Tw Cen MT" panose="020B0602020104020603"/>
            </a:defRPr>
          </a:lvl4pPr>
          <a:lvl5pPr marL="1828800" algn="l" defTabSz="457200" rtl="0" eaLnBrk="1" latinLnBrk="0" hangingPunct="1">
            <a:defRPr sz="1800" kern="1200">
              <a:solidFill>
                <a:sysClr val="windowText" lastClr="000000"/>
              </a:solidFill>
              <a:latin typeface="Tw Cen MT" panose="020B0602020104020603"/>
            </a:defRPr>
          </a:lvl5pPr>
          <a:lvl6pPr marL="2286000" algn="l" defTabSz="457200" rtl="0" eaLnBrk="1" latinLnBrk="0" hangingPunct="1">
            <a:defRPr sz="1800" kern="1200">
              <a:solidFill>
                <a:sysClr val="windowText" lastClr="000000"/>
              </a:solidFill>
              <a:latin typeface="Tw Cen MT" panose="020B0602020104020603"/>
            </a:defRPr>
          </a:lvl6pPr>
          <a:lvl7pPr marL="2743200" algn="l" defTabSz="457200" rtl="0" eaLnBrk="1" latinLnBrk="0" hangingPunct="1">
            <a:defRPr sz="1800" kern="1200">
              <a:solidFill>
                <a:sysClr val="windowText" lastClr="000000"/>
              </a:solidFill>
              <a:latin typeface="Tw Cen MT" panose="020B0602020104020603"/>
            </a:defRPr>
          </a:lvl7pPr>
          <a:lvl8pPr marL="3200400" algn="l" defTabSz="457200" rtl="0" eaLnBrk="1" latinLnBrk="0" hangingPunct="1">
            <a:defRPr sz="1800" kern="1200">
              <a:solidFill>
                <a:sysClr val="windowText" lastClr="000000"/>
              </a:solidFill>
              <a:latin typeface="Tw Cen MT" panose="020B0602020104020603"/>
            </a:defRPr>
          </a:lvl8pPr>
          <a:lvl9pPr marL="3657600" algn="l" defTabSz="457200" rtl="0" eaLnBrk="1" latinLnBrk="0" hangingPunct="1">
            <a:defRPr sz="1800" kern="1200">
              <a:solidFill>
                <a:sysClr val="windowText" lastClr="000000"/>
              </a:solidFill>
              <a:latin typeface="Tw Cen MT" panose="020B0602020104020603"/>
            </a:defRPr>
          </a:lvl9pPr>
        </a:lstStyle>
        <a:p>
          <a:pPr marL="0" lvl="0" indent="0" algn="ctr" defTabSz="577850" rtl="0">
            <a:lnSpc>
              <a:spcPct val="90000"/>
            </a:lnSpc>
            <a:spcBef>
              <a:spcPct val="0"/>
            </a:spcBef>
            <a:spcAft>
              <a:spcPct val="35000"/>
            </a:spcAft>
            <a:buNone/>
          </a:pPr>
          <a:r>
            <a:rPr lang="en-GB" sz="1000">
              <a:solidFill>
                <a:prstClr val="black"/>
              </a:solidFill>
            </a:rPr>
            <a:t>SEN</a:t>
          </a:r>
        </a:p>
        <a:p>
          <a:pPr marL="0" lvl="0" indent="0" algn="ctr" defTabSz="577850" rtl="0">
            <a:lnSpc>
              <a:spcPct val="90000"/>
            </a:lnSpc>
            <a:spcBef>
              <a:spcPct val="0"/>
            </a:spcBef>
            <a:spcAft>
              <a:spcPct val="35000"/>
            </a:spcAft>
            <a:buNone/>
          </a:pPr>
          <a:r>
            <a:rPr lang="en-GB" sz="1000" baseline="0">
              <a:solidFill>
                <a:prstClr val="black"/>
              </a:solidFill>
            </a:rPr>
            <a:t>1 FT</a:t>
          </a:r>
          <a:r>
            <a:rPr lang="en-GB" sz="1000">
              <a:solidFill>
                <a:prstClr val="black"/>
              </a:solidFill>
            </a:rPr>
            <a:t>E </a:t>
          </a:r>
          <a:r>
            <a:rPr lang="en-GB" sz="1000" baseline="0">
              <a:solidFill>
                <a:prstClr val="black"/>
              </a:solidFill>
            </a:rPr>
            <a:t> </a:t>
          </a:r>
          <a:r>
            <a:rPr lang="en-GB" sz="1000">
              <a:solidFill>
                <a:prstClr val="black"/>
              </a:solidFill>
            </a:rPr>
            <a:t>TTO</a:t>
          </a:r>
        </a:p>
        <a:p>
          <a:pPr marL="0" lvl="0" indent="0" algn="ctr" defTabSz="577850" rtl="0">
            <a:lnSpc>
              <a:spcPct val="90000"/>
            </a:lnSpc>
            <a:spcBef>
              <a:spcPct val="0"/>
            </a:spcBef>
            <a:spcAft>
              <a:spcPct val="35000"/>
            </a:spcAft>
            <a:buNone/>
          </a:pPr>
          <a:r>
            <a:rPr lang="en-GB" sz="1000" b="1">
              <a:solidFill>
                <a:prstClr val="black"/>
              </a:solidFill>
            </a:rPr>
            <a:t>AGENCY</a:t>
          </a:r>
          <a:r>
            <a:rPr lang="en-GB" sz="1000">
              <a:solidFill>
                <a:prstClr val="black"/>
              </a:solidFill>
            </a:rPr>
            <a:t> </a:t>
          </a:r>
          <a:endParaRPr lang="en-GB" sz="1000" b="0" kern="1200">
            <a:solidFill>
              <a:prstClr val="black"/>
            </a:solidFill>
          </a:endParaRPr>
        </a:p>
      </xdr:txBody>
    </xdr:sp>
    <xdr:clientData/>
  </xdr:twoCellAnchor>
  <xdr:twoCellAnchor>
    <xdr:from>
      <xdr:col>14</xdr:col>
      <xdr:colOff>257175</xdr:colOff>
      <xdr:row>20</xdr:row>
      <xdr:rowOff>0</xdr:rowOff>
    </xdr:from>
    <xdr:to>
      <xdr:col>15</xdr:col>
      <xdr:colOff>419100</xdr:colOff>
      <xdr:row>24</xdr:row>
      <xdr:rowOff>133350</xdr:rowOff>
    </xdr:to>
    <xdr:sp macro="" textlink="">
      <xdr:nvSpPr>
        <xdr:cNvPr id="54" name="Rectangle 53" descr="Hierarchy Level 2 Item 5">
          <a:extLst>
            <a:ext uri="{FF2B5EF4-FFF2-40B4-BE49-F238E27FC236}">
              <a16:creationId xmlns:a16="http://schemas.microsoft.com/office/drawing/2014/main" id="{F841FA26-F749-44DD-8E2F-BF56E1507534}"/>
            </a:ext>
          </a:extLst>
        </xdr:cNvPr>
        <xdr:cNvSpPr/>
      </xdr:nvSpPr>
      <xdr:spPr>
        <a:xfrm>
          <a:off x="9058275" y="3810000"/>
          <a:ext cx="790575" cy="895350"/>
        </a:xfrm>
        <a:prstGeom prst="rect">
          <a:avLst/>
        </a:prstGeom>
        <a:solidFill>
          <a:srgbClr val="E29B66"/>
        </a:solidFill>
        <a:ln>
          <a:noFill/>
        </a:ln>
        <a:effectLst/>
        <a:scene3d>
          <a:camera prst="orthographicFront"/>
          <a:lightRig rig="flat" dir="t"/>
        </a:scene3d>
        <a:sp3d prstMaterial="dkEdge"/>
      </xdr:spPr>
      <xdr:style>
        <a:lnRef idx="0">
          <a:schemeClr val="lt2">
            <a:hueOff val="0"/>
            <a:satOff val="0"/>
            <a:lumOff val="0"/>
            <a:alphaOff val="0"/>
          </a:schemeClr>
        </a:lnRef>
        <a:fillRef idx="2">
          <a:scrgbClr r="0" g="0" b="0"/>
        </a:fillRef>
        <a:effectRef idx="1">
          <a:schemeClr val="dk2">
            <a:hueOff val="0"/>
            <a:satOff val="0"/>
            <a:lumOff val="0"/>
            <a:alphaOff val="0"/>
          </a:schemeClr>
        </a:effectRef>
        <a:fontRef idx="minor">
          <a:schemeClr val="dk1"/>
        </a:fontRef>
      </xdr:style>
      <xdr:txBody>
        <a:bodyPr spcFirstLastPara="0" vert="horz" wrap="square" lIns="72000" tIns="108000" rIns="72000" bIns="0" numCol="1" spcCol="1270" rtlCol="0" anchor="t" anchorCtr="0">
          <a:noAutofit/>
        </a:bodyPr>
        <a:lstStyle>
          <a:defPPr rtl="0">
            <a:defRPr lang="en-gb"/>
          </a:defPPr>
          <a:lvl1pPr marL="0" algn="l" defTabSz="457200" rtl="0" eaLnBrk="1" latinLnBrk="0" hangingPunct="1">
            <a:defRPr sz="1800" kern="1200">
              <a:solidFill>
                <a:sysClr val="windowText" lastClr="000000"/>
              </a:solidFill>
              <a:latin typeface="Tw Cen MT" panose="020B0602020104020603"/>
            </a:defRPr>
          </a:lvl1pPr>
          <a:lvl2pPr marL="457200" algn="l" defTabSz="457200" rtl="0" eaLnBrk="1" latinLnBrk="0" hangingPunct="1">
            <a:defRPr sz="1800" kern="1200">
              <a:solidFill>
                <a:sysClr val="windowText" lastClr="000000"/>
              </a:solidFill>
              <a:latin typeface="Tw Cen MT" panose="020B0602020104020603"/>
            </a:defRPr>
          </a:lvl2pPr>
          <a:lvl3pPr marL="914400" algn="l" defTabSz="457200" rtl="0" eaLnBrk="1" latinLnBrk="0" hangingPunct="1">
            <a:defRPr sz="1800" kern="1200">
              <a:solidFill>
                <a:sysClr val="windowText" lastClr="000000"/>
              </a:solidFill>
              <a:latin typeface="Tw Cen MT" panose="020B0602020104020603"/>
            </a:defRPr>
          </a:lvl3pPr>
          <a:lvl4pPr marL="1371600" algn="l" defTabSz="457200" rtl="0" eaLnBrk="1" latinLnBrk="0" hangingPunct="1">
            <a:defRPr sz="1800" kern="1200">
              <a:solidFill>
                <a:sysClr val="windowText" lastClr="000000"/>
              </a:solidFill>
              <a:latin typeface="Tw Cen MT" panose="020B0602020104020603"/>
            </a:defRPr>
          </a:lvl4pPr>
          <a:lvl5pPr marL="1828800" algn="l" defTabSz="457200" rtl="0" eaLnBrk="1" latinLnBrk="0" hangingPunct="1">
            <a:defRPr sz="1800" kern="1200">
              <a:solidFill>
                <a:sysClr val="windowText" lastClr="000000"/>
              </a:solidFill>
              <a:latin typeface="Tw Cen MT" panose="020B0602020104020603"/>
            </a:defRPr>
          </a:lvl5pPr>
          <a:lvl6pPr marL="2286000" algn="l" defTabSz="457200" rtl="0" eaLnBrk="1" latinLnBrk="0" hangingPunct="1">
            <a:defRPr sz="1800" kern="1200">
              <a:solidFill>
                <a:sysClr val="windowText" lastClr="000000"/>
              </a:solidFill>
              <a:latin typeface="Tw Cen MT" panose="020B0602020104020603"/>
            </a:defRPr>
          </a:lvl6pPr>
          <a:lvl7pPr marL="2743200" algn="l" defTabSz="457200" rtl="0" eaLnBrk="1" latinLnBrk="0" hangingPunct="1">
            <a:defRPr sz="1800" kern="1200">
              <a:solidFill>
                <a:sysClr val="windowText" lastClr="000000"/>
              </a:solidFill>
              <a:latin typeface="Tw Cen MT" panose="020B0602020104020603"/>
            </a:defRPr>
          </a:lvl7pPr>
          <a:lvl8pPr marL="3200400" algn="l" defTabSz="457200" rtl="0" eaLnBrk="1" latinLnBrk="0" hangingPunct="1">
            <a:defRPr sz="1800" kern="1200">
              <a:solidFill>
                <a:sysClr val="windowText" lastClr="000000"/>
              </a:solidFill>
              <a:latin typeface="Tw Cen MT" panose="020B0602020104020603"/>
            </a:defRPr>
          </a:lvl8pPr>
          <a:lvl9pPr marL="3657600" algn="l" defTabSz="457200" rtl="0" eaLnBrk="1" latinLnBrk="0" hangingPunct="1">
            <a:defRPr sz="1800" kern="1200">
              <a:solidFill>
                <a:sysClr val="windowText" lastClr="000000"/>
              </a:solidFill>
              <a:latin typeface="Tw Cen MT" panose="020B0602020104020603"/>
            </a:defRPr>
          </a:lvl9pPr>
        </a:lstStyle>
        <a:p>
          <a:pPr marL="0" lvl="0" indent="0" algn="ctr" defTabSz="577850" rtl="0">
            <a:lnSpc>
              <a:spcPct val="90000"/>
            </a:lnSpc>
            <a:spcBef>
              <a:spcPct val="0"/>
            </a:spcBef>
            <a:spcAft>
              <a:spcPct val="35000"/>
            </a:spcAft>
            <a:buNone/>
          </a:pPr>
          <a:r>
            <a:rPr lang="en-GB" sz="1000">
              <a:solidFill>
                <a:prstClr val="black"/>
              </a:solidFill>
            </a:rPr>
            <a:t> Early</a:t>
          </a:r>
          <a:r>
            <a:rPr lang="en-GB" sz="1000" baseline="0">
              <a:solidFill>
                <a:prstClr val="black"/>
              </a:solidFill>
            </a:rPr>
            <a:t> Years Educator</a:t>
          </a:r>
        </a:p>
        <a:p>
          <a:pPr marL="0" lvl="0" indent="0" algn="ctr" defTabSz="577850" rtl="0">
            <a:lnSpc>
              <a:spcPct val="90000"/>
            </a:lnSpc>
            <a:spcBef>
              <a:spcPct val="0"/>
            </a:spcBef>
            <a:spcAft>
              <a:spcPct val="35000"/>
            </a:spcAft>
            <a:buNone/>
          </a:pPr>
          <a:r>
            <a:rPr lang="en-GB" sz="1000" b="0" kern="1200" baseline="0">
              <a:solidFill>
                <a:prstClr val="black"/>
              </a:solidFill>
            </a:rPr>
            <a:t>1 FTE SC3</a:t>
          </a:r>
        </a:p>
        <a:p>
          <a:pPr marL="0" lvl="0" indent="0" algn="ctr" defTabSz="577850" rtl="0">
            <a:lnSpc>
              <a:spcPct val="90000"/>
            </a:lnSpc>
            <a:spcBef>
              <a:spcPct val="0"/>
            </a:spcBef>
            <a:spcAft>
              <a:spcPct val="35000"/>
            </a:spcAft>
            <a:buNone/>
          </a:pPr>
          <a:r>
            <a:rPr lang="en-GB" sz="1000" b="0" kern="1200" baseline="0">
              <a:solidFill>
                <a:prstClr val="black"/>
              </a:solidFill>
            </a:rPr>
            <a:t>AYR</a:t>
          </a:r>
          <a:endParaRPr lang="en-GB" sz="1000" b="0" kern="1200">
            <a:solidFill>
              <a:prstClr val="black"/>
            </a:solidFill>
          </a:endParaRPr>
        </a:p>
      </xdr:txBody>
    </xdr:sp>
    <xdr:clientData/>
  </xdr:twoCellAnchor>
  <xdr:twoCellAnchor>
    <xdr:from>
      <xdr:col>8</xdr:col>
      <xdr:colOff>447676</xdr:colOff>
      <xdr:row>24</xdr:row>
      <xdr:rowOff>161925</xdr:rowOff>
    </xdr:from>
    <xdr:to>
      <xdr:col>9</xdr:col>
      <xdr:colOff>476251</xdr:colOff>
      <xdr:row>28</xdr:row>
      <xdr:rowOff>145053</xdr:rowOff>
    </xdr:to>
    <xdr:sp macro="" textlink="">
      <xdr:nvSpPr>
        <xdr:cNvPr id="55" name="Rectangle 54" descr="Hierarchy Sub Level">
          <a:extLst>
            <a:ext uri="{FF2B5EF4-FFF2-40B4-BE49-F238E27FC236}">
              <a16:creationId xmlns:a16="http://schemas.microsoft.com/office/drawing/2014/main" id="{CA2D2233-8080-4E1C-A6F1-8B8A1F63E763}"/>
            </a:ext>
          </a:extLst>
        </xdr:cNvPr>
        <xdr:cNvSpPr/>
      </xdr:nvSpPr>
      <xdr:spPr>
        <a:xfrm>
          <a:off x="5476876" y="4733925"/>
          <a:ext cx="657225" cy="745128"/>
        </a:xfrm>
        <a:prstGeom prst="rect">
          <a:avLst/>
        </a:prstGeom>
        <a:solidFill>
          <a:srgbClr val="FFCCCC"/>
        </a:solidFill>
        <a:ln>
          <a:noFill/>
        </a:ln>
        <a:effectLst/>
        <a:scene3d>
          <a:camera prst="orthographicFront"/>
          <a:lightRig rig="flat" dir="t"/>
        </a:scene3d>
        <a:sp3d prstMaterial="dkEdge"/>
      </xdr:spPr>
      <xdr:style>
        <a:lnRef idx="0">
          <a:schemeClr val="lt2">
            <a:hueOff val="0"/>
            <a:satOff val="0"/>
            <a:lumOff val="0"/>
            <a:alphaOff val="0"/>
          </a:schemeClr>
        </a:lnRef>
        <a:fillRef idx="2">
          <a:scrgbClr r="0" g="0" b="0"/>
        </a:fillRef>
        <a:effectRef idx="1">
          <a:schemeClr val="dk2">
            <a:hueOff val="0"/>
            <a:satOff val="0"/>
            <a:lumOff val="0"/>
            <a:alphaOff val="0"/>
          </a:schemeClr>
        </a:effectRef>
        <a:fontRef idx="minor">
          <a:schemeClr val="dk1"/>
        </a:fontRef>
      </xdr:style>
      <xdr:txBody>
        <a:bodyPr spcFirstLastPara="0" vert="horz" wrap="square" lIns="8255" tIns="8255" rIns="8255" bIns="8255" numCol="1" spcCol="1270" rtlCol="0" anchor="ctr" anchorCtr="0">
          <a:noAutofit/>
        </a:bodyPr>
        <a:lstStyle>
          <a:defPPr rtl="0">
            <a:defRPr lang="en-gb"/>
          </a:defPPr>
          <a:lvl1pPr marL="0" algn="l" defTabSz="457200" rtl="0" eaLnBrk="1" latinLnBrk="0" hangingPunct="1">
            <a:defRPr sz="1800" kern="1200">
              <a:solidFill>
                <a:sysClr val="windowText" lastClr="000000"/>
              </a:solidFill>
              <a:latin typeface="Tw Cen MT" panose="020B0602020104020603"/>
            </a:defRPr>
          </a:lvl1pPr>
          <a:lvl2pPr marL="457200" algn="l" defTabSz="457200" rtl="0" eaLnBrk="1" latinLnBrk="0" hangingPunct="1">
            <a:defRPr sz="1800" kern="1200">
              <a:solidFill>
                <a:sysClr val="windowText" lastClr="000000"/>
              </a:solidFill>
              <a:latin typeface="Tw Cen MT" panose="020B0602020104020603"/>
            </a:defRPr>
          </a:lvl2pPr>
          <a:lvl3pPr marL="914400" algn="l" defTabSz="457200" rtl="0" eaLnBrk="1" latinLnBrk="0" hangingPunct="1">
            <a:defRPr sz="1800" kern="1200">
              <a:solidFill>
                <a:sysClr val="windowText" lastClr="000000"/>
              </a:solidFill>
              <a:latin typeface="Tw Cen MT" panose="020B0602020104020603"/>
            </a:defRPr>
          </a:lvl3pPr>
          <a:lvl4pPr marL="1371600" algn="l" defTabSz="457200" rtl="0" eaLnBrk="1" latinLnBrk="0" hangingPunct="1">
            <a:defRPr sz="1800" kern="1200">
              <a:solidFill>
                <a:sysClr val="windowText" lastClr="000000"/>
              </a:solidFill>
              <a:latin typeface="Tw Cen MT" panose="020B0602020104020603"/>
            </a:defRPr>
          </a:lvl4pPr>
          <a:lvl5pPr marL="1828800" algn="l" defTabSz="457200" rtl="0" eaLnBrk="1" latinLnBrk="0" hangingPunct="1">
            <a:defRPr sz="1800" kern="1200">
              <a:solidFill>
                <a:sysClr val="windowText" lastClr="000000"/>
              </a:solidFill>
              <a:latin typeface="Tw Cen MT" panose="020B0602020104020603"/>
            </a:defRPr>
          </a:lvl5pPr>
          <a:lvl6pPr marL="2286000" algn="l" defTabSz="457200" rtl="0" eaLnBrk="1" latinLnBrk="0" hangingPunct="1">
            <a:defRPr sz="1800" kern="1200">
              <a:solidFill>
                <a:sysClr val="windowText" lastClr="000000"/>
              </a:solidFill>
              <a:latin typeface="Tw Cen MT" panose="020B0602020104020603"/>
            </a:defRPr>
          </a:lvl6pPr>
          <a:lvl7pPr marL="2743200" algn="l" defTabSz="457200" rtl="0" eaLnBrk="1" latinLnBrk="0" hangingPunct="1">
            <a:defRPr sz="1800" kern="1200">
              <a:solidFill>
                <a:sysClr val="windowText" lastClr="000000"/>
              </a:solidFill>
              <a:latin typeface="Tw Cen MT" panose="020B0602020104020603"/>
            </a:defRPr>
          </a:lvl7pPr>
          <a:lvl8pPr marL="3200400" algn="l" defTabSz="457200" rtl="0" eaLnBrk="1" latinLnBrk="0" hangingPunct="1">
            <a:defRPr sz="1800" kern="1200">
              <a:solidFill>
                <a:sysClr val="windowText" lastClr="000000"/>
              </a:solidFill>
              <a:latin typeface="Tw Cen MT" panose="020B0602020104020603"/>
            </a:defRPr>
          </a:lvl8pPr>
          <a:lvl9pPr marL="3657600" algn="l" defTabSz="457200" rtl="0" eaLnBrk="1" latinLnBrk="0" hangingPunct="1">
            <a:defRPr sz="1800" kern="1200">
              <a:solidFill>
                <a:sysClr val="windowText" lastClr="000000"/>
              </a:solidFill>
              <a:latin typeface="Tw Cen MT" panose="020B0602020104020603"/>
            </a:defRPr>
          </a:lvl9pPr>
        </a:lstStyle>
        <a:p>
          <a:pPr marL="0" lvl="0" indent="0" algn="ctr" defTabSz="577850" rtl="0">
            <a:lnSpc>
              <a:spcPct val="90000"/>
            </a:lnSpc>
            <a:spcBef>
              <a:spcPct val="0"/>
            </a:spcBef>
            <a:spcAft>
              <a:spcPct val="35000"/>
            </a:spcAft>
            <a:buNone/>
          </a:pPr>
          <a:r>
            <a:rPr lang="en-GB" sz="1000">
              <a:solidFill>
                <a:prstClr val="black"/>
              </a:solidFill>
            </a:rPr>
            <a:t>SEN</a:t>
          </a:r>
        </a:p>
        <a:p>
          <a:pPr marL="0" lvl="0" indent="0" algn="ctr" defTabSz="577850" rtl="0">
            <a:lnSpc>
              <a:spcPct val="90000"/>
            </a:lnSpc>
            <a:spcBef>
              <a:spcPct val="0"/>
            </a:spcBef>
            <a:spcAft>
              <a:spcPct val="35000"/>
            </a:spcAft>
            <a:buNone/>
          </a:pPr>
          <a:r>
            <a:rPr lang="en-GB" sz="1000" baseline="0">
              <a:solidFill>
                <a:prstClr val="black"/>
              </a:solidFill>
            </a:rPr>
            <a:t>1 FT</a:t>
          </a:r>
          <a:r>
            <a:rPr lang="en-GB" sz="1000">
              <a:solidFill>
                <a:prstClr val="black"/>
              </a:solidFill>
            </a:rPr>
            <a:t>E </a:t>
          </a:r>
          <a:r>
            <a:rPr lang="en-GB" sz="1000" baseline="0">
              <a:solidFill>
                <a:prstClr val="black"/>
              </a:solidFill>
            </a:rPr>
            <a:t> </a:t>
          </a:r>
          <a:r>
            <a:rPr lang="en-GB" sz="1000">
              <a:solidFill>
                <a:prstClr val="black"/>
              </a:solidFill>
            </a:rPr>
            <a:t>TTO</a:t>
          </a:r>
        </a:p>
        <a:p>
          <a:pPr marL="0" lvl="0" indent="0" algn="ctr" defTabSz="577850" rtl="0">
            <a:lnSpc>
              <a:spcPct val="90000"/>
            </a:lnSpc>
            <a:spcBef>
              <a:spcPct val="0"/>
            </a:spcBef>
            <a:spcAft>
              <a:spcPct val="35000"/>
            </a:spcAft>
            <a:buNone/>
          </a:pPr>
          <a:r>
            <a:rPr lang="en-GB" sz="1000" b="1">
              <a:solidFill>
                <a:prstClr val="black"/>
              </a:solidFill>
            </a:rPr>
            <a:t>AGENCY</a:t>
          </a:r>
          <a:r>
            <a:rPr lang="en-GB" sz="1000">
              <a:solidFill>
                <a:prstClr val="black"/>
              </a:solidFill>
            </a:rPr>
            <a:t> </a:t>
          </a:r>
          <a:endParaRPr lang="en-GB" sz="1000" b="0" kern="1200">
            <a:solidFill>
              <a:prstClr val="black"/>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66675</xdr:colOff>
      <xdr:row>7</xdr:row>
      <xdr:rowOff>3615</xdr:rowOff>
    </xdr:from>
    <xdr:to>
      <xdr:col>10</xdr:col>
      <xdr:colOff>542926</xdr:colOff>
      <xdr:row>9</xdr:row>
      <xdr:rowOff>30514</xdr:rowOff>
    </xdr:to>
    <xdr:sp macro="" textlink="">
      <xdr:nvSpPr>
        <xdr:cNvPr id="3" name="Rectangle 2" descr="Hierarchy Level 1">
          <a:extLst>
            <a:ext uri="{FF2B5EF4-FFF2-40B4-BE49-F238E27FC236}">
              <a16:creationId xmlns:a16="http://schemas.microsoft.com/office/drawing/2014/main" id="{4D3BCB75-7CA9-4222-8FB2-D065A0E11E1C}"/>
            </a:ext>
          </a:extLst>
        </xdr:cNvPr>
        <xdr:cNvSpPr/>
      </xdr:nvSpPr>
      <xdr:spPr>
        <a:xfrm>
          <a:off x="5724525" y="1146615"/>
          <a:ext cx="1104901" cy="407899"/>
        </a:xfrm>
        <a:prstGeom prst="rect">
          <a:avLst/>
        </a:prstGeom>
        <a:solidFill>
          <a:srgbClr val="00B0F0"/>
        </a:solidFill>
        <a:ln>
          <a:noFill/>
        </a:ln>
        <a:effectLst/>
        <a:scene3d>
          <a:camera prst="orthographicFront"/>
          <a:lightRig rig="flat" dir="t"/>
        </a:scene3d>
        <a:sp3d prstMaterial="dkEdge"/>
      </xdr:spPr>
      <xdr:style>
        <a:lnRef idx="0">
          <a:scrgbClr r="0" g="0" b="0"/>
        </a:lnRef>
        <a:fillRef idx="2">
          <a:scrgbClr r="0" g="0" b="0"/>
        </a:fillRef>
        <a:effectRef idx="1">
          <a:scrgbClr r="0" g="0" b="0"/>
        </a:effectRef>
        <a:fontRef idx="minor">
          <a:schemeClr val="dk1"/>
        </a:fontRef>
      </xdr:style>
      <xdr:txBody>
        <a:bodyPr spcFirstLastPara="0" vert="horz" wrap="square" lIns="8255" tIns="8255" rIns="8255" bIns="8255" numCol="1" spcCol="1270" rtlCol="0" anchor="ctr" anchorCtr="0">
          <a:noAutofit/>
        </a:bodyPr>
        <a:lstStyle>
          <a:defPPr rtl="0">
            <a:defRPr lang="en-gb"/>
          </a:defPPr>
          <a:lvl1pPr marL="0" algn="l" defTabSz="457200" rtl="0" eaLnBrk="1" latinLnBrk="0" hangingPunct="1">
            <a:defRPr sz="1800" kern="1200">
              <a:solidFill>
                <a:sysClr val="windowText" lastClr="000000"/>
              </a:solidFill>
              <a:latin typeface="Tw Cen MT" panose="020B0602020104020603"/>
            </a:defRPr>
          </a:lvl1pPr>
          <a:lvl2pPr marL="457200" algn="l" defTabSz="457200" rtl="0" eaLnBrk="1" latinLnBrk="0" hangingPunct="1">
            <a:defRPr sz="1800" kern="1200">
              <a:solidFill>
                <a:sysClr val="windowText" lastClr="000000"/>
              </a:solidFill>
              <a:latin typeface="Tw Cen MT" panose="020B0602020104020603"/>
            </a:defRPr>
          </a:lvl2pPr>
          <a:lvl3pPr marL="914400" algn="l" defTabSz="457200" rtl="0" eaLnBrk="1" latinLnBrk="0" hangingPunct="1">
            <a:defRPr sz="1800" kern="1200">
              <a:solidFill>
                <a:sysClr val="windowText" lastClr="000000"/>
              </a:solidFill>
              <a:latin typeface="Tw Cen MT" panose="020B0602020104020603"/>
            </a:defRPr>
          </a:lvl3pPr>
          <a:lvl4pPr marL="1371600" algn="l" defTabSz="457200" rtl="0" eaLnBrk="1" latinLnBrk="0" hangingPunct="1">
            <a:defRPr sz="1800" kern="1200">
              <a:solidFill>
                <a:sysClr val="windowText" lastClr="000000"/>
              </a:solidFill>
              <a:latin typeface="Tw Cen MT" panose="020B0602020104020603"/>
            </a:defRPr>
          </a:lvl4pPr>
          <a:lvl5pPr marL="1828800" algn="l" defTabSz="457200" rtl="0" eaLnBrk="1" latinLnBrk="0" hangingPunct="1">
            <a:defRPr sz="1800" kern="1200">
              <a:solidFill>
                <a:sysClr val="windowText" lastClr="000000"/>
              </a:solidFill>
              <a:latin typeface="Tw Cen MT" panose="020B0602020104020603"/>
            </a:defRPr>
          </a:lvl5pPr>
          <a:lvl6pPr marL="2286000" algn="l" defTabSz="457200" rtl="0" eaLnBrk="1" latinLnBrk="0" hangingPunct="1">
            <a:defRPr sz="1800" kern="1200">
              <a:solidFill>
                <a:sysClr val="windowText" lastClr="000000"/>
              </a:solidFill>
              <a:latin typeface="Tw Cen MT" panose="020B0602020104020603"/>
            </a:defRPr>
          </a:lvl6pPr>
          <a:lvl7pPr marL="2743200" algn="l" defTabSz="457200" rtl="0" eaLnBrk="1" latinLnBrk="0" hangingPunct="1">
            <a:defRPr sz="1800" kern="1200">
              <a:solidFill>
                <a:sysClr val="windowText" lastClr="000000"/>
              </a:solidFill>
              <a:latin typeface="Tw Cen MT" panose="020B0602020104020603"/>
            </a:defRPr>
          </a:lvl7pPr>
          <a:lvl8pPr marL="3200400" algn="l" defTabSz="457200" rtl="0" eaLnBrk="1" latinLnBrk="0" hangingPunct="1">
            <a:defRPr sz="1800" kern="1200">
              <a:solidFill>
                <a:sysClr val="windowText" lastClr="000000"/>
              </a:solidFill>
              <a:latin typeface="Tw Cen MT" panose="020B0602020104020603"/>
            </a:defRPr>
          </a:lvl8pPr>
          <a:lvl9pPr marL="3657600" algn="l" defTabSz="457200" rtl="0" eaLnBrk="1" latinLnBrk="0" hangingPunct="1">
            <a:defRPr sz="1800" kern="1200">
              <a:solidFill>
                <a:sysClr val="windowText" lastClr="000000"/>
              </a:solidFill>
              <a:latin typeface="Tw Cen MT" panose="020B0602020104020603"/>
            </a:defRPr>
          </a:lvl9pPr>
        </a:lstStyle>
        <a:p>
          <a:pPr marL="0" lvl="0" indent="0" algn="ctr" defTabSz="577850" rtl="0">
            <a:lnSpc>
              <a:spcPct val="90000"/>
            </a:lnSpc>
            <a:spcBef>
              <a:spcPct val="0"/>
            </a:spcBef>
            <a:spcAft>
              <a:spcPct val="35000"/>
            </a:spcAft>
            <a:buNone/>
          </a:pPr>
          <a:r>
            <a:rPr lang="en-GB" sz="1000"/>
            <a:t> HT L32</a:t>
          </a:r>
          <a:endParaRPr lang="en-GB" sz="1000" b="0" kern="1200"/>
        </a:p>
      </xdr:txBody>
    </xdr:sp>
    <xdr:clientData/>
  </xdr:twoCellAnchor>
  <xdr:twoCellAnchor>
    <xdr:from>
      <xdr:col>0</xdr:col>
      <xdr:colOff>323850</xdr:colOff>
      <xdr:row>8</xdr:row>
      <xdr:rowOff>39673</xdr:rowOff>
    </xdr:from>
    <xdr:to>
      <xdr:col>2</xdr:col>
      <xdr:colOff>361950</xdr:colOff>
      <xdr:row>10</xdr:row>
      <xdr:rowOff>141254</xdr:rowOff>
    </xdr:to>
    <xdr:sp macro="" textlink="">
      <xdr:nvSpPr>
        <xdr:cNvPr id="4" name="Rectangle 3" descr="Hierarchy Sub Level">
          <a:extLst>
            <a:ext uri="{FF2B5EF4-FFF2-40B4-BE49-F238E27FC236}">
              <a16:creationId xmlns:a16="http://schemas.microsoft.com/office/drawing/2014/main" id="{5C904293-8BA6-4CB7-B237-47A34B53494D}"/>
            </a:ext>
          </a:extLst>
        </xdr:cNvPr>
        <xdr:cNvSpPr/>
      </xdr:nvSpPr>
      <xdr:spPr>
        <a:xfrm>
          <a:off x="323850" y="1373173"/>
          <a:ext cx="1295400" cy="482581"/>
        </a:xfrm>
        <a:prstGeom prst="rect">
          <a:avLst/>
        </a:prstGeom>
        <a:solidFill>
          <a:sysClr val="window" lastClr="FFFFFF">
            <a:lumMod val="95000"/>
          </a:sysClr>
        </a:solidFill>
        <a:ln>
          <a:noFill/>
        </a:ln>
        <a:effectLst/>
        <a:scene3d>
          <a:camera prst="orthographicFront"/>
          <a:lightRig rig="flat" dir="t"/>
        </a:scene3d>
        <a:sp3d prstMaterial="dkEdge"/>
      </xdr:spPr>
      <xdr:style>
        <a:lnRef idx="0">
          <a:schemeClr val="lt2">
            <a:hueOff val="0"/>
            <a:satOff val="0"/>
            <a:lumOff val="0"/>
            <a:alphaOff val="0"/>
          </a:schemeClr>
        </a:lnRef>
        <a:fillRef idx="2">
          <a:scrgbClr r="0" g="0" b="0"/>
        </a:fillRef>
        <a:effectRef idx="1">
          <a:schemeClr val="dk2">
            <a:hueOff val="0"/>
            <a:satOff val="0"/>
            <a:lumOff val="0"/>
            <a:alphaOff val="0"/>
          </a:schemeClr>
        </a:effectRef>
        <a:fontRef idx="minor">
          <a:schemeClr val="dk1"/>
        </a:fontRef>
      </xdr:style>
      <xdr:txBody>
        <a:bodyPr spcFirstLastPara="0" vert="horz" wrap="square" lIns="8255" tIns="8255" rIns="8255" bIns="8255" numCol="1" spcCol="1270" rtlCol="0" anchor="ctr" anchorCtr="0">
          <a:noAutofit/>
        </a:bodyPr>
        <a:lstStyle>
          <a:defPPr rtl="0">
            <a:defRPr lang="en-gb"/>
          </a:defPPr>
          <a:lvl1pPr marL="0" algn="l" defTabSz="457200" rtl="0" eaLnBrk="1" latinLnBrk="0" hangingPunct="1">
            <a:defRPr sz="1800" kern="1200">
              <a:solidFill>
                <a:sysClr val="windowText" lastClr="000000"/>
              </a:solidFill>
              <a:latin typeface="Tw Cen MT" panose="020B0602020104020603"/>
            </a:defRPr>
          </a:lvl1pPr>
          <a:lvl2pPr marL="457200" algn="l" defTabSz="457200" rtl="0" eaLnBrk="1" latinLnBrk="0" hangingPunct="1">
            <a:defRPr sz="1800" kern="1200">
              <a:solidFill>
                <a:sysClr val="windowText" lastClr="000000"/>
              </a:solidFill>
              <a:latin typeface="Tw Cen MT" panose="020B0602020104020603"/>
            </a:defRPr>
          </a:lvl2pPr>
          <a:lvl3pPr marL="914400" algn="l" defTabSz="457200" rtl="0" eaLnBrk="1" latinLnBrk="0" hangingPunct="1">
            <a:defRPr sz="1800" kern="1200">
              <a:solidFill>
                <a:sysClr val="windowText" lastClr="000000"/>
              </a:solidFill>
              <a:latin typeface="Tw Cen MT" panose="020B0602020104020603"/>
            </a:defRPr>
          </a:lvl3pPr>
          <a:lvl4pPr marL="1371600" algn="l" defTabSz="457200" rtl="0" eaLnBrk="1" latinLnBrk="0" hangingPunct="1">
            <a:defRPr sz="1800" kern="1200">
              <a:solidFill>
                <a:sysClr val="windowText" lastClr="000000"/>
              </a:solidFill>
              <a:latin typeface="Tw Cen MT" panose="020B0602020104020603"/>
            </a:defRPr>
          </a:lvl4pPr>
          <a:lvl5pPr marL="1828800" algn="l" defTabSz="457200" rtl="0" eaLnBrk="1" latinLnBrk="0" hangingPunct="1">
            <a:defRPr sz="1800" kern="1200">
              <a:solidFill>
                <a:sysClr val="windowText" lastClr="000000"/>
              </a:solidFill>
              <a:latin typeface="Tw Cen MT" panose="020B0602020104020603"/>
            </a:defRPr>
          </a:lvl5pPr>
          <a:lvl6pPr marL="2286000" algn="l" defTabSz="457200" rtl="0" eaLnBrk="1" latinLnBrk="0" hangingPunct="1">
            <a:defRPr sz="1800" kern="1200">
              <a:solidFill>
                <a:sysClr val="windowText" lastClr="000000"/>
              </a:solidFill>
              <a:latin typeface="Tw Cen MT" panose="020B0602020104020603"/>
            </a:defRPr>
          </a:lvl6pPr>
          <a:lvl7pPr marL="2743200" algn="l" defTabSz="457200" rtl="0" eaLnBrk="1" latinLnBrk="0" hangingPunct="1">
            <a:defRPr sz="1800" kern="1200">
              <a:solidFill>
                <a:sysClr val="windowText" lastClr="000000"/>
              </a:solidFill>
              <a:latin typeface="Tw Cen MT" panose="020B0602020104020603"/>
            </a:defRPr>
          </a:lvl7pPr>
          <a:lvl8pPr marL="3200400" algn="l" defTabSz="457200" rtl="0" eaLnBrk="1" latinLnBrk="0" hangingPunct="1">
            <a:defRPr sz="1800" kern="1200">
              <a:solidFill>
                <a:sysClr val="windowText" lastClr="000000"/>
              </a:solidFill>
              <a:latin typeface="Tw Cen MT" panose="020B0602020104020603"/>
            </a:defRPr>
          </a:lvl8pPr>
          <a:lvl9pPr marL="3657600" algn="l" defTabSz="457200" rtl="0" eaLnBrk="1" latinLnBrk="0" hangingPunct="1">
            <a:defRPr sz="1800" kern="1200">
              <a:solidFill>
                <a:sysClr val="windowText" lastClr="000000"/>
              </a:solidFill>
              <a:latin typeface="Tw Cen MT" panose="020B0602020104020603"/>
            </a:defRPr>
          </a:lvl9pPr>
        </a:lstStyle>
        <a:p>
          <a:pPr marL="0" lvl="0" indent="0" algn="ctr" defTabSz="577850" rtl="0">
            <a:lnSpc>
              <a:spcPct val="90000"/>
            </a:lnSpc>
            <a:spcBef>
              <a:spcPct val="0"/>
            </a:spcBef>
            <a:spcAft>
              <a:spcPct val="35000"/>
            </a:spcAft>
            <a:buNone/>
          </a:pPr>
          <a:r>
            <a:rPr lang="en-GB" sz="1000" b="1">
              <a:solidFill>
                <a:prstClr val="black"/>
              </a:solidFill>
              <a:latin typeface="Arial Black" panose="020B0A04020102020204" pitchFamily="34" charset="0"/>
            </a:rPr>
            <a:t>Administration</a:t>
          </a:r>
          <a:endParaRPr lang="en-GB" sz="1000" b="1" kern="1200">
            <a:solidFill>
              <a:prstClr val="black"/>
            </a:solidFill>
            <a:latin typeface="Arial Black" panose="020B0A04020102020204" pitchFamily="34" charset="0"/>
          </a:endParaRPr>
        </a:p>
      </xdr:txBody>
    </xdr:sp>
    <xdr:clientData/>
  </xdr:twoCellAnchor>
  <xdr:twoCellAnchor>
    <xdr:from>
      <xdr:col>3</xdr:col>
      <xdr:colOff>47626</xdr:colOff>
      <xdr:row>36</xdr:row>
      <xdr:rowOff>28574</xdr:rowOff>
    </xdr:from>
    <xdr:to>
      <xdr:col>6</xdr:col>
      <xdr:colOff>295276</xdr:colOff>
      <xdr:row>40</xdr:row>
      <xdr:rowOff>47625</xdr:rowOff>
    </xdr:to>
    <xdr:sp macro="" textlink="">
      <xdr:nvSpPr>
        <xdr:cNvPr id="5" name="Rectangle 4" descr="Hierarchy Level 2 Item 1">
          <a:extLst>
            <a:ext uri="{FF2B5EF4-FFF2-40B4-BE49-F238E27FC236}">
              <a16:creationId xmlns:a16="http://schemas.microsoft.com/office/drawing/2014/main" id="{0A8DCC01-A992-4562-96A8-842689B0E06A}"/>
            </a:ext>
          </a:extLst>
        </xdr:cNvPr>
        <xdr:cNvSpPr/>
      </xdr:nvSpPr>
      <xdr:spPr>
        <a:xfrm>
          <a:off x="1933576" y="6696074"/>
          <a:ext cx="2133600" cy="781051"/>
        </a:xfrm>
        <a:prstGeom prst="rect">
          <a:avLst/>
        </a:prstGeom>
        <a:solidFill>
          <a:srgbClr val="00B0F0"/>
        </a:solidFill>
        <a:ln>
          <a:noFill/>
        </a:ln>
        <a:effectLst/>
        <a:scene3d>
          <a:camera prst="orthographicFront"/>
          <a:lightRig rig="flat" dir="t"/>
        </a:scene3d>
        <a:sp3d prstMaterial="dkEdge"/>
      </xdr:spPr>
      <xdr:style>
        <a:lnRef idx="0">
          <a:schemeClr val="lt2">
            <a:hueOff val="0"/>
            <a:satOff val="0"/>
            <a:lumOff val="0"/>
            <a:alphaOff val="0"/>
          </a:schemeClr>
        </a:lnRef>
        <a:fillRef idx="2">
          <a:scrgbClr r="0" g="0" b="0"/>
        </a:fillRef>
        <a:effectRef idx="1">
          <a:schemeClr val="dk2">
            <a:hueOff val="0"/>
            <a:satOff val="0"/>
            <a:lumOff val="0"/>
            <a:alphaOff val="0"/>
          </a:schemeClr>
        </a:effectRef>
        <a:fontRef idx="minor">
          <a:schemeClr val="dk1"/>
        </a:fontRef>
      </xdr:style>
      <xdr:txBody>
        <a:bodyPr spcFirstLastPara="0" vert="horz" wrap="square" lIns="72000" tIns="108000" rIns="72000" bIns="0" numCol="1" spcCol="1270" rtlCol="0" anchor="t" anchorCtr="0">
          <a:noAutofit/>
        </a:bodyPr>
        <a:lstStyle>
          <a:defPPr rtl="0">
            <a:defRPr lang="en-gb"/>
          </a:defPPr>
          <a:lvl1pPr marL="0" algn="l" defTabSz="457200" rtl="0" eaLnBrk="1" latinLnBrk="0" hangingPunct="1">
            <a:defRPr sz="1800" kern="1200">
              <a:solidFill>
                <a:sysClr val="windowText" lastClr="000000"/>
              </a:solidFill>
              <a:latin typeface="Tw Cen MT" panose="020B0602020104020603"/>
            </a:defRPr>
          </a:lvl1pPr>
          <a:lvl2pPr marL="457200" algn="l" defTabSz="457200" rtl="0" eaLnBrk="1" latinLnBrk="0" hangingPunct="1">
            <a:defRPr sz="1800" kern="1200">
              <a:solidFill>
                <a:sysClr val="windowText" lastClr="000000"/>
              </a:solidFill>
              <a:latin typeface="Tw Cen MT" panose="020B0602020104020603"/>
            </a:defRPr>
          </a:lvl2pPr>
          <a:lvl3pPr marL="914400" algn="l" defTabSz="457200" rtl="0" eaLnBrk="1" latinLnBrk="0" hangingPunct="1">
            <a:defRPr sz="1800" kern="1200">
              <a:solidFill>
                <a:sysClr val="windowText" lastClr="000000"/>
              </a:solidFill>
              <a:latin typeface="Tw Cen MT" panose="020B0602020104020603"/>
            </a:defRPr>
          </a:lvl3pPr>
          <a:lvl4pPr marL="1371600" algn="l" defTabSz="457200" rtl="0" eaLnBrk="1" latinLnBrk="0" hangingPunct="1">
            <a:defRPr sz="1800" kern="1200">
              <a:solidFill>
                <a:sysClr val="windowText" lastClr="000000"/>
              </a:solidFill>
              <a:latin typeface="Tw Cen MT" panose="020B0602020104020603"/>
            </a:defRPr>
          </a:lvl4pPr>
          <a:lvl5pPr marL="1828800" algn="l" defTabSz="457200" rtl="0" eaLnBrk="1" latinLnBrk="0" hangingPunct="1">
            <a:defRPr sz="1800" kern="1200">
              <a:solidFill>
                <a:sysClr val="windowText" lastClr="000000"/>
              </a:solidFill>
              <a:latin typeface="Tw Cen MT" panose="020B0602020104020603"/>
            </a:defRPr>
          </a:lvl5pPr>
          <a:lvl6pPr marL="2286000" algn="l" defTabSz="457200" rtl="0" eaLnBrk="1" latinLnBrk="0" hangingPunct="1">
            <a:defRPr sz="1800" kern="1200">
              <a:solidFill>
                <a:sysClr val="windowText" lastClr="000000"/>
              </a:solidFill>
              <a:latin typeface="Tw Cen MT" panose="020B0602020104020603"/>
            </a:defRPr>
          </a:lvl6pPr>
          <a:lvl7pPr marL="2743200" algn="l" defTabSz="457200" rtl="0" eaLnBrk="1" latinLnBrk="0" hangingPunct="1">
            <a:defRPr sz="1800" kern="1200">
              <a:solidFill>
                <a:sysClr val="windowText" lastClr="000000"/>
              </a:solidFill>
              <a:latin typeface="Tw Cen MT" panose="020B0602020104020603"/>
            </a:defRPr>
          </a:lvl7pPr>
          <a:lvl8pPr marL="3200400" algn="l" defTabSz="457200" rtl="0" eaLnBrk="1" latinLnBrk="0" hangingPunct="1">
            <a:defRPr sz="1800" kern="1200">
              <a:solidFill>
                <a:sysClr val="windowText" lastClr="000000"/>
              </a:solidFill>
              <a:latin typeface="Tw Cen MT" panose="020B0602020104020603"/>
            </a:defRPr>
          </a:lvl8pPr>
          <a:lvl9pPr marL="3657600" algn="l" defTabSz="457200" rtl="0" eaLnBrk="1" latinLnBrk="0" hangingPunct="1">
            <a:defRPr sz="1800" kern="1200">
              <a:solidFill>
                <a:sysClr val="windowText" lastClr="000000"/>
              </a:solidFill>
              <a:latin typeface="Tw Cen MT" panose="020B0602020104020603"/>
            </a:defRPr>
          </a:lvl9pPr>
        </a:lstStyle>
        <a:p>
          <a:pPr marL="0" lvl="0" indent="0" algn="ctr" defTabSz="577850" rtl="0">
            <a:lnSpc>
              <a:spcPct val="90000"/>
            </a:lnSpc>
            <a:spcBef>
              <a:spcPct val="0"/>
            </a:spcBef>
            <a:spcAft>
              <a:spcPct val="35000"/>
            </a:spcAft>
            <a:buNone/>
          </a:pPr>
          <a:r>
            <a:rPr lang="en-GB" sz="1000" b="0" kern="1200">
              <a:solidFill>
                <a:prstClr val="black"/>
              </a:solidFill>
            </a:rPr>
            <a:t>Inclusion</a:t>
          </a:r>
          <a:r>
            <a:rPr lang="en-GB" sz="1000" b="0" kern="1200" baseline="0">
              <a:solidFill>
                <a:prstClr val="black"/>
              </a:solidFill>
            </a:rPr>
            <a:t> Manager UPS3 0.2 FTE</a:t>
          </a:r>
        </a:p>
        <a:p>
          <a:pPr marL="0" lvl="0" indent="0" algn="ctr" defTabSz="577850" rtl="0">
            <a:lnSpc>
              <a:spcPct val="90000"/>
            </a:lnSpc>
            <a:spcBef>
              <a:spcPct val="0"/>
            </a:spcBef>
            <a:spcAft>
              <a:spcPct val="35000"/>
            </a:spcAft>
            <a:buNone/>
          </a:pPr>
          <a:r>
            <a:rPr lang="en-GB" sz="1000" b="0" kern="1200" baseline="0">
              <a:solidFill>
                <a:prstClr val="black"/>
              </a:solidFill>
            </a:rPr>
            <a:t>TLR2.3. SEN allowance (Max)</a:t>
          </a:r>
        </a:p>
        <a:p>
          <a:pPr marL="0" lvl="0" indent="0" algn="ctr" defTabSz="577850" rtl="0">
            <a:lnSpc>
              <a:spcPct val="90000"/>
            </a:lnSpc>
            <a:spcBef>
              <a:spcPct val="0"/>
            </a:spcBef>
            <a:spcAft>
              <a:spcPct val="35000"/>
            </a:spcAft>
            <a:buNone/>
          </a:pPr>
          <a:endParaRPr lang="en-GB" sz="1000" b="0" kern="1200">
            <a:solidFill>
              <a:prstClr val="black"/>
            </a:solidFill>
          </a:endParaRPr>
        </a:p>
      </xdr:txBody>
    </xdr:sp>
    <xdr:clientData/>
  </xdr:twoCellAnchor>
  <xdr:twoCellAnchor>
    <xdr:from>
      <xdr:col>14</xdr:col>
      <xdr:colOff>133351</xdr:colOff>
      <xdr:row>10</xdr:row>
      <xdr:rowOff>23142</xdr:rowOff>
    </xdr:from>
    <xdr:to>
      <xdr:col>17</xdr:col>
      <xdr:colOff>104775</xdr:colOff>
      <xdr:row>13</xdr:row>
      <xdr:rowOff>57149</xdr:rowOff>
    </xdr:to>
    <xdr:sp macro="" textlink="">
      <xdr:nvSpPr>
        <xdr:cNvPr id="6" name="Rectangle 5" descr="Hierarchy Level 2 Item 3">
          <a:extLst>
            <a:ext uri="{FF2B5EF4-FFF2-40B4-BE49-F238E27FC236}">
              <a16:creationId xmlns:a16="http://schemas.microsoft.com/office/drawing/2014/main" id="{4ADEC936-93E3-46F7-8751-89B268F5940E}"/>
            </a:ext>
          </a:extLst>
        </xdr:cNvPr>
        <xdr:cNvSpPr/>
      </xdr:nvSpPr>
      <xdr:spPr>
        <a:xfrm>
          <a:off x="8934451" y="1737642"/>
          <a:ext cx="1857374" cy="605507"/>
        </a:xfrm>
        <a:prstGeom prst="rect">
          <a:avLst/>
        </a:prstGeom>
        <a:solidFill>
          <a:srgbClr val="00B0F0"/>
        </a:solidFill>
        <a:ln>
          <a:noFill/>
        </a:ln>
        <a:effectLst/>
        <a:scene3d>
          <a:camera prst="orthographicFront"/>
          <a:lightRig rig="flat" dir="t"/>
        </a:scene3d>
        <a:sp3d prstMaterial="dkEdge"/>
      </xdr:spPr>
      <xdr:style>
        <a:lnRef idx="0">
          <a:schemeClr val="lt2">
            <a:hueOff val="0"/>
            <a:satOff val="0"/>
            <a:lumOff val="0"/>
            <a:alphaOff val="0"/>
          </a:schemeClr>
        </a:lnRef>
        <a:fillRef idx="2">
          <a:scrgbClr r="0" g="0" b="0"/>
        </a:fillRef>
        <a:effectRef idx="1">
          <a:schemeClr val="dk2">
            <a:hueOff val="0"/>
            <a:satOff val="0"/>
            <a:lumOff val="0"/>
            <a:alphaOff val="0"/>
          </a:schemeClr>
        </a:effectRef>
        <a:fontRef idx="minor">
          <a:schemeClr val="dk1"/>
        </a:fontRef>
      </xdr:style>
      <xdr:txBody>
        <a:bodyPr spcFirstLastPara="0" vert="horz" wrap="square" lIns="72000" tIns="108000" rIns="72000" bIns="0" numCol="1" spcCol="1270" rtlCol="0" anchor="t" anchorCtr="0">
          <a:noAutofit/>
        </a:bodyPr>
        <a:lstStyle>
          <a:defPPr rtl="0">
            <a:defRPr lang="en-gb"/>
          </a:defPPr>
          <a:lvl1pPr marL="0" algn="l" defTabSz="457200" rtl="0" eaLnBrk="1" latinLnBrk="0" hangingPunct="1">
            <a:defRPr sz="1800" kern="1200">
              <a:solidFill>
                <a:sysClr val="windowText" lastClr="000000"/>
              </a:solidFill>
              <a:latin typeface="Tw Cen MT" panose="020B0602020104020603"/>
            </a:defRPr>
          </a:lvl1pPr>
          <a:lvl2pPr marL="457200" algn="l" defTabSz="457200" rtl="0" eaLnBrk="1" latinLnBrk="0" hangingPunct="1">
            <a:defRPr sz="1800" kern="1200">
              <a:solidFill>
                <a:sysClr val="windowText" lastClr="000000"/>
              </a:solidFill>
              <a:latin typeface="Tw Cen MT" panose="020B0602020104020603"/>
            </a:defRPr>
          </a:lvl2pPr>
          <a:lvl3pPr marL="914400" algn="l" defTabSz="457200" rtl="0" eaLnBrk="1" latinLnBrk="0" hangingPunct="1">
            <a:defRPr sz="1800" kern="1200">
              <a:solidFill>
                <a:sysClr val="windowText" lastClr="000000"/>
              </a:solidFill>
              <a:latin typeface="Tw Cen MT" panose="020B0602020104020603"/>
            </a:defRPr>
          </a:lvl3pPr>
          <a:lvl4pPr marL="1371600" algn="l" defTabSz="457200" rtl="0" eaLnBrk="1" latinLnBrk="0" hangingPunct="1">
            <a:defRPr sz="1800" kern="1200">
              <a:solidFill>
                <a:sysClr val="windowText" lastClr="000000"/>
              </a:solidFill>
              <a:latin typeface="Tw Cen MT" panose="020B0602020104020603"/>
            </a:defRPr>
          </a:lvl4pPr>
          <a:lvl5pPr marL="1828800" algn="l" defTabSz="457200" rtl="0" eaLnBrk="1" latinLnBrk="0" hangingPunct="1">
            <a:defRPr sz="1800" kern="1200">
              <a:solidFill>
                <a:sysClr val="windowText" lastClr="000000"/>
              </a:solidFill>
              <a:latin typeface="Tw Cen MT" panose="020B0602020104020603"/>
            </a:defRPr>
          </a:lvl5pPr>
          <a:lvl6pPr marL="2286000" algn="l" defTabSz="457200" rtl="0" eaLnBrk="1" latinLnBrk="0" hangingPunct="1">
            <a:defRPr sz="1800" kern="1200">
              <a:solidFill>
                <a:sysClr val="windowText" lastClr="000000"/>
              </a:solidFill>
              <a:latin typeface="Tw Cen MT" panose="020B0602020104020603"/>
            </a:defRPr>
          </a:lvl6pPr>
          <a:lvl7pPr marL="2743200" algn="l" defTabSz="457200" rtl="0" eaLnBrk="1" latinLnBrk="0" hangingPunct="1">
            <a:defRPr sz="1800" kern="1200">
              <a:solidFill>
                <a:sysClr val="windowText" lastClr="000000"/>
              </a:solidFill>
              <a:latin typeface="Tw Cen MT" panose="020B0602020104020603"/>
            </a:defRPr>
          </a:lvl7pPr>
          <a:lvl8pPr marL="3200400" algn="l" defTabSz="457200" rtl="0" eaLnBrk="1" latinLnBrk="0" hangingPunct="1">
            <a:defRPr sz="1800" kern="1200">
              <a:solidFill>
                <a:sysClr val="windowText" lastClr="000000"/>
              </a:solidFill>
              <a:latin typeface="Tw Cen MT" panose="020B0602020104020603"/>
            </a:defRPr>
          </a:lvl8pPr>
          <a:lvl9pPr marL="3657600" algn="l" defTabSz="457200" rtl="0" eaLnBrk="1" latinLnBrk="0" hangingPunct="1">
            <a:defRPr sz="1800" kern="1200">
              <a:solidFill>
                <a:sysClr val="windowText" lastClr="000000"/>
              </a:solidFill>
              <a:latin typeface="Tw Cen MT" panose="020B0602020104020603"/>
            </a:defRPr>
          </a:lvl9pPr>
        </a:lstStyle>
        <a:p>
          <a:pPr marL="0" lvl="0" indent="0" algn="ctr" defTabSz="577850" rtl="0">
            <a:lnSpc>
              <a:spcPct val="90000"/>
            </a:lnSpc>
            <a:spcBef>
              <a:spcPct val="0"/>
            </a:spcBef>
            <a:spcAft>
              <a:spcPct val="35000"/>
            </a:spcAft>
            <a:buNone/>
          </a:pPr>
          <a:r>
            <a:rPr lang="en-GB" sz="1000">
              <a:solidFill>
                <a:prstClr val="black"/>
              </a:solidFill>
            </a:rPr>
            <a:t> EYLead </a:t>
          </a:r>
        </a:p>
        <a:p>
          <a:pPr marL="0" lvl="0" indent="0" algn="ctr" defTabSz="577850" rtl="0">
            <a:lnSpc>
              <a:spcPct val="90000"/>
            </a:lnSpc>
            <a:spcBef>
              <a:spcPct val="0"/>
            </a:spcBef>
            <a:spcAft>
              <a:spcPct val="35000"/>
            </a:spcAft>
            <a:buNone/>
          </a:pPr>
          <a:r>
            <a:rPr lang="en-GB" sz="1000">
              <a:solidFill>
                <a:prstClr val="black"/>
              </a:solidFill>
            </a:rPr>
            <a:t>SOUL</a:t>
          </a:r>
          <a:r>
            <a:rPr lang="en-GB" sz="1000" baseline="0">
              <a:solidFill>
                <a:prstClr val="black"/>
              </a:solidFill>
            </a:rPr>
            <a:t> 06 + London Weighting</a:t>
          </a:r>
        </a:p>
        <a:p>
          <a:pPr marL="0" lvl="0" indent="0" algn="ctr" defTabSz="577850" rtl="0">
            <a:lnSpc>
              <a:spcPct val="90000"/>
            </a:lnSpc>
            <a:spcBef>
              <a:spcPct val="0"/>
            </a:spcBef>
            <a:spcAft>
              <a:spcPct val="35000"/>
            </a:spcAft>
            <a:buNone/>
          </a:pPr>
          <a:r>
            <a:rPr lang="en-GB" sz="1000">
              <a:solidFill>
                <a:prstClr val="black"/>
              </a:solidFill>
            </a:rPr>
            <a:t>1FTE</a:t>
          </a:r>
          <a:endParaRPr lang="en-GB" sz="1000" b="0" kern="1200">
            <a:solidFill>
              <a:prstClr val="black"/>
            </a:solidFill>
          </a:endParaRPr>
        </a:p>
      </xdr:txBody>
    </xdr:sp>
    <xdr:clientData/>
  </xdr:twoCellAnchor>
  <xdr:twoCellAnchor>
    <xdr:from>
      <xdr:col>17</xdr:col>
      <xdr:colOff>232319</xdr:colOff>
      <xdr:row>19</xdr:row>
      <xdr:rowOff>91105</xdr:rowOff>
    </xdr:from>
    <xdr:to>
      <xdr:col>17</xdr:col>
      <xdr:colOff>232319</xdr:colOff>
      <xdr:row>21</xdr:row>
      <xdr:rowOff>88421</xdr:rowOff>
    </xdr:to>
    <xdr:cxnSp macro="">
      <xdr:nvCxnSpPr>
        <xdr:cNvPr id="7" name="Straight Connector 6" descr="Connector Line">
          <a:extLst>
            <a:ext uri="{FF2B5EF4-FFF2-40B4-BE49-F238E27FC236}">
              <a16:creationId xmlns:a16="http://schemas.microsoft.com/office/drawing/2014/main" id="{159CAC37-3EB8-4E4C-BDC0-414371AEAC18}"/>
            </a:ext>
          </a:extLst>
        </xdr:cNvPr>
        <xdr:cNvCxnSpPr>
          <a:cxnSpLocks/>
        </xdr:cNvCxnSpPr>
      </xdr:nvCxnSpPr>
      <xdr:spPr>
        <a:xfrm>
          <a:off x="10919369" y="3520105"/>
          <a:ext cx="0" cy="378316"/>
        </a:xfrm>
        <a:prstGeom prst="line">
          <a:avLst/>
        </a:prstGeom>
        <a:noFill/>
        <a:ln w="3175" cap="flat" cmpd="sng" algn="ctr">
          <a:solidFill>
            <a:sysClr val="window" lastClr="FFFFFF">
              <a:lumMod val="85000"/>
            </a:sysClr>
          </a:solidFill>
          <a:prstDash val="solid"/>
        </a:ln>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170272</xdr:colOff>
      <xdr:row>19</xdr:row>
      <xdr:rowOff>53005</xdr:rowOff>
    </xdr:from>
    <xdr:to>
      <xdr:col>15</xdr:col>
      <xdr:colOff>170272</xdr:colOff>
      <xdr:row>21</xdr:row>
      <xdr:rowOff>50321</xdr:rowOff>
    </xdr:to>
    <xdr:cxnSp macro="">
      <xdr:nvCxnSpPr>
        <xdr:cNvPr id="8" name="Straight Connector 7" descr="Connector Line">
          <a:extLst>
            <a:ext uri="{FF2B5EF4-FFF2-40B4-BE49-F238E27FC236}">
              <a16:creationId xmlns:a16="http://schemas.microsoft.com/office/drawing/2014/main" id="{62850B85-B551-4308-97FC-F1A2F12A42B6}"/>
            </a:ext>
          </a:extLst>
        </xdr:cNvPr>
        <xdr:cNvCxnSpPr>
          <a:cxnSpLocks/>
        </xdr:cNvCxnSpPr>
      </xdr:nvCxnSpPr>
      <xdr:spPr>
        <a:xfrm>
          <a:off x="9600022" y="3482005"/>
          <a:ext cx="0" cy="378316"/>
        </a:xfrm>
        <a:prstGeom prst="line">
          <a:avLst/>
        </a:prstGeom>
        <a:noFill/>
        <a:ln w="3175" cap="flat" cmpd="sng" algn="ctr">
          <a:solidFill>
            <a:sysClr val="window" lastClr="FFFFFF">
              <a:lumMod val="85000"/>
            </a:sysClr>
          </a:solidFill>
          <a:prstDash val="solid"/>
        </a:ln>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108225</xdr:colOff>
      <xdr:row>19</xdr:row>
      <xdr:rowOff>91105</xdr:rowOff>
    </xdr:from>
    <xdr:to>
      <xdr:col>12</xdr:col>
      <xdr:colOff>108225</xdr:colOff>
      <xdr:row>21</xdr:row>
      <xdr:rowOff>88421</xdr:rowOff>
    </xdr:to>
    <xdr:cxnSp macro="">
      <xdr:nvCxnSpPr>
        <xdr:cNvPr id="9" name="Straight Connector 8" descr="Connector Line">
          <a:extLst>
            <a:ext uri="{FF2B5EF4-FFF2-40B4-BE49-F238E27FC236}">
              <a16:creationId xmlns:a16="http://schemas.microsoft.com/office/drawing/2014/main" id="{F0F5C300-08BB-4EB2-BCCC-C6ADF1843B0B}"/>
            </a:ext>
          </a:extLst>
        </xdr:cNvPr>
        <xdr:cNvCxnSpPr>
          <a:cxnSpLocks/>
        </xdr:cNvCxnSpPr>
      </xdr:nvCxnSpPr>
      <xdr:spPr>
        <a:xfrm>
          <a:off x="7652025" y="3520105"/>
          <a:ext cx="0" cy="378316"/>
        </a:xfrm>
        <a:prstGeom prst="line">
          <a:avLst/>
        </a:prstGeom>
        <a:noFill/>
        <a:ln w="3175" cap="flat" cmpd="sng" algn="ctr">
          <a:solidFill>
            <a:sysClr val="window" lastClr="FFFFFF">
              <a:lumMod val="85000"/>
            </a:sysClr>
          </a:solidFill>
          <a:prstDash val="solid"/>
        </a:ln>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46178</xdr:colOff>
      <xdr:row>19</xdr:row>
      <xdr:rowOff>79977</xdr:rowOff>
    </xdr:from>
    <xdr:to>
      <xdr:col>10</xdr:col>
      <xdr:colOff>46178</xdr:colOff>
      <xdr:row>21</xdr:row>
      <xdr:rowOff>77293</xdr:rowOff>
    </xdr:to>
    <xdr:cxnSp macro="">
      <xdr:nvCxnSpPr>
        <xdr:cNvPr id="10" name="Straight Connector 9" descr="Connector Line">
          <a:extLst>
            <a:ext uri="{FF2B5EF4-FFF2-40B4-BE49-F238E27FC236}">
              <a16:creationId xmlns:a16="http://schemas.microsoft.com/office/drawing/2014/main" id="{FF54C2F1-A7BF-43D7-9C28-322DAF166E40}"/>
            </a:ext>
          </a:extLst>
        </xdr:cNvPr>
        <xdr:cNvCxnSpPr>
          <a:cxnSpLocks/>
        </xdr:cNvCxnSpPr>
      </xdr:nvCxnSpPr>
      <xdr:spPr>
        <a:xfrm>
          <a:off x="6332678" y="3508977"/>
          <a:ext cx="0" cy="378316"/>
        </a:xfrm>
        <a:prstGeom prst="line">
          <a:avLst/>
        </a:prstGeom>
        <a:noFill/>
        <a:ln w="3175" cap="flat" cmpd="sng" algn="ctr">
          <a:solidFill>
            <a:sysClr val="window" lastClr="FFFFFF">
              <a:lumMod val="85000"/>
            </a:sysClr>
          </a:solidFill>
          <a:prstDash val="solid"/>
        </a:ln>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591877</xdr:colOff>
      <xdr:row>27</xdr:row>
      <xdr:rowOff>16872</xdr:rowOff>
    </xdr:from>
    <xdr:to>
      <xdr:col>7</xdr:col>
      <xdr:colOff>591877</xdr:colOff>
      <xdr:row>27</xdr:row>
      <xdr:rowOff>136536</xdr:rowOff>
    </xdr:to>
    <xdr:cxnSp macro="">
      <xdr:nvCxnSpPr>
        <xdr:cNvPr id="11" name="Straight Connector 10" descr="Connector Line">
          <a:extLst>
            <a:ext uri="{FF2B5EF4-FFF2-40B4-BE49-F238E27FC236}">
              <a16:creationId xmlns:a16="http://schemas.microsoft.com/office/drawing/2014/main" id="{78E869CC-D13A-4AA9-B5BF-73B69494DA84}"/>
            </a:ext>
          </a:extLst>
        </xdr:cNvPr>
        <xdr:cNvCxnSpPr>
          <a:cxnSpLocks/>
        </xdr:cNvCxnSpPr>
      </xdr:nvCxnSpPr>
      <xdr:spPr>
        <a:xfrm>
          <a:off x="4992427" y="4969872"/>
          <a:ext cx="0" cy="119664"/>
        </a:xfrm>
        <a:prstGeom prst="line">
          <a:avLst/>
        </a:prstGeom>
        <a:noFill/>
        <a:ln w="3175" cap="flat" cmpd="sng" algn="ctr">
          <a:solidFill>
            <a:sysClr val="window" lastClr="FFFFFF">
              <a:lumMod val="85000"/>
            </a:sysClr>
          </a:solidFill>
          <a:prstDash val="solid"/>
        </a:ln>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96384</xdr:colOff>
      <xdr:row>26</xdr:row>
      <xdr:rowOff>118965</xdr:rowOff>
    </xdr:from>
    <xdr:to>
      <xdr:col>10</xdr:col>
      <xdr:colOff>96384</xdr:colOff>
      <xdr:row>27</xdr:row>
      <xdr:rowOff>76704</xdr:rowOff>
    </xdr:to>
    <xdr:cxnSp macro="">
      <xdr:nvCxnSpPr>
        <xdr:cNvPr id="12" name="Straight Connector 11" descr="Connector Line">
          <a:extLst>
            <a:ext uri="{FF2B5EF4-FFF2-40B4-BE49-F238E27FC236}">
              <a16:creationId xmlns:a16="http://schemas.microsoft.com/office/drawing/2014/main" id="{190DDAF2-6835-48B0-B403-A2FA85677A2E}"/>
            </a:ext>
          </a:extLst>
        </xdr:cNvPr>
        <xdr:cNvCxnSpPr>
          <a:cxnSpLocks/>
        </xdr:cNvCxnSpPr>
      </xdr:nvCxnSpPr>
      <xdr:spPr>
        <a:xfrm>
          <a:off x="6382884" y="4881465"/>
          <a:ext cx="0" cy="148239"/>
        </a:xfrm>
        <a:prstGeom prst="line">
          <a:avLst/>
        </a:prstGeom>
        <a:noFill/>
        <a:ln w="3175" cap="flat" cmpd="sng" algn="ctr">
          <a:solidFill>
            <a:sysClr val="window" lastClr="FFFFFF">
              <a:lumMod val="85000"/>
            </a:sysClr>
          </a:solidFill>
          <a:prstDash val="solid"/>
        </a:ln>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108225</xdr:colOff>
      <xdr:row>27</xdr:row>
      <xdr:rowOff>16872</xdr:rowOff>
    </xdr:from>
    <xdr:to>
      <xdr:col>12</xdr:col>
      <xdr:colOff>108225</xdr:colOff>
      <xdr:row>27</xdr:row>
      <xdr:rowOff>136536</xdr:rowOff>
    </xdr:to>
    <xdr:cxnSp macro="">
      <xdr:nvCxnSpPr>
        <xdr:cNvPr id="13" name="Straight Connector 12" descr="Connector Line">
          <a:extLst>
            <a:ext uri="{FF2B5EF4-FFF2-40B4-BE49-F238E27FC236}">
              <a16:creationId xmlns:a16="http://schemas.microsoft.com/office/drawing/2014/main" id="{053E0C24-E8EE-4F93-8471-7C70DF6C2C3C}"/>
            </a:ext>
          </a:extLst>
        </xdr:cNvPr>
        <xdr:cNvCxnSpPr>
          <a:cxnSpLocks/>
        </xdr:cNvCxnSpPr>
      </xdr:nvCxnSpPr>
      <xdr:spPr>
        <a:xfrm>
          <a:off x="7652025" y="4969872"/>
          <a:ext cx="0" cy="119664"/>
        </a:xfrm>
        <a:prstGeom prst="line">
          <a:avLst/>
        </a:prstGeom>
        <a:noFill/>
        <a:ln w="3175" cap="flat" cmpd="sng" algn="ctr">
          <a:solidFill>
            <a:sysClr val="window" lastClr="FFFFFF">
              <a:lumMod val="85000"/>
            </a:sysClr>
          </a:solidFill>
          <a:prstDash val="solid"/>
        </a:ln>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170272</xdr:colOff>
      <xdr:row>27</xdr:row>
      <xdr:rowOff>16872</xdr:rowOff>
    </xdr:from>
    <xdr:to>
      <xdr:col>15</xdr:col>
      <xdr:colOff>170272</xdr:colOff>
      <xdr:row>27</xdr:row>
      <xdr:rowOff>136536</xdr:rowOff>
    </xdr:to>
    <xdr:cxnSp macro="">
      <xdr:nvCxnSpPr>
        <xdr:cNvPr id="14" name="Straight Connector 13" descr="Connector Line">
          <a:extLst>
            <a:ext uri="{FF2B5EF4-FFF2-40B4-BE49-F238E27FC236}">
              <a16:creationId xmlns:a16="http://schemas.microsoft.com/office/drawing/2014/main" id="{83EB8F26-7065-43FF-B8B6-0BB6B98D5DB6}"/>
            </a:ext>
          </a:extLst>
        </xdr:cNvPr>
        <xdr:cNvCxnSpPr>
          <a:cxnSpLocks/>
        </xdr:cNvCxnSpPr>
      </xdr:nvCxnSpPr>
      <xdr:spPr>
        <a:xfrm>
          <a:off x="9600022" y="4969872"/>
          <a:ext cx="0" cy="119664"/>
        </a:xfrm>
        <a:prstGeom prst="line">
          <a:avLst/>
        </a:prstGeom>
        <a:noFill/>
        <a:ln w="3175" cap="flat" cmpd="sng" algn="ctr">
          <a:solidFill>
            <a:sysClr val="window" lastClr="FFFFFF">
              <a:lumMod val="85000"/>
            </a:sysClr>
          </a:solidFill>
          <a:prstDash val="solid"/>
        </a:ln>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232319</xdr:colOff>
      <xdr:row>27</xdr:row>
      <xdr:rowOff>16872</xdr:rowOff>
    </xdr:from>
    <xdr:to>
      <xdr:col>17</xdr:col>
      <xdr:colOff>232319</xdr:colOff>
      <xdr:row>27</xdr:row>
      <xdr:rowOff>136536</xdr:rowOff>
    </xdr:to>
    <xdr:cxnSp macro="">
      <xdr:nvCxnSpPr>
        <xdr:cNvPr id="15" name="Straight Connector 14" descr="Connector Line">
          <a:extLst>
            <a:ext uri="{FF2B5EF4-FFF2-40B4-BE49-F238E27FC236}">
              <a16:creationId xmlns:a16="http://schemas.microsoft.com/office/drawing/2014/main" id="{F261E695-E586-409D-8EB9-99E1C457E4C8}"/>
            </a:ext>
          </a:extLst>
        </xdr:cNvPr>
        <xdr:cNvCxnSpPr>
          <a:cxnSpLocks/>
        </xdr:cNvCxnSpPr>
      </xdr:nvCxnSpPr>
      <xdr:spPr>
        <a:xfrm>
          <a:off x="10919369" y="4969872"/>
          <a:ext cx="0" cy="119664"/>
        </a:xfrm>
        <a:prstGeom prst="line">
          <a:avLst/>
        </a:prstGeom>
        <a:noFill/>
        <a:ln w="3175" cap="flat" cmpd="sng" algn="ctr">
          <a:solidFill>
            <a:sysClr val="window" lastClr="FFFFFF">
              <a:lumMod val="85000"/>
            </a:sysClr>
          </a:solidFill>
          <a:prstDash val="solid"/>
        </a:ln>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294364</xdr:colOff>
      <xdr:row>28</xdr:row>
      <xdr:rowOff>16872</xdr:rowOff>
    </xdr:from>
    <xdr:to>
      <xdr:col>19</xdr:col>
      <xdr:colOff>294364</xdr:colOff>
      <xdr:row>28</xdr:row>
      <xdr:rowOff>136536</xdr:rowOff>
    </xdr:to>
    <xdr:cxnSp macro="">
      <xdr:nvCxnSpPr>
        <xdr:cNvPr id="16" name="Straight Connector 15" descr="Connector Line">
          <a:extLst>
            <a:ext uri="{FF2B5EF4-FFF2-40B4-BE49-F238E27FC236}">
              <a16:creationId xmlns:a16="http://schemas.microsoft.com/office/drawing/2014/main" id="{267391C9-AAA8-4BD4-A945-6F42E105229C}"/>
            </a:ext>
          </a:extLst>
        </xdr:cNvPr>
        <xdr:cNvCxnSpPr>
          <a:cxnSpLocks/>
        </xdr:cNvCxnSpPr>
      </xdr:nvCxnSpPr>
      <xdr:spPr>
        <a:xfrm>
          <a:off x="12238714" y="5160372"/>
          <a:ext cx="0" cy="119664"/>
        </a:xfrm>
        <a:prstGeom prst="line">
          <a:avLst/>
        </a:prstGeom>
        <a:noFill/>
        <a:ln w="3175" cap="flat" cmpd="sng" algn="ctr">
          <a:solidFill>
            <a:sysClr val="window" lastClr="FFFFFF">
              <a:lumMod val="85000"/>
            </a:sysClr>
          </a:solidFill>
          <a:prstDash val="solid"/>
        </a:ln>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95250</xdr:colOff>
      <xdr:row>16</xdr:row>
      <xdr:rowOff>38100</xdr:rowOff>
    </xdr:from>
    <xdr:to>
      <xdr:col>5</xdr:col>
      <xdr:colOff>247650</xdr:colOff>
      <xdr:row>20</xdr:row>
      <xdr:rowOff>123824</xdr:rowOff>
    </xdr:to>
    <xdr:sp macro="" textlink="">
      <xdr:nvSpPr>
        <xdr:cNvPr id="17" name="Rectangle 16" descr="Hierarchy Level 2 Item 5">
          <a:extLst>
            <a:ext uri="{FF2B5EF4-FFF2-40B4-BE49-F238E27FC236}">
              <a16:creationId xmlns:a16="http://schemas.microsoft.com/office/drawing/2014/main" id="{B4D4509F-99A8-45E9-A676-D8C7E48699A6}"/>
            </a:ext>
          </a:extLst>
        </xdr:cNvPr>
        <xdr:cNvSpPr/>
      </xdr:nvSpPr>
      <xdr:spPr>
        <a:xfrm>
          <a:off x="2609850" y="2895600"/>
          <a:ext cx="781050" cy="847724"/>
        </a:xfrm>
        <a:prstGeom prst="rect">
          <a:avLst/>
        </a:prstGeom>
        <a:solidFill>
          <a:srgbClr val="E6D024"/>
        </a:solidFill>
        <a:ln>
          <a:noFill/>
        </a:ln>
        <a:effectLst/>
        <a:scene3d>
          <a:camera prst="orthographicFront"/>
          <a:lightRig rig="flat" dir="t"/>
        </a:scene3d>
        <a:sp3d prstMaterial="dkEdge"/>
      </xdr:spPr>
      <xdr:style>
        <a:lnRef idx="0">
          <a:schemeClr val="lt2">
            <a:hueOff val="0"/>
            <a:satOff val="0"/>
            <a:lumOff val="0"/>
            <a:alphaOff val="0"/>
          </a:schemeClr>
        </a:lnRef>
        <a:fillRef idx="2">
          <a:scrgbClr r="0" g="0" b="0"/>
        </a:fillRef>
        <a:effectRef idx="1">
          <a:schemeClr val="dk2">
            <a:hueOff val="0"/>
            <a:satOff val="0"/>
            <a:lumOff val="0"/>
            <a:alphaOff val="0"/>
          </a:schemeClr>
        </a:effectRef>
        <a:fontRef idx="minor">
          <a:schemeClr val="dk1"/>
        </a:fontRef>
      </xdr:style>
      <xdr:txBody>
        <a:bodyPr spcFirstLastPara="0" vert="horz" wrap="square" lIns="72000" tIns="108000" rIns="72000" bIns="0" numCol="1" spcCol="1270" rtlCol="0" anchor="t" anchorCtr="0">
          <a:noAutofit/>
        </a:bodyPr>
        <a:lstStyle>
          <a:defPPr rtl="0">
            <a:defRPr lang="en-gb"/>
          </a:defPPr>
          <a:lvl1pPr marL="0" algn="l" defTabSz="457200" rtl="0" eaLnBrk="1" latinLnBrk="0" hangingPunct="1">
            <a:defRPr sz="1800" kern="1200">
              <a:solidFill>
                <a:sysClr val="windowText" lastClr="000000"/>
              </a:solidFill>
              <a:latin typeface="Tw Cen MT" panose="020B0602020104020603"/>
            </a:defRPr>
          </a:lvl1pPr>
          <a:lvl2pPr marL="457200" algn="l" defTabSz="457200" rtl="0" eaLnBrk="1" latinLnBrk="0" hangingPunct="1">
            <a:defRPr sz="1800" kern="1200">
              <a:solidFill>
                <a:sysClr val="windowText" lastClr="000000"/>
              </a:solidFill>
              <a:latin typeface="Tw Cen MT" panose="020B0602020104020603"/>
            </a:defRPr>
          </a:lvl2pPr>
          <a:lvl3pPr marL="914400" algn="l" defTabSz="457200" rtl="0" eaLnBrk="1" latinLnBrk="0" hangingPunct="1">
            <a:defRPr sz="1800" kern="1200">
              <a:solidFill>
                <a:sysClr val="windowText" lastClr="000000"/>
              </a:solidFill>
              <a:latin typeface="Tw Cen MT" panose="020B0602020104020603"/>
            </a:defRPr>
          </a:lvl3pPr>
          <a:lvl4pPr marL="1371600" algn="l" defTabSz="457200" rtl="0" eaLnBrk="1" latinLnBrk="0" hangingPunct="1">
            <a:defRPr sz="1800" kern="1200">
              <a:solidFill>
                <a:sysClr val="windowText" lastClr="000000"/>
              </a:solidFill>
              <a:latin typeface="Tw Cen MT" panose="020B0602020104020603"/>
            </a:defRPr>
          </a:lvl4pPr>
          <a:lvl5pPr marL="1828800" algn="l" defTabSz="457200" rtl="0" eaLnBrk="1" latinLnBrk="0" hangingPunct="1">
            <a:defRPr sz="1800" kern="1200">
              <a:solidFill>
                <a:sysClr val="windowText" lastClr="000000"/>
              </a:solidFill>
              <a:latin typeface="Tw Cen MT" panose="020B0602020104020603"/>
            </a:defRPr>
          </a:lvl5pPr>
          <a:lvl6pPr marL="2286000" algn="l" defTabSz="457200" rtl="0" eaLnBrk="1" latinLnBrk="0" hangingPunct="1">
            <a:defRPr sz="1800" kern="1200">
              <a:solidFill>
                <a:sysClr val="windowText" lastClr="000000"/>
              </a:solidFill>
              <a:latin typeface="Tw Cen MT" panose="020B0602020104020603"/>
            </a:defRPr>
          </a:lvl6pPr>
          <a:lvl7pPr marL="2743200" algn="l" defTabSz="457200" rtl="0" eaLnBrk="1" latinLnBrk="0" hangingPunct="1">
            <a:defRPr sz="1800" kern="1200">
              <a:solidFill>
                <a:sysClr val="windowText" lastClr="000000"/>
              </a:solidFill>
              <a:latin typeface="Tw Cen MT" panose="020B0602020104020603"/>
            </a:defRPr>
          </a:lvl7pPr>
          <a:lvl8pPr marL="3200400" algn="l" defTabSz="457200" rtl="0" eaLnBrk="1" latinLnBrk="0" hangingPunct="1">
            <a:defRPr sz="1800" kern="1200">
              <a:solidFill>
                <a:sysClr val="windowText" lastClr="000000"/>
              </a:solidFill>
              <a:latin typeface="Tw Cen MT" panose="020B0602020104020603"/>
            </a:defRPr>
          </a:lvl8pPr>
          <a:lvl9pPr marL="3657600" algn="l" defTabSz="457200" rtl="0" eaLnBrk="1" latinLnBrk="0" hangingPunct="1">
            <a:defRPr sz="1800" kern="1200">
              <a:solidFill>
                <a:sysClr val="windowText" lastClr="000000"/>
              </a:solidFill>
              <a:latin typeface="Tw Cen MT" panose="020B0602020104020603"/>
            </a:defRPr>
          </a:lvl9pPr>
        </a:lstStyle>
        <a:p>
          <a:pPr marL="0" lvl="0" indent="0" algn="ctr" defTabSz="577850" rtl="0">
            <a:lnSpc>
              <a:spcPct val="90000"/>
            </a:lnSpc>
            <a:spcBef>
              <a:spcPct val="0"/>
            </a:spcBef>
            <a:spcAft>
              <a:spcPct val="35000"/>
            </a:spcAft>
            <a:buNone/>
          </a:pPr>
          <a:r>
            <a:rPr lang="en-GB" sz="1000">
              <a:solidFill>
                <a:prstClr val="black"/>
              </a:solidFill>
            </a:rPr>
            <a:t>EYFS Teacher </a:t>
          </a:r>
          <a:r>
            <a:rPr lang="en-GB" sz="1000" b="0" kern="1200">
              <a:solidFill>
                <a:prstClr val="black"/>
              </a:solidFill>
            </a:rPr>
            <a:t>UPS</a:t>
          </a:r>
          <a:r>
            <a:rPr lang="en-GB" sz="1000" b="0" kern="1200" baseline="0">
              <a:solidFill>
                <a:prstClr val="black"/>
              </a:solidFill>
            </a:rPr>
            <a:t> 2</a:t>
          </a:r>
        </a:p>
        <a:p>
          <a:pPr marL="0" lvl="0" indent="0" algn="ctr" defTabSz="577850" rtl="0">
            <a:lnSpc>
              <a:spcPct val="90000"/>
            </a:lnSpc>
            <a:spcBef>
              <a:spcPct val="0"/>
            </a:spcBef>
            <a:spcAft>
              <a:spcPct val="35000"/>
            </a:spcAft>
            <a:buNone/>
          </a:pPr>
          <a:r>
            <a:rPr lang="en-GB" sz="1000" b="0" kern="1200" baseline="0">
              <a:solidFill>
                <a:prstClr val="black"/>
              </a:solidFill>
            </a:rPr>
            <a:t>TLR 2.2</a:t>
          </a:r>
        </a:p>
        <a:p>
          <a:pPr marL="0" lvl="0" indent="0" algn="ctr" defTabSz="577850" rtl="0">
            <a:lnSpc>
              <a:spcPct val="90000"/>
            </a:lnSpc>
            <a:spcBef>
              <a:spcPct val="0"/>
            </a:spcBef>
            <a:spcAft>
              <a:spcPct val="35000"/>
            </a:spcAft>
            <a:buNone/>
          </a:pPr>
          <a:r>
            <a:rPr lang="en-GB" sz="1000" b="0" kern="1200">
              <a:solidFill>
                <a:prstClr val="black"/>
              </a:solidFill>
            </a:rPr>
            <a:t> 1FTE</a:t>
          </a:r>
        </a:p>
      </xdr:txBody>
    </xdr:sp>
    <xdr:clientData/>
  </xdr:twoCellAnchor>
  <xdr:twoCellAnchor>
    <xdr:from>
      <xdr:col>7</xdr:col>
      <xdr:colOff>247650</xdr:colOff>
      <xdr:row>16</xdr:row>
      <xdr:rowOff>1</xdr:rowOff>
    </xdr:from>
    <xdr:to>
      <xdr:col>8</xdr:col>
      <xdr:colOff>276225</xdr:colOff>
      <xdr:row>20</xdr:row>
      <xdr:rowOff>142876</xdr:rowOff>
    </xdr:to>
    <xdr:sp macro="" textlink="">
      <xdr:nvSpPr>
        <xdr:cNvPr id="18" name="Rectangle 17" descr="Hierarchy Level 2 Item 5">
          <a:extLst>
            <a:ext uri="{FF2B5EF4-FFF2-40B4-BE49-F238E27FC236}">
              <a16:creationId xmlns:a16="http://schemas.microsoft.com/office/drawing/2014/main" id="{4B25043E-D932-4E2A-A465-FF3B6C9E5A97}"/>
            </a:ext>
          </a:extLst>
        </xdr:cNvPr>
        <xdr:cNvSpPr/>
      </xdr:nvSpPr>
      <xdr:spPr>
        <a:xfrm>
          <a:off x="4648200" y="2857501"/>
          <a:ext cx="657225" cy="904875"/>
        </a:xfrm>
        <a:prstGeom prst="rect">
          <a:avLst/>
        </a:prstGeom>
        <a:solidFill>
          <a:srgbClr val="92D050"/>
        </a:solidFill>
        <a:ln>
          <a:noFill/>
        </a:ln>
        <a:effectLst/>
        <a:scene3d>
          <a:camera prst="orthographicFront"/>
          <a:lightRig rig="flat" dir="t"/>
        </a:scene3d>
        <a:sp3d prstMaterial="dkEdge"/>
      </xdr:spPr>
      <xdr:style>
        <a:lnRef idx="0">
          <a:schemeClr val="lt2">
            <a:hueOff val="0"/>
            <a:satOff val="0"/>
            <a:lumOff val="0"/>
            <a:alphaOff val="0"/>
          </a:schemeClr>
        </a:lnRef>
        <a:fillRef idx="2">
          <a:scrgbClr r="0" g="0" b="0"/>
        </a:fillRef>
        <a:effectRef idx="1">
          <a:schemeClr val="dk2">
            <a:hueOff val="0"/>
            <a:satOff val="0"/>
            <a:lumOff val="0"/>
            <a:alphaOff val="0"/>
          </a:schemeClr>
        </a:effectRef>
        <a:fontRef idx="minor">
          <a:schemeClr val="dk1"/>
        </a:fontRef>
      </xdr:style>
      <xdr:txBody>
        <a:bodyPr spcFirstLastPara="0" vert="horz" wrap="square" lIns="72000" tIns="108000" rIns="72000" bIns="0" numCol="1" spcCol="1270" rtlCol="0" anchor="t" anchorCtr="0">
          <a:noAutofit/>
        </a:bodyPr>
        <a:lstStyle>
          <a:defPPr rtl="0">
            <a:defRPr lang="en-gb"/>
          </a:defPPr>
          <a:lvl1pPr marL="0" algn="l" defTabSz="457200" rtl="0" eaLnBrk="1" latinLnBrk="0" hangingPunct="1">
            <a:defRPr sz="1800" kern="1200">
              <a:solidFill>
                <a:sysClr val="windowText" lastClr="000000"/>
              </a:solidFill>
              <a:latin typeface="Tw Cen MT" panose="020B0602020104020603"/>
            </a:defRPr>
          </a:lvl1pPr>
          <a:lvl2pPr marL="457200" algn="l" defTabSz="457200" rtl="0" eaLnBrk="1" latinLnBrk="0" hangingPunct="1">
            <a:defRPr sz="1800" kern="1200">
              <a:solidFill>
                <a:sysClr val="windowText" lastClr="000000"/>
              </a:solidFill>
              <a:latin typeface="Tw Cen MT" panose="020B0602020104020603"/>
            </a:defRPr>
          </a:lvl2pPr>
          <a:lvl3pPr marL="914400" algn="l" defTabSz="457200" rtl="0" eaLnBrk="1" latinLnBrk="0" hangingPunct="1">
            <a:defRPr sz="1800" kern="1200">
              <a:solidFill>
                <a:sysClr val="windowText" lastClr="000000"/>
              </a:solidFill>
              <a:latin typeface="Tw Cen MT" panose="020B0602020104020603"/>
            </a:defRPr>
          </a:lvl3pPr>
          <a:lvl4pPr marL="1371600" algn="l" defTabSz="457200" rtl="0" eaLnBrk="1" latinLnBrk="0" hangingPunct="1">
            <a:defRPr sz="1800" kern="1200">
              <a:solidFill>
                <a:sysClr val="windowText" lastClr="000000"/>
              </a:solidFill>
              <a:latin typeface="Tw Cen MT" panose="020B0602020104020603"/>
            </a:defRPr>
          </a:lvl4pPr>
          <a:lvl5pPr marL="1828800" algn="l" defTabSz="457200" rtl="0" eaLnBrk="1" latinLnBrk="0" hangingPunct="1">
            <a:defRPr sz="1800" kern="1200">
              <a:solidFill>
                <a:sysClr val="windowText" lastClr="000000"/>
              </a:solidFill>
              <a:latin typeface="Tw Cen MT" panose="020B0602020104020603"/>
            </a:defRPr>
          </a:lvl5pPr>
          <a:lvl6pPr marL="2286000" algn="l" defTabSz="457200" rtl="0" eaLnBrk="1" latinLnBrk="0" hangingPunct="1">
            <a:defRPr sz="1800" kern="1200">
              <a:solidFill>
                <a:sysClr val="windowText" lastClr="000000"/>
              </a:solidFill>
              <a:latin typeface="Tw Cen MT" panose="020B0602020104020603"/>
            </a:defRPr>
          </a:lvl6pPr>
          <a:lvl7pPr marL="2743200" algn="l" defTabSz="457200" rtl="0" eaLnBrk="1" latinLnBrk="0" hangingPunct="1">
            <a:defRPr sz="1800" kern="1200">
              <a:solidFill>
                <a:sysClr val="windowText" lastClr="000000"/>
              </a:solidFill>
              <a:latin typeface="Tw Cen MT" panose="020B0602020104020603"/>
            </a:defRPr>
          </a:lvl7pPr>
          <a:lvl8pPr marL="3200400" algn="l" defTabSz="457200" rtl="0" eaLnBrk="1" latinLnBrk="0" hangingPunct="1">
            <a:defRPr sz="1800" kern="1200">
              <a:solidFill>
                <a:sysClr val="windowText" lastClr="000000"/>
              </a:solidFill>
              <a:latin typeface="Tw Cen MT" panose="020B0602020104020603"/>
            </a:defRPr>
          </a:lvl8pPr>
          <a:lvl9pPr marL="3657600" algn="l" defTabSz="457200" rtl="0" eaLnBrk="1" latinLnBrk="0" hangingPunct="1">
            <a:defRPr sz="1800" kern="1200">
              <a:solidFill>
                <a:sysClr val="windowText" lastClr="000000"/>
              </a:solidFill>
              <a:latin typeface="Tw Cen MT" panose="020B0602020104020603"/>
            </a:defRPr>
          </a:lvl9pPr>
        </a:lstStyle>
        <a:p>
          <a:pPr marL="0" lvl="0" indent="0" algn="ctr" defTabSz="577850" rtl="0">
            <a:lnSpc>
              <a:spcPct val="90000"/>
            </a:lnSpc>
            <a:spcBef>
              <a:spcPct val="0"/>
            </a:spcBef>
            <a:spcAft>
              <a:spcPct val="35000"/>
            </a:spcAft>
            <a:buNone/>
          </a:pPr>
          <a:r>
            <a:rPr lang="en-GB" sz="1000">
              <a:solidFill>
                <a:prstClr val="black"/>
              </a:solidFill>
            </a:rPr>
            <a:t> Yr2 Teacher </a:t>
          </a:r>
        </a:p>
        <a:p>
          <a:pPr marL="0" lvl="0" indent="0" algn="ctr" defTabSz="577850" rtl="0">
            <a:lnSpc>
              <a:spcPct val="90000"/>
            </a:lnSpc>
            <a:spcBef>
              <a:spcPct val="0"/>
            </a:spcBef>
            <a:spcAft>
              <a:spcPct val="35000"/>
            </a:spcAft>
            <a:buNone/>
          </a:pPr>
          <a:r>
            <a:rPr lang="en-GB" sz="1000">
              <a:solidFill>
                <a:prstClr val="black"/>
              </a:solidFill>
            </a:rPr>
            <a:t>MPR6</a:t>
          </a:r>
        </a:p>
        <a:p>
          <a:pPr marL="0" lvl="0" indent="0" algn="ctr" defTabSz="577850" rtl="0">
            <a:lnSpc>
              <a:spcPct val="90000"/>
            </a:lnSpc>
            <a:spcBef>
              <a:spcPct val="0"/>
            </a:spcBef>
            <a:spcAft>
              <a:spcPct val="35000"/>
            </a:spcAft>
            <a:buNone/>
          </a:pPr>
          <a:r>
            <a:rPr lang="en-GB" sz="1000">
              <a:solidFill>
                <a:prstClr val="black"/>
              </a:solidFill>
            </a:rPr>
            <a:t>TLR 2.2</a:t>
          </a:r>
        </a:p>
        <a:p>
          <a:pPr marL="0" lvl="0" indent="0" algn="ctr" defTabSz="577850" rtl="0">
            <a:lnSpc>
              <a:spcPct val="90000"/>
            </a:lnSpc>
            <a:spcBef>
              <a:spcPct val="0"/>
            </a:spcBef>
            <a:spcAft>
              <a:spcPct val="35000"/>
            </a:spcAft>
            <a:buNone/>
          </a:pPr>
          <a:r>
            <a:rPr lang="en-GB" sz="1000" baseline="0">
              <a:solidFill>
                <a:prstClr val="black"/>
              </a:solidFill>
            </a:rPr>
            <a:t>1 FTE</a:t>
          </a:r>
        </a:p>
        <a:p>
          <a:pPr marL="0" lvl="0" indent="0" algn="ctr" defTabSz="577850" rtl="0">
            <a:lnSpc>
              <a:spcPct val="90000"/>
            </a:lnSpc>
            <a:spcBef>
              <a:spcPct val="0"/>
            </a:spcBef>
            <a:spcAft>
              <a:spcPct val="35000"/>
            </a:spcAft>
            <a:buNone/>
          </a:pPr>
          <a:endParaRPr lang="en-GB" sz="1000" b="0" kern="1200" baseline="0">
            <a:solidFill>
              <a:prstClr val="black"/>
            </a:solidFill>
          </a:endParaRPr>
        </a:p>
      </xdr:txBody>
    </xdr:sp>
    <xdr:clientData/>
  </xdr:twoCellAnchor>
  <xdr:twoCellAnchor>
    <xdr:from>
      <xdr:col>8</xdr:col>
      <xdr:colOff>390526</xdr:colOff>
      <xdr:row>16</xdr:row>
      <xdr:rowOff>9525</xdr:rowOff>
    </xdr:from>
    <xdr:to>
      <xdr:col>9</xdr:col>
      <xdr:colOff>438150</xdr:colOff>
      <xdr:row>20</xdr:row>
      <xdr:rowOff>152401</xdr:rowOff>
    </xdr:to>
    <xdr:sp macro="" textlink="">
      <xdr:nvSpPr>
        <xdr:cNvPr id="19" name="Rectangle 18" descr="Hierarchy Level 2 Item 5">
          <a:extLst>
            <a:ext uri="{FF2B5EF4-FFF2-40B4-BE49-F238E27FC236}">
              <a16:creationId xmlns:a16="http://schemas.microsoft.com/office/drawing/2014/main" id="{CF438855-241A-40AA-920A-FB8ADAD549E2}"/>
            </a:ext>
          </a:extLst>
        </xdr:cNvPr>
        <xdr:cNvSpPr/>
      </xdr:nvSpPr>
      <xdr:spPr>
        <a:xfrm>
          <a:off x="5419726" y="2867025"/>
          <a:ext cx="676274" cy="904876"/>
        </a:xfrm>
        <a:prstGeom prst="rect">
          <a:avLst/>
        </a:prstGeom>
        <a:solidFill>
          <a:srgbClr val="FF0000"/>
        </a:solidFill>
        <a:ln>
          <a:noFill/>
        </a:ln>
        <a:effectLst/>
        <a:scene3d>
          <a:camera prst="orthographicFront"/>
          <a:lightRig rig="flat" dir="t"/>
        </a:scene3d>
        <a:sp3d prstMaterial="dkEdge"/>
      </xdr:spPr>
      <xdr:style>
        <a:lnRef idx="0">
          <a:schemeClr val="lt2">
            <a:hueOff val="0"/>
            <a:satOff val="0"/>
            <a:lumOff val="0"/>
            <a:alphaOff val="0"/>
          </a:schemeClr>
        </a:lnRef>
        <a:fillRef idx="2">
          <a:scrgbClr r="0" g="0" b="0"/>
        </a:fillRef>
        <a:effectRef idx="1">
          <a:schemeClr val="dk2">
            <a:hueOff val="0"/>
            <a:satOff val="0"/>
            <a:lumOff val="0"/>
            <a:alphaOff val="0"/>
          </a:schemeClr>
        </a:effectRef>
        <a:fontRef idx="minor">
          <a:schemeClr val="dk1"/>
        </a:fontRef>
      </xdr:style>
      <xdr:txBody>
        <a:bodyPr spcFirstLastPara="0" vert="horz" wrap="square" lIns="72000" tIns="108000" rIns="72000" bIns="0" numCol="1" spcCol="1270" rtlCol="0" anchor="t" anchorCtr="0">
          <a:noAutofit/>
        </a:bodyPr>
        <a:lstStyle>
          <a:defPPr rtl="0">
            <a:defRPr lang="en-gb"/>
          </a:defPPr>
          <a:lvl1pPr marL="0" algn="l" defTabSz="457200" rtl="0" eaLnBrk="1" latinLnBrk="0" hangingPunct="1">
            <a:defRPr sz="1800" kern="1200">
              <a:solidFill>
                <a:sysClr val="windowText" lastClr="000000"/>
              </a:solidFill>
              <a:latin typeface="Tw Cen MT" panose="020B0602020104020603"/>
            </a:defRPr>
          </a:lvl1pPr>
          <a:lvl2pPr marL="457200" algn="l" defTabSz="457200" rtl="0" eaLnBrk="1" latinLnBrk="0" hangingPunct="1">
            <a:defRPr sz="1800" kern="1200">
              <a:solidFill>
                <a:sysClr val="windowText" lastClr="000000"/>
              </a:solidFill>
              <a:latin typeface="Tw Cen MT" panose="020B0602020104020603"/>
            </a:defRPr>
          </a:lvl2pPr>
          <a:lvl3pPr marL="914400" algn="l" defTabSz="457200" rtl="0" eaLnBrk="1" latinLnBrk="0" hangingPunct="1">
            <a:defRPr sz="1800" kern="1200">
              <a:solidFill>
                <a:sysClr val="windowText" lastClr="000000"/>
              </a:solidFill>
              <a:latin typeface="Tw Cen MT" panose="020B0602020104020603"/>
            </a:defRPr>
          </a:lvl3pPr>
          <a:lvl4pPr marL="1371600" algn="l" defTabSz="457200" rtl="0" eaLnBrk="1" latinLnBrk="0" hangingPunct="1">
            <a:defRPr sz="1800" kern="1200">
              <a:solidFill>
                <a:sysClr val="windowText" lastClr="000000"/>
              </a:solidFill>
              <a:latin typeface="Tw Cen MT" panose="020B0602020104020603"/>
            </a:defRPr>
          </a:lvl4pPr>
          <a:lvl5pPr marL="1828800" algn="l" defTabSz="457200" rtl="0" eaLnBrk="1" latinLnBrk="0" hangingPunct="1">
            <a:defRPr sz="1800" kern="1200">
              <a:solidFill>
                <a:sysClr val="windowText" lastClr="000000"/>
              </a:solidFill>
              <a:latin typeface="Tw Cen MT" panose="020B0602020104020603"/>
            </a:defRPr>
          </a:lvl5pPr>
          <a:lvl6pPr marL="2286000" algn="l" defTabSz="457200" rtl="0" eaLnBrk="1" latinLnBrk="0" hangingPunct="1">
            <a:defRPr sz="1800" kern="1200">
              <a:solidFill>
                <a:sysClr val="windowText" lastClr="000000"/>
              </a:solidFill>
              <a:latin typeface="Tw Cen MT" panose="020B0602020104020603"/>
            </a:defRPr>
          </a:lvl6pPr>
          <a:lvl7pPr marL="2743200" algn="l" defTabSz="457200" rtl="0" eaLnBrk="1" latinLnBrk="0" hangingPunct="1">
            <a:defRPr sz="1800" kern="1200">
              <a:solidFill>
                <a:sysClr val="windowText" lastClr="000000"/>
              </a:solidFill>
              <a:latin typeface="Tw Cen MT" panose="020B0602020104020603"/>
            </a:defRPr>
          </a:lvl7pPr>
          <a:lvl8pPr marL="3200400" algn="l" defTabSz="457200" rtl="0" eaLnBrk="1" latinLnBrk="0" hangingPunct="1">
            <a:defRPr sz="1800" kern="1200">
              <a:solidFill>
                <a:sysClr val="windowText" lastClr="000000"/>
              </a:solidFill>
              <a:latin typeface="Tw Cen MT" panose="020B0602020104020603"/>
            </a:defRPr>
          </a:lvl8pPr>
          <a:lvl9pPr marL="3657600" algn="l" defTabSz="457200" rtl="0" eaLnBrk="1" latinLnBrk="0" hangingPunct="1">
            <a:defRPr sz="1800" kern="1200">
              <a:solidFill>
                <a:sysClr val="windowText" lastClr="000000"/>
              </a:solidFill>
              <a:latin typeface="Tw Cen MT" panose="020B0602020104020603"/>
            </a:defRPr>
          </a:lvl9pPr>
        </a:lstStyle>
        <a:p>
          <a:pPr marL="0" lvl="0" indent="0" algn="ctr" defTabSz="577850" rtl="0">
            <a:lnSpc>
              <a:spcPct val="90000"/>
            </a:lnSpc>
            <a:spcBef>
              <a:spcPct val="0"/>
            </a:spcBef>
            <a:spcAft>
              <a:spcPct val="35000"/>
            </a:spcAft>
            <a:buNone/>
          </a:pPr>
          <a:r>
            <a:rPr lang="en-GB" sz="1000">
              <a:solidFill>
                <a:prstClr val="black"/>
              </a:solidFill>
            </a:rPr>
            <a:t> Yr3 Teacher</a:t>
          </a:r>
        </a:p>
        <a:p>
          <a:pPr marL="0" lvl="0" indent="0" algn="ctr" defTabSz="577850" rtl="0">
            <a:lnSpc>
              <a:spcPct val="90000"/>
            </a:lnSpc>
            <a:spcBef>
              <a:spcPct val="0"/>
            </a:spcBef>
            <a:spcAft>
              <a:spcPct val="35000"/>
            </a:spcAft>
            <a:buNone/>
          </a:pPr>
          <a:r>
            <a:rPr lang="en-GB" sz="1000" b="1" kern="1200" baseline="0">
              <a:solidFill>
                <a:prstClr val="black"/>
              </a:solidFill>
            </a:rPr>
            <a:t>Maternity </a:t>
          </a:r>
        </a:p>
        <a:p>
          <a:pPr marL="0" lvl="0" indent="0" algn="ctr" defTabSz="577850" rtl="0">
            <a:lnSpc>
              <a:spcPct val="90000"/>
            </a:lnSpc>
            <a:spcBef>
              <a:spcPct val="0"/>
            </a:spcBef>
            <a:spcAft>
              <a:spcPct val="35000"/>
            </a:spcAft>
            <a:buNone/>
          </a:pPr>
          <a:r>
            <a:rPr lang="en-GB" sz="1000" b="1" kern="1200" baseline="0">
              <a:solidFill>
                <a:prstClr val="black"/>
              </a:solidFill>
            </a:rPr>
            <a:t>Cover</a:t>
          </a:r>
        </a:p>
        <a:p>
          <a:pPr marL="0" lvl="0" indent="0" algn="ctr" defTabSz="577850" rtl="0">
            <a:lnSpc>
              <a:spcPct val="90000"/>
            </a:lnSpc>
            <a:spcBef>
              <a:spcPct val="0"/>
            </a:spcBef>
            <a:spcAft>
              <a:spcPct val="35000"/>
            </a:spcAft>
            <a:buNone/>
          </a:pPr>
          <a:r>
            <a:rPr lang="en-GB" sz="1000" b="0" kern="1200" baseline="0">
              <a:solidFill>
                <a:prstClr val="black"/>
              </a:solidFill>
            </a:rPr>
            <a:t> 1FTE </a:t>
          </a:r>
          <a:endParaRPr lang="en-GB" sz="1000" b="0" kern="1200">
            <a:solidFill>
              <a:prstClr val="black"/>
            </a:solidFill>
          </a:endParaRPr>
        </a:p>
      </xdr:txBody>
    </xdr:sp>
    <xdr:clientData/>
  </xdr:twoCellAnchor>
  <xdr:twoCellAnchor>
    <xdr:from>
      <xdr:col>9</xdr:col>
      <xdr:colOff>562305</xdr:colOff>
      <xdr:row>16</xdr:row>
      <xdr:rowOff>28576</xdr:rowOff>
    </xdr:from>
    <xdr:to>
      <xdr:col>10</xdr:col>
      <xdr:colOff>603417</xdr:colOff>
      <xdr:row>20</xdr:row>
      <xdr:rowOff>171451</xdr:rowOff>
    </xdr:to>
    <xdr:sp macro="" textlink="">
      <xdr:nvSpPr>
        <xdr:cNvPr id="20" name="Rectangle 19" descr="Hierarchy Level 2 Item 5">
          <a:extLst>
            <a:ext uri="{FF2B5EF4-FFF2-40B4-BE49-F238E27FC236}">
              <a16:creationId xmlns:a16="http://schemas.microsoft.com/office/drawing/2014/main" id="{BA3BBEDC-6B80-4628-9583-EBE49BA54821}"/>
            </a:ext>
          </a:extLst>
        </xdr:cNvPr>
        <xdr:cNvSpPr/>
      </xdr:nvSpPr>
      <xdr:spPr>
        <a:xfrm>
          <a:off x="6220155" y="2886076"/>
          <a:ext cx="669762" cy="904875"/>
        </a:xfrm>
        <a:prstGeom prst="rect">
          <a:avLst/>
        </a:prstGeom>
        <a:solidFill>
          <a:schemeClr val="accent3"/>
        </a:solidFill>
        <a:ln>
          <a:noFill/>
        </a:ln>
        <a:effectLst/>
        <a:scene3d>
          <a:camera prst="orthographicFront"/>
          <a:lightRig rig="flat" dir="t"/>
        </a:scene3d>
        <a:sp3d prstMaterial="dkEdge"/>
      </xdr:spPr>
      <xdr:style>
        <a:lnRef idx="0">
          <a:schemeClr val="lt2">
            <a:hueOff val="0"/>
            <a:satOff val="0"/>
            <a:lumOff val="0"/>
            <a:alphaOff val="0"/>
          </a:schemeClr>
        </a:lnRef>
        <a:fillRef idx="2">
          <a:scrgbClr r="0" g="0" b="0"/>
        </a:fillRef>
        <a:effectRef idx="1">
          <a:schemeClr val="dk2">
            <a:hueOff val="0"/>
            <a:satOff val="0"/>
            <a:lumOff val="0"/>
            <a:alphaOff val="0"/>
          </a:schemeClr>
        </a:effectRef>
        <a:fontRef idx="minor">
          <a:schemeClr val="dk1"/>
        </a:fontRef>
      </xdr:style>
      <xdr:txBody>
        <a:bodyPr spcFirstLastPara="0" vert="horz" wrap="square" lIns="72000" tIns="108000" rIns="72000" bIns="0" numCol="1" spcCol="1270" rtlCol="0" anchor="t" anchorCtr="0">
          <a:noAutofit/>
        </a:bodyPr>
        <a:lstStyle>
          <a:defPPr rtl="0">
            <a:defRPr lang="en-gb"/>
          </a:defPPr>
          <a:lvl1pPr marL="0" algn="l" defTabSz="457200" rtl="0" eaLnBrk="1" latinLnBrk="0" hangingPunct="1">
            <a:defRPr sz="1800" kern="1200">
              <a:solidFill>
                <a:sysClr val="windowText" lastClr="000000"/>
              </a:solidFill>
              <a:latin typeface="Tw Cen MT" panose="020B0602020104020603"/>
            </a:defRPr>
          </a:lvl1pPr>
          <a:lvl2pPr marL="457200" algn="l" defTabSz="457200" rtl="0" eaLnBrk="1" latinLnBrk="0" hangingPunct="1">
            <a:defRPr sz="1800" kern="1200">
              <a:solidFill>
                <a:sysClr val="windowText" lastClr="000000"/>
              </a:solidFill>
              <a:latin typeface="Tw Cen MT" panose="020B0602020104020603"/>
            </a:defRPr>
          </a:lvl2pPr>
          <a:lvl3pPr marL="914400" algn="l" defTabSz="457200" rtl="0" eaLnBrk="1" latinLnBrk="0" hangingPunct="1">
            <a:defRPr sz="1800" kern="1200">
              <a:solidFill>
                <a:sysClr val="windowText" lastClr="000000"/>
              </a:solidFill>
              <a:latin typeface="Tw Cen MT" panose="020B0602020104020603"/>
            </a:defRPr>
          </a:lvl3pPr>
          <a:lvl4pPr marL="1371600" algn="l" defTabSz="457200" rtl="0" eaLnBrk="1" latinLnBrk="0" hangingPunct="1">
            <a:defRPr sz="1800" kern="1200">
              <a:solidFill>
                <a:sysClr val="windowText" lastClr="000000"/>
              </a:solidFill>
              <a:latin typeface="Tw Cen MT" panose="020B0602020104020603"/>
            </a:defRPr>
          </a:lvl4pPr>
          <a:lvl5pPr marL="1828800" algn="l" defTabSz="457200" rtl="0" eaLnBrk="1" latinLnBrk="0" hangingPunct="1">
            <a:defRPr sz="1800" kern="1200">
              <a:solidFill>
                <a:sysClr val="windowText" lastClr="000000"/>
              </a:solidFill>
              <a:latin typeface="Tw Cen MT" panose="020B0602020104020603"/>
            </a:defRPr>
          </a:lvl5pPr>
          <a:lvl6pPr marL="2286000" algn="l" defTabSz="457200" rtl="0" eaLnBrk="1" latinLnBrk="0" hangingPunct="1">
            <a:defRPr sz="1800" kern="1200">
              <a:solidFill>
                <a:sysClr val="windowText" lastClr="000000"/>
              </a:solidFill>
              <a:latin typeface="Tw Cen MT" panose="020B0602020104020603"/>
            </a:defRPr>
          </a:lvl6pPr>
          <a:lvl7pPr marL="2743200" algn="l" defTabSz="457200" rtl="0" eaLnBrk="1" latinLnBrk="0" hangingPunct="1">
            <a:defRPr sz="1800" kern="1200">
              <a:solidFill>
                <a:sysClr val="windowText" lastClr="000000"/>
              </a:solidFill>
              <a:latin typeface="Tw Cen MT" panose="020B0602020104020603"/>
            </a:defRPr>
          </a:lvl7pPr>
          <a:lvl8pPr marL="3200400" algn="l" defTabSz="457200" rtl="0" eaLnBrk="1" latinLnBrk="0" hangingPunct="1">
            <a:defRPr sz="1800" kern="1200">
              <a:solidFill>
                <a:sysClr val="windowText" lastClr="000000"/>
              </a:solidFill>
              <a:latin typeface="Tw Cen MT" panose="020B0602020104020603"/>
            </a:defRPr>
          </a:lvl8pPr>
          <a:lvl9pPr marL="3657600" algn="l" defTabSz="457200" rtl="0" eaLnBrk="1" latinLnBrk="0" hangingPunct="1">
            <a:defRPr sz="1800" kern="1200">
              <a:solidFill>
                <a:sysClr val="windowText" lastClr="000000"/>
              </a:solidFill>
              <a:latin typeface="Tw Cen MT" panose="020B0602020104020603"/>
            </a:defRPr>
          </a:lvl9pPr>
        </a:lstStyle>
        <a:p>
          <a:pPr marL="0" lvl="0" indent="0" algn="ctr" defTabSz="577850" rtl="0">
            <a:lnSpc>
              <a:spcPct val="90000"/>
            </a:lnSpc>
            <a:spcBef>
              <a:spcPct val="0"/>
            </a:spcBef>
            <a:spcAft>
              <a:spcPct val="35000"/>
            </a:spcAft>
            <a:buNone/>
          </a:pPr>
          <a:r>
            <a:rPr lang="en-GB" sz="900">
              <a:solidFill>
                <a:prstClr val="black"/>
              </a:solidFill>
            </a:rPr>
            <a:t> Yr4 Teacher</a:t>
          </a:r>
        </a:p>
        <a:p>
          <a:pPr marL="0" lvl="0" indent="0" algn="ctr" defTabSz="577850" rtl="0">
            <a:lnSpc>
              <a:spcPct val="90000"/>
            </a:lnSpc>
            <a:spcBef>
              <a:spcPct val="0"/>
            </a:spcBef>
            <a:spcAft>
              <a:spcPct val="35000"/>
            </a:spcAft>
            <a:buNone/>
          </a:pPr>
          <a:r>
            <a:rPr lang="en-GB" sz="900" b="1">
              <a:solidFill>
                <a:prstClr val="black"/>
              </a:solidFill>
            </a:rPr>
            <a:t>MPR4</a:t>
          </a:r>
        </a:p>
        <a:p>
          <a:pPr marL="0" lvl="0" indent="0" algn="ctr" defTabSz="577850" rtl="0">
            <a:lnSpc>
              <a:spcPct val="90000"/>
            </a:lnSpc>
            <a:spcBef>
              <a:spcPct val="0"/>
            </a:spcBef>
            <a:spcAft>
              <a:spcPct val="35000"/>
            </a:spcAft>
            <a:buNone/>
          </a:pPr>
          <a:endParaRPr lang="en-GB" sz="900" b="0" kern="1200">
            <a:solidFill>
              <a:prstClr val="black"/>
            </a:solidFill>
          </a:endParaRPr>
        </a:p>
        <a:p>
          <a:pPr marL="0" lvl="0" indent="0" algn="ctr" defTabSz="577850" rtl="0">
            <a:lnSpc>
              <a:spcPct val="90000"/>
            </a:lnSpc>
            <a:spcBef>
              <a:spcPct val="0"/>
            </a:spcBef>
            <a:spcAft>
              <a:spcPct val="35000"/>
            </a:spcAft>
            <a:buNone/>
          </a:pPr>
          <a:r>
            <a:rPr lang="en-GB" sz="900" b="0" kern="1200">
              <a:solidFill>
                <a:prstClr val="black"/>
              </a:solidFill>
            </a:rPr>
            <a:t>1FTE</a:t>
          </a:r>
        </a:p>
      </xdr:txBody>
    </xdr:sp>
    <xdr:clientData/>
  </xdr:twoCellAnchor>
  <xdr:twoCellAnchor>
    <xdr:from>
      <xdr:col>11</xdr:col>
      <xdr:colOff>85725</xdr:colOff>
      <xdr:row>16</xdr:row>
      <xdr:rowOff>0</xdr:rowOff>
    </xdr:from>
    <xdr:to>
      <xdr:col>12</xdr:col>
      <xdr:colOff>157222</xdr:colOff>
      <xdr:row>20</xdr:row>
      <xdr:rowOff>171450</xdr:rowOff>
    </xdr:to>
    <xdr:sp macro="" textlink="">
      <xdr:nvSpPr>
        <xdr:cNvPr id="21" name="Rectangle 20" descr="Hierarchy Level 2 Item 5">
          <a:extLst>
            <a:ext uri="{FF2B5EF4-FFF2-40B4-BE49-F238E27FC236}">
              <a16:creationId xmlns:a16="http://schemas.microsoft.com/office/drawing/2014/main" id="{7162528D-8300-4BEF-A68F-E69A686A8E3C}"/>
            </a:ext>
          </a:extLst>
        </xdr:cNvPr>
        <xdr:cNvSpPr/>
      </xdr:nvSpPr>
      <xdr:spPr>
        <a:xfrm>
          <a:off x="7000875" y="2857500"/>
          <a:ext cx="700147" cy="933450"/>
        </a:xfrm>
        <a:prstGeom prst="rect">
          <a:avLst/>
        </a:prstGeom>
        <a:solidFill>
          <a:srgbClr val="E3DED1">
            <a:lumMod val="75000"/>
          </a:srgbClr>
        </a:solidFill>
        <a:ln>
          <a:noFill/>
        </a:ln>
        <a:effectLst/>
        <a:scene3d>
          <a:camera prst="orthographicFront"/>
          <a:lightRig rig="flat" dir="t"/>
        </a:scene3d>
        <a:sp3d prstMaterial="dkEdge"/>
      </xdr:spPr>
      <xdr:style>
        <a:lnRef idx="0">
          <a:schemeClr val="lt2">
            <a:hueOff val="0"/>
            <a:satOff val="0"/>
            <a:lumOff val="0"/>
            <a:alphaOff val="0"/>
          </a:schemeClr>
        </a:lnRef>
        <a:fillRef idx="2">
          <a:scrgbClr r="0" g="0" b="0"/>
        </a:fillRef>
        <a:effectRef idx="1">
          <a:schemeClr val="dk2">
            <a:hueOff val="0"/>
            <a:satOff val="0"/>
            <a:lumOff val="0"/>
            <a:alphaOff val="0"/>
          </a:schemeClr>
        </a:effectRef>
        <a:fontRef idx="minor">
          <a:schemeClr val="dk1"/>
        </a:fontRef>
      </xdr:style>
      <xdr:txBody>
        <a:bodyPr spcFirstLastPara="0" vert="horz" wrap="square" lIns="72000" tIns="108000" rIns="72000" bIns="0" numCol="1" spcCol="1270" rtlCol="0" anchor="t" anchorCtr="0">
          <a:noAutofit/>
        </a:bodyPr>
        <a:lstStyle>
          <a:defPPr rtl="0">
            <a:defRPr lang="en-gb"/>
          </a:defPPr>
          <a:lvl1pPr marL="0" algn="l" defTabSz="457200" rtl="0" eaLnBrk="1" latinLnBrk="0" hangingPunct="1">
            <a:defRPr sz="1800" kern="1200">
              <a:solidFill>
                <a:sysClr val="windowText" lastClr="000000"/>
              </a:solidFill>
              <a:latin typeface="Tw Cen MT" panose="020B0602020104020603"/>
            </a:defRPr>
          </a:lvl1pPr>
          <a:lvl2pPr marL="457200" algn="l" defTabSz="457200" rtl="0" eaLnBrk="1" latinLnBrk="0" hangingPunct="1">
            <a:defRPr sz="1800" kern="1200">
              <a:solidFill>
                <a:sysClr val="windowText" lastClr="000000"/>
              </a:solidFill>
              <a:latin typeface="Tw Cen MT" panose="020B0602020104020603"/>
            </a:defRPr>
          </a:lvl2pPr>
          <a:lvl3pPr marL="914400" algn="l" defTabSz="457200" rtl="0" eaLnBrk="1" latinLnBrk="0" hangingPunct="1">
            <a:defRPr sz="1800" kern="1200">
              <a:solidFill>
                <a:sysClr val="windowText" lastClr="000000"/>
              </a:solidFill>
              <a:latin typeface="Tw Cen MT" panose="020B0602020104020603"/>
            </a:defRPr>
          </a:lvl3pPr>
          <a:lvl4pPr marL="1371600" algn="l" defTabSz="457200" rtl="0" eaLnBrk="1" latinLnBrk="0" hangingPunct="1">
            <a:defRPr sz="1800" kern="1200">
              <a:solidFill>
                <a:sysClr val="windowText" lastClr="000000"/>
              </a:solidFill>
              <a:latin typeface="Tw Cen MT" panose="020B0602020104020603"/>
            </a:defRPr>
          </a:lvl4pPr>
          <a:lvl5pPr marL="1828800" algn="l" defTabSz="457200" rtl="0" eaLnBrk="1" latinLnBrk="0" hangingPunct="1">
            <a:defRPr sz="1800" kern="1200">
              <a:solidFill>
                <a:sysClr val="windowText" lastClr="000000"/>
              </a:solidFill>
              <a:latin typeface="Tw Cen MT" panose="020B0602020104020603"/>
            </a:defRPr>
          </a:lvl5pPr>
          <a:lvl6pPr marL="2286000" algn="l" defTabSz="457200" rtl="0" eaLnBrk="1" latinLnBrk="0" hangingPunct="1">
            <a:defRPr sz="1800" kern="1200">
              <a:solidFill>
                <a:sysClr val="windowText" lastClr="000000"/>
              </a:solidFill>
              <a:latin typeface="Tw Cen MT" panose="020B0602020104020603"/>
            </a:defRPr>
          </a:lvl6pPr>
          <a:lvl7pPr marL="2743200" algn="l" defTabSz="457200" rtl="0" eaLnBrk="1" latinLnBrk="0" hangingPunct="1">
            <a:defRPr sz="1800" kern="1200">
              <a:solidFill>
                <a:sysClr val="windowText" lastClr="000000"/>
              </a:solidFill>
              <a:latin typeface="Tw Cen MT" panose="020B0602020104020603"/>
            </a:defRPr>
          </a:lvl7pPr>
          <a:lvl8pPr marL="3200400" algn="l" defTabSz="457200" rtl="0" eaLnBrk="1" latinLnBrk="0" hangingPunct="1">
            <a:defRPr sz="1800" kern="1200">
              <a:solidFill>
                <a:sysClr val="windowText" lastClr="000000"/>
              </a:solidFill>
              <a:latin typeface="Tw Cen MT" panose="020B0602020104020603"/>
            </a:defRPr>
          </a:lvl8pPr>
          <a:lvl9pPr marL="3657600" algn="l" defTabSz="457200" rtl="0" eaLnBrk="1" latinLnBrk="0" hangingPunct="1">
            <a:defRPr sz="1800" kern="1200">
              <a:solidFill>
                <a:sysClr val="windowText" lastClr="000000"/>
              </a:solidFill>
              <a:latin typeface="Tw Cen MT" panose="020B0602020104020603"/>
            </a:defRPr>
          </a:lvl9pPr>
        </a:lstStyle>
        <a:p>
          <a:pPr marL="0" lvl="0" indent="0" algn="ctr" defTabSz="577850" rtl="0">
            <a:lnSpc>
              <a:spcPct val="90000"/>
            </a:lnSpc>
            <a:spcBef>
              <a:spcPct val="0"/>
            </a:spcBef>
            <a:spcAft>
              <a:spcPct val="35000"/>
            </a:spcAft>
            <a:buNone/>
          </a:pPr>
          <a:r>
            <a:rPr lang="en-GB" sz="1000">
              <a:solidFill>
                <a:prstClr val="black"/>
              </a:solidFill>
            </a:rPr>
            <a:t> Yr5 Teacher MPR 6</a:t>
          </a:r>
        </a:p>
        <a:p>
          <a:pPr marL="0" lvl="0" indent="0" algn="ctr" defTabSz="577850" rtl="0">
            <a:lnSpc>
              <a:spcPct val="90000"/>
            </a:lnSpc>
            <a:spcBef>
              <a:spcPct val="0"/>
            </a:spcBef>
            <a:spcAft>
              <a:spcPct val="35000"/>
            </a:spcAft>
            <a:buNone/>
          </a:pPr>
          <a:endParaRPr lang="en-GB" sz="1000">
            <a:solidFill>
              <a:prstClr val="black"/>
            </a:solidFill>
          </a:endParaRPr>
        </a:p>
        <a:p>
          <a:pPr marL="0" lvl="0" indent="0" algn="ctr" defTabSz="577850" rtl="0">
            <a:lnSpc>
              <a:spcPct val="90000"/>
            </a:lnSpc>
            <a:spcBef>
              <a:spcPct val="0"/>
            </a:spcBef>
            <a:spcAft>
              <a:spcPct val="35000"/>
            </a:spcAft>
            <a:buNone/>
          </a:pPr>
          <a:r>
            <a:rPr lang="en-GB" sz="1000">
              <a:solidFill>
                <a:prstClr val="black"/>
              </a:solidFill>
            </a:rPr>
            <a:t>1</a:t>
          </a:r>
          <a:r>
            <a:rPr lang="en-GB" sz="1000" baseline="0">
              <a:solidFill>
                <a:prstClr val="black"/>
              </a:solidFill>
            </a:rPr>
            <a:t> FTE</a:t>
          </a:r>
          <a:r>
            <a:rPr lang="en-GB" sz="1000">
              <a:solidFill>
                <a:prstClr val="black"/>
              </a:solidFill>
            </a:rPr>
            <a:t> </a:t>
          </a:r>
          <a:endParaRPr lang="en-GB" sz="1000" b="0" kern="1200">
            <a:solidFill>
              <a:prstClr val="black"/>
            </a:solidFill>
          </a:endParaRPr>
        </a:p>
      </xdr:txBody>
    </xdr:sp>
    <xdr:clientData/>
  </xdr:twoCellAnchor>
  <xdr:twoCellAnchor>
    <xdr:from>
      <xdr:col>12</xdr:col>
      <xdr:colOff>285750</xdr:colOff>
      <xdr:row>15</xdr:row>
      <xdr:rowOff>180975</xdr:rowOff>
    </xdr:from>
    <xdr:to>
      <xdr:col>13</xdr:col>
      <xdr:colOff>333375</xdr:colOff>
      <xdr:row>20</xdr:row>
      <xdr:rowOff>161925</xdr:rowOff>
    </xdr:to>
    <xdr:sp macro="" textlink="">
      <xdr:nvSpPr>
        <xdr:cNvPr id="22" name="Rectangle 21" descr="Hierarchy Level 2 Item 5">
          <a:extLst>
            <a:ext uri="{FF2B5EF4-FFF2-40B4-BE49-F238E27FC236}">
              <a16:creationId xmlns:a16="http://schemas.microsoft.com/office/drawing/2014/main" id="{F7FE2D0C-B2F1-4035-AF2D-9192BD728E3B}"/>
            </a:ext>
          </a:extLst>
        </xdr:cNvPr>
        <xdr:cNvSpPr/>
      </xdr:nvSpPr>
      <xdr:spPr>
        <a:xfrm>
          <a:off x="7829550" y="2847975"/>
          <a:ext cx="676275" cy="933450"/>
        </a:xfrm>
        <a:prstGeom prst="rect">
          <a:avLst/>
        </a:prstGeom>
        <a:solidFill>
          <a:sysClr val="window" lastClr="FFFFFF">
            <a:lumMod val="85000"/>
          </a:sysClr>
        </a:solidFill>
        <a:ln>
          <a:noFill/>
        </a:ln>
        <a:effectLst/>
        <a:scene3d>
          <a:camera prst="orthographicFront"/>
          <a:lightRig rig="flat" dir="t"/>
        </a:scene3d>
        <a:sp3d prstMaterial="dkEdge"/>
      </xdr:spPr>
      <xdr:style>
        <a:lnRef idx="0">
          <a:schemeClr val="lt2">
            <a:hueOff val="0"/>
            <a:satOff val="0"/>
            <a:lumOff val="0"/>
            <a:alphaOff val="0"/>
          </a:schemeClr>
        </a:lnRef>
        <a:fillRef idx="2">
          <a:scrgbClr r="0" g="0" b="0"/>
        </a:fillRef>
        <a:effectRef idx="1">
          <a:schemeClr val="dk2">
            <a:hueOff val="0"/>
            <a:satOff val="0"/>
            <a:lumOff val="0"/>
            <a:alphaOff val="0"/>
          </a:schemeClr>
        </a:effectRef>
        <a:fontRef idx="minor">
          <a:schemeClr val="dk1"/>
        </a:fontRef>
      </xdr:style>
      <xdr:txBody>
        <a:bodyPr spcFirstLastPara="0" vert="horz" wrap="square" lIns="72000" tIns="108000" rIns="72000" bIns="0" numCol="1" spcCol="1270" rtlCol="0" anchor="t" anchorCtr="0">
          <a:noAutofit/>
        </a:bodyPr>
        <a:lstStyle>
          <a:defPPr rtl="0">
            <a:defRPr lang="en-gb"/>
          </a:defPPr>
          <a:lvl1pPr marL="0" algn="l" defTabSz="457200" rtl="0" eaLnBrk="1" latinLnBrk="0" hangingPunct="1">
            <a:defRPr sz="1800" kern="1200">
              <a:solidFill>
                <a:sysClr val="windowText" lastClr="000000"/>
              </a:solidFill>
              <a:latin typeface="Tw Cen MT" panose="020B0602020104020603"/>
            </a:defRPr>
          </a:lvl1pPr>
          <a:lvl2pPr marL="457200" algn="l" defTabSz="457200" rtl="0" eaLnBrk="1" latinLnBrk="0" hangingPunct="1">
            <a:defRPr sz="1800" kern="1200">
              <a:solidFill>
                <a:sysClr val="windowText" lastClr="000000"/>
              </a:solidFill>
              <a:latin typeface="Tw Cen MT" panose="020B0602020104020603"/>
            </a:defRPr>
          </a:lvl2pPr>
          <a:lvl3pPr marL="914400" algn="l" defTabSz="457200" rtl="0" eaLnBrk="1" latinLnBrk="0" hangingPunct="1">
            <a:defRPr sz="1800" kern="1200">
              <a:solidFill>
                <a:sysClr val="windowText" lastClr="000000"/>
              </a:solidFill>
              <a:latin typeface="Tw Cen MT" panose="020B0602020104020603"/>
            </a:defRPr>
          </a:lvl3pPr>
          <a:lvl4pPr marL="1371600" algn="l" defTabSz="457200" rtl="0" eaLnBrk="1" latinLnBrk="0" hangingPunct="1">
            <a:defRPr sz="1800" kern="1200">
              <a:solidFill>
                <a:sysClr val="windowText" lastClr="000000"/>
              </a:solidFill>
              <a:latin typeface="Tw Cen MT" panose="020B0602020104020603"/>
            </a:defRPr>
          </a:lvl4pPr>
          <a:lvl5pPr marL="1828800" algn="l" defTabSz="457200" rtl="0" eaLnBrk="1" latinLnBrk="0" hangingPunct="1">
            <a:defRPr sz="1800" kern="1200">
              <a:solidFill>
                <a:sysClr val="windowText" lastClr="000000"/>
              </a:solidFill>
              <a:latin typeface="Tw Cen MT" panose="020B0602020104020603"/>
            </a:defRPr>
          </a:lvl5pPr>
          <a:lvl6pPr marL="2286000" algn="l" defTabSz="457200" rtl="0" eaLnBrk="1" latinLnBrk="0" hangingPunct="1">
            <a:defRPr sz="1800" kern="1200">
              <a:solidFill>
                <a:sysClr val="windowText" lastClr="000000"/>
              </a:solidFill>
              <a:latin typeface="Tw Cen MT" panose="020B0602020104020603"/>
            </a:defRPr>
          </a:lvl6pPr>
          <a:lvl7pPr marL="2743200" algn="l" defTabSz="457200" rtl="0" eaLnBrk="1" latinLnBrk="0" hangingPunct="1">
            <a:defRPr sz="1800" kern="1200">
              <a:solidFill>
                <a:sysClr val="windowText" lastClr="000000"/>
              </a:solidFill>
              <a:latin typeface="Tw Cen MT" panose="020B0602020104020603"/>
            </a:defRPr>
          </a:lvl7pPr>
          <a:lvl8pPr marL="3200400" algn="l" defTabSz="457200" rtl="0" eaLnBrk="1" latinLnBrk="0" hangingPunct="1">
            <a:defRPr sz="1800" kern="1200">
              <a:solidFill>
                <a:sysClr val="windowText" lastClr="000000"/>
              </a:solidFill>
              <a:latin typeface="Tw Cen MT" panose="020B0602020104020603"/>
            </a:defRPr>
          </a:lvl8pPr>
          <a:lvl9pPr marL="3657600" algn="l" defTabSz="457200" rtl="0" eaLnBrk="1" latinLnBrk="0" hangingPunct="1">
            <a:defRPr sz="1800" kern="1200">
              <a:solidFill>
                <a:sysClr val="windowText" lastClr="000000"/>
              </a:solidFill>
              <a:latin typeface="Tw Cen MT" panose="020B0602020104020603"/>
            </a:defRPr>
          </a:lvl9pPr>
        </a:lstStyle>
        <a:p>
          <a:pPr marL="0" lvl="0" indent="0" algn="ctr" defTabSz="577850" rtl="0">
            <a:lnSpc>
              <a:spcPct val="90000"/>
            </a:lnSpc>
            <a:spcBef>
              <a:spcPct val="0"/>
            </a:spcBef>
            <a:spcAft>
              <a:spcPct val="35000"/>
            </a:spcAft>
            <a:buNone/>
          </a:pPr>
          <a:r>
            <a:rPr lang="en-GB" sz="1000">
              <a:solidFill>
                <a:prstClr val="black"/>
              </a:solidFill>
            </a:rPr>
            <a:t> Yr6 Teacher  MPR</a:t>
          </a:r>
          <a:r>
            <a:rPr lang="en-GB" sz="1000" baseline="0">
              <a:solidFill>
                <a:prstClr val="black"/>
              </a:solidFill>
            </a:rPr>
            <a:t> 6</a:t>
          </a:r>
        </a:p>
        <a:p>
          <a:pPr marL="0" lvl="0" indent="0" algn="ctr" defTabSz="577850" rtl="0">
            <a:lnSpc>
              <a:spcPct val="90000"/>
            </a:lnSpc>
            <a:spcBef>
              <a:spcPct val="0"/>
            </a:spcBef>
            <a:spcAft>
              <a:spcPct val="35000"/>
            </a:spcAft>
            <a:buNone/>
          </a:pPr>
          <a:r>
            <a:rPr lang="en-GB" sz="1000" baseline="0">
              <a:solidFill>
                <a:prstClr val="black"/>
              </a:solidFill>
            </a:rPr>
            <a:t>TLR2.3</a:t>
          </a:r>
        </a:p>
        <a:p>
          <a:pPr marL="0" lvl="0" indent="0" algn="ctr" defTabSz="577850" rtl="0">
            <a:lnSpc>
              <a:spcPct val="90000"/>
            </a:lnSpc>
            <a:spcBef>
              <a:spcPct val="0"/>
            </a:spcBef>
            <a:spcAft>
              <a:spcPct val="35000"/>
            </a:spcAft>
            <a:buNone/>
          </a:pPr>
          <a:r>
            <a:rPr lang="en-GB" sz="1000" baseline="0">
              <a:solidFill>
                <a:prstClr val="black"/>
              </a:solidFill>
            </a:rPr>
            <a:t>1 FTE</a:t>
          </a:r>
          <a:r>
            <a:rPr lang="en-GB" sz="1000">
              <a:solidFill>
                <a:prstClr val="black"/>
              </a:solidFill>
            </a:rPr>
            <a:t> </a:t>
          </a:r>
          <a:endParaRPr lang="en-GB" sz="1000" b="0" kern="1200">
            <a:solidFill>
              <a:prstClr val="black"/>
            </a:solidFill>
          </a:endParaRPr>
        </a:p>
      </xdr:txBody>
    </xdr:sp>
    <xdr:clientData/>
  </xdr:twoCellAnchor>
  <xdr:twoCellAnchor>
    <xdr:from>
      <xdr:col>0</xdr:col>
      <xdr:colOff>608962</xdr:colOff>
      <xdr:row>15</xdr:row>
      <xdr:rowOff>357</xdr:rowOff>
    </xdr:from>
    <xdr:to>
      <xdr:col>2</xdr:col>
      <xdr:colOff>15330</xdr:colOff>
      <xdr:row>17</xdr:row>
      <xdr:rowOff>140038</xdr:rowOff>
    </xdr:to>
    <xdr:sp macro="" textlink="">
      <xdr:nvSpPr>
        <xdr:cNvPr id="23" name="Rectangle 22" descr="Hierarchy Sub Level">
          <a:extLst>
            <a:ext uri="{FF2B5EF4-FFF2-40B4-BE49-F238E27FC236}">
              <a16:creationId xmlns:a16="http://schemas.microsoft.com/office/drawing/2014/main" id="{9210B829-9080-4BE6-BE25-338827FCFC5F}"/>
            </a:ext>
          </a:extLst>
        </xdr:cNvPr>
        <xdr:cNvSpPr/>
      </xdr:nvSpPr>
      <xdr:spPr>
        <a:xfrm>
          <a:off x="608962" y="2667357"/>
          <a:ext cx="663668" cy="520681"/>
        </a:xfrm>
        <a:prstGeom prst="rect">
          <a:avLst/>
        </a:prstGeom>
        <a:solidFill>
          <a:schemeClr val="accent1">
            <a:lumMod val="40000"/>
            <a:lumOff val="60000"/>
          </a:schemeClr>
        </a:solidFill>
        <a:ln>
          <a:noFill/>
        </a:ln>
        <a:effectLst/>
        <a:scene3d>
          <a:camera prst="orthographicFront"/>
          <a:lightRig rig="flat" dir="t"/>
        </a:scene3d>
        <a:sp3d prstMaterial="dkEdge"/>
      </xdr:spPr>
      <xdr:style>
        <a:lnRef idx="0">
          <a:schemeClr val="lt2">
            <a:hueOff val="0"/>
            <a:satOff val="0"/>
            <a:lumOff val="0"/>
            <a:alphaOff val="0"/>
          </a:schemeClr>
        </a:lnRef>
        <a:fillRef idx="2">
          <a:scrgbClr r="0" g="0" b="0"/>
        </a:fillRef>
        <a:effectRef idx="1">
          <a:schemeClr val="dk2">
            <a:hueOff val="0"/>
            <a:satOff val="0"/>
            <a:lumOff val="0"/>
            <a:alphaOff val="0"/>
          </a:schemeClr>
        </a:effectRef>
        <a:fontRef idx="minor">
          <a:schemeClr val="dk1"/>
        </a:fontRef>
      </xdr:style>
      <xdr:txBody>
        <a:bodyPr spcFirstLastPara="0" vert="horz" wrap="square" lIns="8255" tIns="8255" rIns="8255" bIns="8255" numCol="1" spcCol="1270" rtlCol="0" anchor="ctr" anchorCtr="0">
          <a:noAutofit/>
        </a:bodyPr>
        <a:lstStyle>
          <a:defPPr rtl="0">
            <a:defRPr lang="en-gb"/>
          </a:defPPr>
          <a:lvl1pPr marL="0" algn="l" defTabSz="457200" rtl="0" eaLnBrk="1" latinLnBrk="0" hangingPunct="1">
            <a:defRPr sz="1800" kern="1200">
              <a:solidFill>
                <a:sysClr val="windowText" lastClr="000000"/>
              </a:solidFill>
              <a:latin typeface="Tw Cen MT" panose="020B0602020104020603"/>
            </a:defRPr>
          </a:lvl1pPr>
          <a:lvl2pPr marL="457200" algn="l" defTabSz="457200" rtl="0" eaLnBrk="1" latinLnBrk="0" hangingPunct="1">
            <a:defRPr sz="1800" kern="1200">
              <a:solidFill>
                <a:sysClr val="windowText" lastClr="000000"/>
              </a:solidFill>
              <a:latin typeface="Tw Cen MT" panose="020B0602020104020603"/>
            </a:defRPr>
          </a:lvl2pPr>
          <a:lvl3pPr marL="914400" algn="l" defTabSz="457200" rtl="0" eaLnBrk="1" latinLnBrk="0" hangingPunct="1">
            <a:defRPr sz="1800" kern="1200">
              <a:solidFill>
                <a:sysClr val="windowText" lastClr="000000"/>
              </a:solidFill>
              <a:latin typeface="Tw Cen MT" panose="020B0602020104020603"/>
            </a:defRPr>
          </a:lvl3pPr>
          <a:lvl4pPr marL="1371600" algn="l" defTabSz="457200" rtl="0" eaLnBrk="1" latinLnBrk="0" hangingPunct="1">
            <a:defRPr sz="1800" kern="1200">
              <a:solidFill>
                <a:sysClr val="windowText" lastClr="000000"/>
              </a:solidFill>
              <a:latin typeface="Tw Cen MT" panose="020B0602020104020603"/>
            </a:defRPr>
          </a:lvl4pPr>
          <a:lvl5pPr marL="1828800" algn="l" defTabSz="457200" rtl="0" eaLnBrk="1" latinLnBrk="0" hangingPunct="1">
            <a:defRPr sz="1800" kern="1200">
              <a:solidFill>
                <a:sysClr val="windowText" lastClr="000000"/>
              </a:solidFill>
              <a:latin typeface="Tw Cen MT" panose="020B0602020104020603"/>
            </a:defRPr>
          </a:lvl5pPr>
          <a:lvl6pPr marL="2286000" algn="l" defTabSz="457200" rtl="0" eaLnBrk="1" latinLnBrk="0" hangingPunct="1">
            <a:defRPr sz="1800" kern="1200">
              <a:solidFill>
                <a:sysClr val="windowText" lastClr="000000"/>
              </a:solidFill>
              <a:latin typeface="Tw Cen MT" panose="020B0602020104020603"/>
            </a:defRPr>
          </a:lvl6pPr>
          <a:lvl7pPr marL="2743200" algn="l" defTabSz="457200" rtl="0" eaLnBrk="1" latinLnBrk="0" hangingPunct="1">
            <a:defRPr sz="1800" kern="1200">
              <a:solidFill>
                <a:sysClr val="windowText" lastClr="000000"/>
              </a:solidFill>
              <a:latin typeface="Tw Cen MT" panose="020B0602020104020603"/>
            </a:defRPr>
          </a:lvl7pPr>
          <a:lvl8pPr marL="3200400" algn="l" defTabSz="457200" rtl="0" eaLnBrk="1" latinLnBrk="0" hangingPunct="1">
            <a:defRPr sz="1800" kern="1200">
              <a:solidFill>
                <a:sysClr val="windowText" lastClr="000000"/>
              </a:solidFill>
              <a:latin typeface="Tw Cen MT" panose="020B0602020104020603"/>
            </a:defRPr>
          </a:lvl8pPr>
          <a:lvl9pPr marL="3657600" algn="l" defTabSz="457200" rtl="0" eaLnBrk="1" latinLnBrk="0" hangingPunct="1">
            <a:defRPr sz="1800" kern="1200">
              <a:solidFill>
                <a:sysClr val="windowText" lastClr="000000"/>
              </a:solidFill>
              <a:latin typeface="Tw Cen MT" panose="020B0602020104020603"/>
            </a:defRPr>
          </a:lvl9pPr>
        </a:lstStyle>
        <a:p>
          <a:pPr marL="0" lvl="0" indent="0" algn="ctr" defTabSz="577850" rtl="0">
            <a:lnSpc>
              <a:spcPct val="90000"/>
            </a:lnSpc>
            <a:spcBef>
              <a:spcPct val="0"/>
            </a:spcBef>
            <a:spcAft>
              <a:spcPct val="35000"/>
            </a:spcAft>
            <a:buNone/>
          </a:pPr>
          <a:r>
            <a:rPr lang="en-GB" sz="1000">
              <a:solidFill>
                <a:prstClr val="black"/>
              </a:solidFill>
            </a:rPr>
            <a:t> SAO SO1</a:t>
          </a:r>
          <a:r>
            <a:rPr lang="en-GB" sz="1000" baseline="0">
              <a:solidFill>
                <a:prstClr val="black"/>
              </a:solidFill>
            </a:rPr>
            <a:t> 1FTE TT0</a:t>
          </a:r>
        </a:p>
        <a:p>
          <a:pPr marL="0" lvl="0" indent="0" algn="ctr" defTabSz="577850" rtl="0">
            <a:lnSpc>
              <a:spcPct val="90000"/>
            </a:lnSpc>
            <a:spcBef>
              <a:spcPct val="0"/>
            </a:spcBef>
            <a:spcAft>
              <a:spcPct val="35000"/>
            </a:spcAft>
            <a:buNone/>
          </a:pPr>
          <a:r>
            <a:rPr lang="en-GB" sz="1000" b="1" kern="1200" baseline="0">
              <a:solidFill>
                <a:prstClr val="black"/>
              </a:solidFill>
            </a:rPr>
            <a:t>VACANT</a:t>
          </a:r>
          <a:endParaRPr lang="en-GB" sz="1000" b="1" kern="1200">
            <a:solidFill>
              <a:prstClr val="black"/>
            </a:solidFill>
          </a:endParaRPr>
        </a:p>
      </xdr:txBody>
    </xdr:sp>
    <xdr:clientData/>
  </xdr:twoCellAnchor>
  <xdr:twoCellAnchor>
    <xdr:from>
      <xdr:col>0</xdr:col>
      <xdr:colOff>598083</xdr:colOff>
      <xdr:row>18</xdr:row>
      <xdr:rowOff>108075</xdr:rowOff>
    </xdr:from>
    <xdr:to>
      <xdr:col>2</xdr:col>
      <xdr:colOff>4451</xdr:colOff>
      <xdr:row>21</xdr:row>
      <xdr:rowOff>47731</xdr:rowOff>
    </xdr:to>
    <xdr:sp macro="" textlink="">
      <xdr:nvSpPr>
        <xdr:cNvPr id="24" name="Rectangle 23" descr="Hierarchy Sub Level">
          <a:extLst>
            <a:ext uri="{FF2B5EF4-FFF2-40B4-BE49-F238E27FC236}">
              <a16:creationId xmlns:a16="http://schemas.microsoft.com/office/drawing/2014/main" id="{EB3B35BC-ED54-4DB7-9695-CAFA8D3ED75C}"/>
            </a:ext>
          </a:extLst>
        </xdr:cNvPr>
        <xdr:cNvSpPr/>
      </xdr:nvSpPr>
      <xdr:spPr>
        <a:xfrm>
          <a:off x="598083" y="3346575"/>
          <a:ext cx="663668" cy="511156"/>
        </a:xfrm>
        <a:prstGeom prst="rect">
          <a:avLst/>
        </a:prstGeom>
        <a:solidFill>
          <a:schemeClr val="accent1">
            <a:lumMod val="40000"/>
            <a:lumOff val="60000"/>
          </a:schemeClr>
        </a:solidFill>
        <a:ln>
          <a:noFill/>
        </a:ln>
        <a:effectLst/>
        <a:scene3d>
          <a:camera prst="orthographicFront"/>
          <a:lightRig rig="flat" dir="t"/>
        </a:scene3d>
        <a:sp3d prstMaterial="dkEdge"/>
      </xdr:spPr>
      <xdr:style>
        <a:lnRef idx="0">
          <a:schemeClr val="lt2">
            <a:hueOff val="0"/>
            <a:satOff val="0"/>
            <a:lumOff val="0"/>
            <a:alphaOff val="0"/>
          </a:schemeClr>
        </a:lnRef>
        <a:fillRef idx="2">
          <a:scrgbClr r="0" g="0" b="0"/>
        </a:fillRef>
        <a:effectRef idx="1">
          <a:schemeClr val="dk2">
            <a:hueOff val="0"/>
            <a:satOff val="0"/>
            <a:lumOff val="0"/>
            <a:alphaOff val="0"/>
          </a:schemeClr>
        </a:effectRef>
        <a:fontRef idx="minor">
          <a:schemeClr val="dk1"/>
        </a:fontRef>
      </xdr:style>
      <xdr:txBody>
        <a:bodyPr spcFirstLastPara="0" vert="horz" wrap="square" lIns="8255" tIns="8255" rIns="8255" bIns="8255" numCol="1" spcCol="1270" rtlCol="0" anchor="ctr" anchorCtr="0">
          <a:noAutofit/>
        </a:bodyPr>
        <a:lstStyle>
          <a:defPPr rtl="0">
            <a:defRPr lang="en-gb"/>
          </a:defPPr>
          <a:lvl1pPr marL="0" algn="l" defTabSz="457200" rtl="0" eaLnBrk="1" latinLnBrk="0" hangingPunct="1">
            <a:defRPr sz="1800" kern="1200">
              <a:solidFill>
                <a:sysClr val="windowText" lastClr="000000"/>
              </a:solidFill>
              <a:latin typeface="Tw Cen MT" panose="020B0602020104020603"/>
            </a:defRPr>
          </a:lvl1pPr>
          <a:lvl2pPr marL="457200" algn="l" defTabSz="457200" rtl="0" eaLnBrk="1" latinLnBrk="0" hangingPunct="1">
            <a:defRPr sz="1800" kern="1200">
              <a:solidFill>
                <a:sysClr val="windowText" lastClr="000000"/>
              </a:solidFill>
              <a:latin typeface="Tw Cen MT" panose="020B0602020104020603"/>
            </a:defRPr>
          </a:lvl2pPr>
          <a:lvl3pPr marL="914400" algn="l" defTabSz="457200" rtl="0" eaLnBrk="1" latinLnBrk="0" hangingPunct="1">
            <a:defRPr sz="1800" kern="1200">
              <a:solidFill>
                <a:sysClr val="windowText" lastClr="000000"/>
              </a:solidFill>
              <a:latin typeface="Tw Cen MT" panose="020B0602020104020603"/>
            </a:defRPr>
          </a:lvl3pPr>
          <a:lvl4pPr marL="1371600" algn="l" defTabSz="457200" rtl="0" eaLnBrk="1" latinLnBrk="0" hangingPunct="1">
            <a:defRPr sz="1800" kern="1200">
              <a:solidFill>
                <a:sysClr val="windowText" lastClr="000000"/>
              </a:solidFill>
              <a:latin typeface="Tw Cen MT" panose="020B0602020104020603"/>
            </a:defRPr>
          </a:lvl4pPr>
          <a:lvl5pPr marL="1828800" algn="l" defTabSz="457200" rtl="0" eaLnBrk="1" latinLnBrk="0" hangingPunct="1">
            <a:defRPr sz="1800" kern="1200">
              <a:solidFill>
                <a:sysClr val="windowText" lastClr="000000"/>
              </a:solidFill>
              <a:latin typeface="Tw Cen MT" panose="020B0602020104020603"/>
            </a:defRPr>
          </a:lvl5pPr>
          <a:lvl6pPr marL="2286000" algn="l" defTabSz="457200" rtl="0" eaLnBrk="1" latinLnBrk="0" hangingPunct="1">
            <a:defRPr sz="1800" kern="1200">
              <a:solidFill>
                <a:sysClr val="windowText" lastClr="000000"/>
              </a:solidFill>
              <a:latin typeface="Tw Cen MT" panose="020B0602020104020603"/>
            </a:defRPr>
          </a:lvl6pPr>
          <a:lvl7pPr marL="2743200" algn="l" defTabSz="457200" rtl="0" eaLnBrk="1" latinLnBrk="0" hangingPunct="1">
            <a:defRPr sz="1800" kern="1200">
              <a:solidFill>
                <a:sysClr val="windowText" lastClr="000000"/>
              </a:solidFill>
              <a:latin typeface="Tw Cen MT" panose="020B0602020104020603"/>
            </a:defRPr>
          </a:lvl7pPr>
          <a:lvl8pPr marL="3200400" algn="l" defTabSz="457200" rtl="0" eaLnBrk="1" latinLnBrk="0" hangingPunct="1">
            <a:defRPr sz="1800" kern="1200">
              <a:solidFill>
                <a:sysClr val="windowText" lastClr="000000"/>
              </a:solidFill>
              <a:latin typeface="Tw Cen MT" panose="020B0602020104020603"/>
            </a:defRPr>
          </a:lvl8pPr>
          <a:lvl9pPr marL="3657600" algn="l" defTabSz="457200" rtl="0" eaLnBrk="1" latinLnBrk="0" hangingPunct="1">
            <a:defRPr sz="1800" kern="1200">
              <a:solidFill>
                <a:sysClr val="windowText" lastClr="000000"/>
              </a:solidFill>
              <a:latin typeface="Tw Cen MT" panose="020B0602020104020603"/>
            </a:defRPr>
          </a:lvl9pPr>
        </a:lstStyle>
        <a:p>
          <a:pPr marL="0" lvl="0" indent="0" algn="ctr" defTabSz="577850" rtl="0">
            <a:lnSpc>
              <a:spcPct val="90000"/>
            </a:lnSpc>
            <a:spcBef>
              <a:spcPct val="0"/>
            </a:spcBef>
            <a:spcAft>
              <a:spcPct val="35000"/>
            </a:spcAft>
            <a:buNone/>
          </a:pPr>
          <a:r>
            <a:rPr lang="en-GB" sz="1000">
              <a:solidFill>
                <a:prstClr val="black"/>
              </a:solidFill>
            </a:rPr>
            <a:t> AO SC5 0.71</a:t>
          </a:r>
          <a:r>
            <a:rPr lang="en-GB" sz="1000" baseline="0">
              <a:solidFill>
                <a:prstClr val="black"/>
              </a:solidFill>
            </a:rPr>
            <a:t> TTO</a:t>
          </a:r>
          <a:endParaRPr lang="en-GB" sz="1000" b="0" kern="1200">
            <a:solidFill>
              <a:prstClr val="black"/>
            </a:solidFill>
          </a:endParaRPr>
        </a:p>
      </xdr:txBody>
    </xdr:sp>
    <xdr:clientData/>
  </xdr:twoCellAnchor>
  <xdr:twoCellAnchor>
    <xdr:from>
      <xdr:col>6</xdr:col>
      <xdr:colOff>124509</xdr:colOff>
      <xdr:row>21</xdr:row>
      <xdr:rowOff>42138</xdr:rowOff>
    </xdr:from>
    <xdr:to>
      <xdr:col>7</xdr:col>
      <xdr:colOff>161925</xdr:colOff>
      <xdr:row>25</xdr:row>
      <xdr:rowOff>66676</xdr:rowOff>
    </xdr:to>
    <xdr:sp macro="" textlink="">
      <xdr:nvSpPr>
        <xdr:cNvPr id="25" name="Rectangle 24" descr="Hierarchy Level 2 Item 5">
          <a:extLst>
            <a:ext uri="{FF2B5EF4-FFF2-40B4-BE49-F238E27FC236}">
              <a16:creationId xmlns:a16="http://schemas.microsoft.com/office/drawing/2014/main" id="{84D8856D-F212-4E6A-9E11-3812D15C8D0A}"/>
            </a:ext>
          </a:extLst>
        </xdr:cNvPr>
        <xdr:cNvSpPr/>
      </xdr:nvSpPr>
      <xdr:spPr>
        <a:xfrm>
          <a:off x="3896409" y="3852138"/>
          <a:ext cx="666066" cy="786538"/>
        </a:xfrm>
        <a:prstGeom prst="rect">
          <a:avLst/>
        </a:prstGeom>
        <a:solidFill>
          <a:srgbClr val="455F51">
            <a:lumMod val="60000"/>
            <a:lumOff val="40000"/>
          </a:srgbClr>
        </a:solidFill>
        <a:ln>
          <a:noFill/>
        </a:ln>
        <a:effectLst/>
        <a:scene3d>
          <a:camera prst="orthographicFront"/>
          <a:lightRig rig="flat" dir="t"/>
        </a:scene3d>
        <a:sp3d prstMaterial="dkEdge"/>
      </xdr:spPr>
      <xdr:style>
        <a:lnRef idx="0">
          <a:schemeClr val="lt2">
            <a:hueOff val="0"/>
            <a:satOff val="0"/>
            <a:lumOff val="0"/>
            <a:alphaOff val="0"/>
          </a:schemeClr>
        </a:lnRef>
        <a:fillRef idx="2">
          <a:scrgbClr r="0" g="0" b="0"/>
        </a:fillRef>
        <a:effectRef idx="1">
          <a:schemeClr val="dk2">
            <a:hueOff val="0"/>
            <a:satOff val="0"/>
            <a:lumOff val="0"/>
            <a:alphaOff val="0"/>
          </a:schemeClr>
        </a:effectRef>
        <a:fontRef idx="minor">
          <a:schemeClr val="dk1"/>
        </a:fontRef>
      </xdr:style>
      <xdr:txBody>
        <a:bodyPr spcFirstLastPara="0" vert="horz" wrap="square" lIns="72000" tIns="108000" rIns="72000" bIns="0" numCol="1" spcCol="1270" rtlCol="0" anchor="t" anchorCtr="0">
          <a:noAutofit/>
        </a:bodyPr>
        <a:lstStyle>
          <a:defPPr rtl="0">
            <a:defRPr lang="en-gb"/>
          </a:defPPr>
          <a:lvl1pPr marL="0" algn="l" defTabSz="457200" rtl="0" eaLnBrk="1" latinLnBrk="0" hangingPunct="1">
            <a:defRPr sz="1800" kern="1200">
              <a:solidFill>
                <a:sysClr val="windowText" lastClr="000000"/>
              </a:solidFill>
              <a:latin typeface="Tw Cen MT" panose="020B0602020104020603"/>
            </a:defRPr>
          </a:lvl1pPr>
          <a:lvl2pPr marL="457200" algn="l" defTabSz="457200" rtl="0" eaLnBrk="1" latinLnBrk="0" hangingPunct="1">
            <a:defRPr sz="1800" kern="1200">
              <a:solidFill>
                <a:sysClr val="windowText" lastClr="000000"/>
              </a:solidFill>
              <a:latin typeface="Tw Cen MT" panose="020B0602020104020603"/>
            </a:defRPr>
          </a:lvl2pPr>
          <a:lvl3pPr marL="914400" algn="l" defTabSz="457200" rtl="0" eaLnBrk="1" latinLnBrk="0" hangingPunct="1">
            <a:defRPr sz="1800" kern="1200">
              <a:solidFill>
                <a:sysClr val="windowText" lastClr="000000"/>
              </a:solidFill>
              <a:latin typeface="Tw Cen MT" panose="020B0602020104020603"/>
            </a:defRPr>
          </a:lvl3pPr>
          <a:lvl4pPr marL="1371600" algn="l" defTabSz="457200" rtl="0" eaLnBrk="1" latinLnBrk="0" hangingPunct="1">
            <a:defRPr sz="1800" kern="1200">
              <a:solidFill>
                <a:sysClr val="windowText" lastClr="000000"/>
              </a:solidFill>
              <a:latin typeface="Tw Cen MT" panose="020B0602020104020603"/>
            </a:defRPr>
          </a:lvl4pPr>
          <a:lvl5pPr marL="1828800" algn="l" defTabSz="457200" rtl="0" eaLnBrk="1" latinLnBrk="0" hangingPunct="1">
            <a:defRPr sz="1800" kern="1200">
              <a:solidFill>
                <a:sysClr val="windowText" lastClr="000000"/>
              </a:solidFill>
              <a:latin typeface="Tw Cen MT" panose="020B0602020104020603"/>
            </a:defRPr>
          </a:lvl5pPr>
          <a:lvl6pPr marL="2286000" algn="l" defTabSz="457200" rtl="0" eaLnBrk="1" latinLnBrk="0" hangingPunct="1">
            <a:defRPr sz="1800" kern="1200">
              <a:solidFill>
                <a:sysClr val="windowText" lastClr="000000"/>
              </a:solidFill>
              <a:latin typeface="Tw Cen MT" panose="020B0602020104020603"/>
            </a:defRPr>
          </a:lvl6pPr>
          <a:lvl7pPr marL="2743200" algn="l" defTabSz="457200" rtl="0" eaLnBrk="1" latinLnBrk="0" hangingPunct="1">
            <a:defRPr sz="1800" kern="1200">
              <a:solidFill>
                <a:sysClr val="windowText" lastClr="000000"/>
              </a:solidFill>
              <a:latin typeface="Tw Cen MT" panose="020B0602020104020603"/>
            </a:defRPr>
          </a:lvl7pPr>
          <a:lvl8pPr marL="3200400" algn="l" defTabSz="457200" rtl="0" eaLnBrk="1" latinLnBrk="0" hangingPunct="1">
            <a:defRPr sz="1800" kern="1200">
              <a:solidFill>
                <a:sysClr val="windowText" lastClr="000000"/>
              </a:solidFill>
              <a:latin typeface="Tw Cen MT" panose="020B0602020104020603"/>
            </a:defRPr>
          </a:lvl8pPr>
          <a:lvl9pPr marL="3657600" algn="l" defTabSz="457200" rtl="0" eaLnBrk="1" latinLnBrk="0" hangingPunct="1">
            <a:defRPr sz="1800" kern="1200">
              <a:solidFill>
                <a:sysClr val="windowText" lastClr="000000"/>
              </a:solidFill>
              <a:latin typeface="Tw Cen MT" panose="020B0602020104020603"/>
            </a:defRPr>
          </a:lvl9pPr>
        </a:lstStyle>
        <a:p>
          <a:pPr marL="0" lvl="0" indent="0" algn="ctr" defTabSz="577850" rtl="0">
            <a:lnSpc>
              <a:spcPct val="90000"/>
            </a:lnSpc>
            <a:spcBef>
              <a:spcPct val="0"/>
            </a:spcBef>
            <a:spcAft>
              <a:spcPct val="35000"/>
            </a:spcAft>
            <a:buNone/>
          </a:pPr>
          <a:r>
            <a:rPr lang="en-GB" sz="1000">
              <a:solidFill>
                <a:prstClr val="black"/>
              </a:solidFill>
            </a:rPr>
            <a:t> TA</a:t>
          </a:r>
        </a:p>
        <a:p>
          <a:pPr marL="0" lvl="0" indent="0" algn="ctr" defTabSz="577850" rtl="0">
            <a:lnSpc>
              <a:spcPct val="90000"/>
            </a:lnSpc>
            <a:spcBef>
              <a:spcPct val="0"/>
            </a:spcBef>
            <a:spcAft>
              <a:spcPct val="35000"/>
            </a:spcAft>
            <a:buNone/>
          </a:pPr>
          <a:r>
            <a:rPr lang="en-GB" sz="1000" b="0" kern="1200">
              <a:solidFill>
                <a:prstClr val="black"/>
              </a:solidFill>
            </a:rPr>
            <a:t>1FTE SC4 TTO </a:t>
          </a:r>
        </a:p>
      </xdr:txBody>
    </xdr:sp>
    <xdr:clientData/>
  </xdr:twoCellAnchor>
  <xdr:twoCellAnchor>
    <xdr:from>
      <xdr:col>3</xdr:col>
      <xdr:colOff>266701</xdr:colOff>
      <xdr:row>31</xdr:row>
      <xdr:rowOff>180975</xdr:rowOff>
    </xdr:from>
    <xdr:to>
      <xdr:col>13</xdr:col>
      <xdr:colOff>161925</xdr:colOff>
      <xdr:row>33</xdr:row>
      <xdr:rowOff>85725</xdr:rowOff>
    </xdr:to>
    <xdr:sp macro="" textlink="">
      <xdr:nvSpPr>
        <xdr:cNvPr id="26" name="Rectangle 25" descr="Hierarchy Level 2 Item 5">
          <a:extLst>
            <a:ext uri="{FF2B5EF4-FFF2-40B4-BE49-F238E27FC236}">
              <a16:creationId xmlns:a16="http://schemas.microsoft.com/office/drawing/2014/main" id="{BC13887C-28FD-4185-9B1E-444E1F5A2C92}"/>
            </a:ext>
          </a:extLst>
        </xdr:cNvPr>
        <xdr:cNvSpPr/>
      </xdr:nvSpPr>
      <xdr:spPr>
        <a:xfrm>
          <a:off x="2152651" y="5895975"/>
          <a:ext cx="6181724" cy="285750"/>
        </a:xfrm>
        <a:prstGeom prst="rect">
          <a:avLst/>
        </a:prstGeom>
        <a:solidFill>
          <a:srgbClr val="92D050"/>
        </a:solidFill>
        <a:ln>
          <a:noFill/>
        </a:ln>
        <a:effectLst/>
        <a:scene3d>
          <a:camera prst="orthographicFront"/>
          <a:lightRig rig="flat" dir="t"/>
        </a:scene3d>
        <a:sp3d prstMaterial="dkEdge"/>
      </xdr:spPr>
      <xdr:style>
        <a:lnRef idx="0">
          <a:schemeClr val="lt2">
            <a:hueOff val="0"/>
            <a:satOff val="0"/>
            <a:lumOff val="0"/>
            <a:alphaOff val="0"/>
          </a:schemeClr>
        </a:lnRef>
        <a:fillRef idx="2">
          <a:scrgbClr r="0" g="0" b="0"/>
        </a:fillRef>
        <a:effectRef idx="1">
          <a:schemeClr val="dk2">
            <a:hueOff val="0"/>
            <a:satOff val="0"/>
            <a:lumOff val="0"/>
            <a:alphaOff val="0"/>
          </a:schemeClr>
        </a:effectRef>
        <a:fontRef idx="minor">
          <a:schemeClr val="dk1"/>
        </a:fontRef>
      </xdr:style>
      <xdr:txBody>
        <a:bodyPr spcFirstLastPara="0" vert="horz" wrap="square" lIns="72000" tIns="108000" rIns="72000" bIns="0" numCol="1" spcCol="1270" rtlCol="0" anchor="t" anchorCtr="0">
          <a:noAutofit/>
        </a:bodyPr>
        <a:lstStyle>
          <a:defPPr rtl="0">
            <a:defRPr lang="en-gb"/>
          </a:defPPr>
          <a:lvl1pPr marL="0" algn="l" defTabSz="457200" rtl="0" eaLnBrk="1" latinLnBrk="0" hangingPunct="1">
            <a:defRPr sz="1800" kern="1200">
              <a:solidFill>
                <a:sysClr val="windowText" lastClr="000000"/>
              </a:solidFill>
              <a:latin typeface="Tw Cen MT" panose="020B0602020104020603"/>
            </a:defRPr>
          </a:lvl1pPr>
          <a:lvl2pPr marL="457200" algn="l" defTabSz="457200" rtl="0" eaLnBrk="1" latinLnBrk="0" hangingPunct="1">
            <a:defRPr sz="1800" kern="1200">
              <a:solidFill>
                <a:sysClr val="windowText" lastClr="000000"/>
              </a:solidFill>
              <a:latin typeface="Tw Cen MT" panose="020B0602020104020603"/>
            </a:defRPr>
          </a:lvl2pPr>
          <a:lvl3pPr marL="914400" algn="l" defTabSz="457200" rtl="0" eaLnBrk="1" latinLnBrk="0" hangingPunct="1">
            <a:defRPr sz="1800" kern="1200">
              <a:solidFill>
                <a:sysClr val="windowText" lastClr="000000"/>
              </a:solidFill>
              <a:latin typeface="Tw Cen MT" panose="020B0602020104020603"/>
            </a:defRPr>
          </a:lvl3pPr>
          <a:lvl4pPr marL="1371600" algn="l" defTabSz="457200" rtl="0" eaLnBrk="1" latinLnBrk="0" hangingPunct="1">
            <a:defRPr sz="1800" kern="1200">
              <a:solidFill>
                <a:sysClr val="windowText" lastClr="000000"/>
              </a:solidFill>
              <a:latin typeface="Tw Cen MT" panose="020B0602020104020603"/>
            </a:defRPr>
          </a:lvl4pPr>
          <a:lvl5pPr marL="1828800" algn="l" defTabSz="457200" rtl="0" eaLnBrk="1" latinLnBrk="0" hangingPunct="1">
            <a:defRPr sz="1800" kern="1200">
              <a:solidFill>
                <a:sysClr val="windowText" lastClr="000000"/>
              </a:solidFill>
              <a:latin typeface="Tw Cen MT" panose="020B0602020104020603"/>
            </a:defRPr>
          </a:lvl5pPr>
          <a:lvl6pPr marL="2286000" algn="l" defTabSz="457200" rtl="0" eaLnBrk="1" latinLnBrk="0" hangingPunct="1">
            <a:defRPr sz="1800" kern="1200">
              <a:solidFill>
                <a:sysClr val="windowText" lastClr="000000"/>
              </a:solidFill>
              <a:latin typeface="Tw Cen MT" panose="020B0602020104020603"/>
            </a:defRPr>
          </a:lvl6pPr>
          <a:lvl7pPr marL="2743200" algn="l" defTabSz="457200" rtl="0" eaLnBrk="1" latinLnBrk="0" hangingPunct="1">
            <a:defRPr sz="1800" kern="1200">
              <a:solidFill>
                <a:sysClr val="windowText" lastClr="000000"/>
              </a:solidFill>
              <a:latin typeface="Tw Cen MT" panose="020B0602020104020603"/>
            </a:defRPr>
          </a:lvl7pPr>
          <a:lvl8pPr marL="3200400" algn="l" defTabSz="457200" rtl="0" eaLnBrk="1" latinLnBrk="0" hangingPunct="1">
            <a:defRPr sz="1800" kern="1200">
              <a:solidFill>
                <a:sysClr val="windowText" lastClr="000000"/>
              </a:solidFill>
              <a:latin typeface="Tw Cen MT" panose="020B0602020104020603"/>
            </a:defRPr>
          </a:lvl8pPr>
          <a:lvl9pPr marL="3657600" algn="l" defTabSz="457200" rtl="0" eaLnBrk="1" latinLnBrk="0" hangingPunct="1">
            <a:defRPr sz="1800" kern="1200">
              <a:solidFill>
                <a:sysClr val="windowText" lastClr="000000"/>
              </a:solidFill>
              <a:latin typeface="Tw Cen MT" panose="020B0602020104020603"/>
            </a:defRPr>
          </a:lvl9pPr>
        </a:lstStyle>
        <a:p>
          <a:pPr marL="0" lvl="0" indent="0" algn="ctr" defTabSz="577850" rtl="0">
            <a:lnSpc>
              <a:spcPct val="90000"/>
            </a:lnSpc>
            <a:spcBef>
              <a:spcPct val="0"/>
            </a:spcBef>
            <a:spcAft>
              <a:spcPct val="35000"/>
            </a:spcAft>
            <a:buNone/>
          </a:pPr>
          <a:r>
            <a:rPr lang="en-GB" sz="900" b="0" kern="1200">
              <a:solidFill>
                <a:prstClr val="black"/>
              </a:solidFill>
            </a:rPr>
            <a:t>HLTA SO1</a:t>
          </a:r>
          <a:r>
            <a:rPr lang="en-GB" sz="900" b="0" kern="1200" baseline="0">
              <a:solidFill>
                <a:prstClr val="black"/>
              </a:solidFill>
            </a:rPr>
            <a:t> 0.4 TTO 80% class-based </a:t>
          </a:r>
          <a:endParaRPr lang="en-GB" sz="900" b="0" kern="1200">
            <a:solidFill>
              <a:prstClr val="black"/>
            </a:solidFill>
          </a:endParaRPr>
        </a:p>
      </xdr:txBody>
    </xdr:sp>
    <xdr:clientData/>
  </xdr:twoCellAnchor>
  <xdr:twoCellAnchor>
    <xdr:from>
      <xdr:col>11</xdr:col>
      <xdr:colOff>125291</xdr:colOff>
      <xdr:row>21</xdr:row>
      <xdr:rowOff>127024</xdr:rowOff>
    </xdr:from>
    <xdr:to>
      <xdr:col>12</xdr:col>
      <xdr:colOff>152400</xdr:colOff>
      <xdr:row>25</xdr:row>
      <xdr:rowOff>142876</xdr:rowOff>
    </xdr:to>
    <xdr:sp macro="" textlink="">
      <xdr:nvSpPr>
        <xdr:cNvPr id="27" name="Rectangle 26" descr="Hierarchy Level 2 Item 5">
          <a:extLst>
            <a:ext uri="{FF2B5EF4-FFF2-40B4-BE49-F238E27FC236}">
              <a16:creationId xmlns:a16="http://schemas.microsoft.com/office/drawing/2014/main" id="{FDCDAEDA-8475-4033-8DA5-EE52D941912C}"/>
            </a:ext>
          </a:extLst>
        </xdr:cNvPr>
        <xdr:cNvSpPr/>
      </xdr:nvSpPr>
      <xdr:spPr>
        <a:xfrm>
          <a:off x="7040441" y="3937024"/>
          <a:ext cx="655759" cy="777852"/>
        </a:xfrm>
        <a:prstGeom prst="rect">
          <a:avLst/>
        </a:prstGeom>
        <a:solidFill>
          <a:sysClr val="window" lastClr="FFFFFF">
            <a:lumMod val="85000"/>
          </a:sysClr>
        </a:solidFill>
        <a:ln>
          <a:noFill/>
        </a:ln>
        <a:effectLst/>
        <a:scene3d>
          <a:camera prst="orthographicFront"/>
          <a:lightRig rig="flat" dir="t"/>
        </a:scene3d>
        <a:sp3d prstMaterial="dkEdge"/>
      </xdr:spPr>
      <xdr:style>
        <a:lnRef idx="0">
          <a:schemeClr val="lt2">
            <a:hueOff val="0"/>
            <a:satOff val="0"/>
            <a:lumOff val="0"/>
            <a:alphaOff val="0"/>
          </a:schemeClr>
        </a:lnRef>
        <a:fillRef idx="2">
          <a:scrgbClr r="0" g="0" b="0"/>
        </a:fillRef>
        <a:effectRef idx="1">
          <a:schemeClr val="dk2">
            <a:hueOff val="0"/>
            <a:satOff val="0"/>
            <a:lumOff val="0"/>
            <a:alphaOff val="0"/>
          </a:schemeClr>
        </a:effectRef>
        <a:fontRef idx="minor">
          <a:schemeClr val="dk1"/>
        </a:fontRef>
      </xdr:style>
      <xdr:txBody>
        <a:bodyPr spcFirstLastPara="0" vert="horz" wrap="square" lIns="72000" tIns="108000" rIns="72000" bIns="0" numCol="1" spcCol="1270" rtlCol="0" anchor="t" anchorCtr="0">
          <a:noAutofit/>
        </a:bodyPr>
        <a:lstStyle>
          <a:defPPr rtl="0">
            <a:defRPr lang="en-gb"/>
          </a:defPPr>
          <a:lvl1pPr marL="0" algn="l" defTabSz="457200" rtl="0" eaLnBrk="1" latinLnBrk="0" hangingPunct="1">
            <a:defRPr sz="1800" kern="1200">
              <a:solidFill>
                <a:sysClr val="windowText" lastClr="000000"/>
              </a:solidFill>
              <a:latin typeface="Tw Cen MT" panose="020B0602020104020603"/>
            </a:defRPr>
          </a:lvl1pPr>
          <a:lvl2pPr marL="457200" algn="l" defTabSz="457200" rtl="0" eaLnBrk="1" latinLnBrk="0" hangingPunct="1">
            <a:defRPr sz="1800" kern="1200">
              <a:solidFill>
                <a:sysClr val="windowText" lastClr="000000"/>
              </a:solidFill>
              <a:latin typeface="Tw Cen MT" panose="020B0602020104020603"/>
            </a:defRPr>
          </a:lvl2pPr>
          <a:lvl3pPr marL="914400" algn="l" defTabSz="457200" rtl="0" eaLnBrk="1" latinLnBrk="0" hangingPunct="1">
            <a:defRPr sz="1800" kern="1200">
              <a:solidFill>
                <a:sysClr val="windowText" lastClr="000000"/>
              </a:solidFill>
              <a:latin typeface="Tw Cen MT" panose="020B0602020104020603"/>
            </a:defRPr>
          </a:lvl3pPr>
          <a:lvl4pPr marL="1371600" algn="l" defTabSz="457200" rtl="0" eaLnBrk="1" latinLnBrk="0" hangingPunct="1">
            <a:defRPr sz="1800" kern="1200">
              <a:solidFill>
                <a:sysClr val="windowText" lastClr="000000"/>
              </a:solidFill>
              <a:latin typeface="Tw Cen MT" panose="020B0602020104020603"/>
            </a:defRPr>
          </a:lvl4pPr>
          <a:lvl5pPr marL="1828800" algn="l" defTabSz="457200" rtl="0" eaLnBrk="1" latinLnBrk="0" hangingPunct="1">
            <a:defRPr sz="1800" kern="1200">
              <a:solidFill>
                <a:sysClr val="windowText" lastClr="000000"/>
              </a:solidFill>
              <a:latin typeface="Tw Cen MT" panose="020B0602020104020603"/>
            </a:defRPr>
          </a:lvl5pPr>
          <a:lvl6pPr marL="2286000" algn="l" defTabSz="457200" rtl="0" eaLnBrk="1" latinLnBrk="0" hangingPunct="1">
            <a:defRPr sz="1800" kern="1200">
              <a:solidFill>
                <a:sysClr val="windowText" lastClr="000000"/>
              </a:solidFill>
              <a:latin typeface="Tw Cen MT" panose="020B0602020104020603"/>
            </a:defRPr>
          </a:lvl6pPr>
          <a:lvl7pPr marL="2743200" algn="l" defTabSz="457200" rtl="0" eaLnBrk="1" latinLnBrk="0" hangingPunct="1">
            <a:defRPr sz="1800" kern="1200">
              <a:solidFill>
                <a:sysClr val="windowText" lastClr="000000"/>
              </a:solidFill>
              <a:latin typeface="Tw Cen MT" panose="020B0602020104020603"/>
            </a:defRPr>
          </a:lvl7pPr>
          <a:lvl8pPr marL="3200400" algn="l" defTabSz="457200" rtl="0" eaLnBrk="1" latinLnBrk="0" hangingPunct="1">
            <a:defRPr sz="1800" kern="1200">
              <a:solidFill>
                <a:sysClr val="windowText" lastClr="000000"/>
              </a:solidFill>
              <a:latin typeface="Tw Cen MT" panose="020B0602020104020603"/>
            </a:defRPr>
          </a:lvl8pPr>
          <a:lvl9pPr marL="3657600" algn="l" defTabSz="457200" rtl="0" eaLnBrk="1" latinLnBrk="0" hangingPunct="1">
            <a:defRPr sz="1800" kern="1200">
              <a:solidFill>
                <a:sysClr val="windowText" lastClr="000000"/>
              </a:solidFill>
              <a:latin typeface="Tw Cen MT" panose="020B0602020104020603"/>
            </a:defRPr>
          </a:lvl9pPr>
        </a:lstStyle>
        <a:p>
          <a:pPr marL="0" lvl="0" indent="0" algn="ctr" defTabSz="577850" rtl="0">
            <a:lnSpc>
              <a:spcPct val="90000"/>
            </a:lnSpc>
            <a:spcBef>
              <a:spcPct val="0"/>
            </a:spcBef>
            <a:spcAft>
              <a:spcPct val="35000"/>
            </a:spcAft>
            <a:buNone/>
          </a:pPr>
          <a:r>
            <a:rPr lang="en-GB" sz="1000" b="0" kern="1200">
              <a:solidFill>
                <a:prstClr val="black"/>
              </a:solidFill>
            </a:rPr>
            <a:t>Y4/5/6 TA</a:t>
          </a:r>
        </a:p>
        <a:p>
          <a:pPr marL="0" lvl="0" indent="0" algn="ctr" defTabSz="577850" rtl="0">
            <a:lnSpc>
              <a:spcPct val="90000"/>
            </a:lnSpc>
            <a:spcBef>
              <a:spcPct val="0"/>
            </a:spcBef>
            <a:spcAft>
              <a:spcPct val="35000"/>
            </a:spcAft>
            <a:buNone/>
          </a:pPr>
          <a:r>
            <a:rPr lang="en-GB" sz="1000" b="0" kern="1200">
              <a:solidFill>
                <a:prstClr val="black"/>
              </a:solidFill>
            </a:rPr>
            <a:t>1FTE SC4</a:t>
          </a:r>
        </a:p>
        <a:p>
          <a:pPr marL="0" lvl="0" indent="0" algn="ctr" defTabSz="577850" rtl="0">
            <a:lnSpc>
              <a:spcPct val="90000"/>
            </a:lnSpc>
            <a:spcBef>
              <a:spcPct val="0"/>
            </a:spcBef>
            <a:spcAft>
              <a:spcPct val="35000"/>
            </a:spcAft>
            <a:buNone/>
          </a:pPr>
          <a:r>
            <a:rPr lang="en-GB" sz="1000" b="0" kern="1200">
              <a:solidFill>
                <a:prstClr val="black"/>
              </a:solidFill>
            </a:rPr>
            <a:t>TTO</a:t>
          </a:r>
        </a:p>
        <a:p>
          <a:pPr marL="0" lvl="0" indent="0" algn="ctr" defTabSz="577850" rtl="0">
            <a:lnSpc>
              <a:spcPct val="90000"/>
            </a:lnSpc>
            <a:spcBef>
              <a:spcPct val="0"/>
            </a:spcBef>
            <a:spcAft>
              <a:spcPct val="35000"/>
            </a:spcAft>
            <a:buNone/>
          </a:pPr>
          <a:endParaRPr lang="en-GB" sz="1000" b="0" kern="1200">
            <a:solidFill>
              <a:prstClr val="black"/>
            </a:solidFill>
          </a:endParaRPr>
        </a:p>
      </xdr:txBody>
    </xdr:sp>
    <xdr:clientData/>
  </xdr:twoCellAnchor>
  <xdr:twoCellAnchor>
    <xdr:from>
      <xdr:col>0</xdr:col>
      <xdr:colOff>586680</xdr:colOff>
      <xdr:row>22</xdr:row>
      <xdr:rowOff>9851</xdr:rowOff>
    </xdr:from>
    <xdr:to>
      <xdr:col>1</xdr:col>
      <xdr:colOff>612173</xdr:colOff>
      <xdr:row>24</xdr:row>
      <xdr:rowOff>111432</xdr:rowOff>
    </xdr:to>
    <xdr:sp macro="" textlink="">
      <xdr:nvSpPr>
        <xdr:cNvPr id="28" name="Rectangle 27" descr="Hierarchy Sub Level">
          <a:extLst>
            <a:ext uri="{FF2B5EF4-FFF2-40B4-BE49-F238E27FC236}">
              <a16:creationId xmlns:a16="http://schemas.microsoft.com/office/drawing/2014/main" id="{D60B9475-121F-4101-814C-590AF299238F}"/>
            </a:ext>
          </a:extLst>
        </xdr:cNvPr>
        <xdr:cNvSpPr/>
      </xdr:nvSpPr>
      <xdr:spPr>
        <a:xfrm>
          <a:off x="586680" y="4010351"/>
          <a:ext cx="654143" cy="482581"/>
        </a:xfrm>
        <a:prstGeom prst="rect">
          <a:avLst/>
        </a:prstGeom>
        <a:solidFill>
          <a:schemeClr val="accent1">
            <a:lumMod val="40000"/>
            <a:lumOff val="60000"/>
          </a:schemeClr>
        </a:solidFill>
        <a:ln/>
      </xdr:spPr>
      <xdr:style>
        <a:lnRef idx="2">
          <a:schemeClr val="accent1"/>
        </a:lnRef>
        <a:fillRef idx="1">
          <a:schemeClr val="lt1"/>
        </a:fillRef>
        <a:effectRef idx="0">
          <a:schemeClr val="accent1"/>
        </a:effectRef>
        <a:fontRef idx="minor">
          <a:schemeClr val="dk1"/>
        </a:fontRef>
      </xdr:style>
      <xdr:txBody>
        <a:bodyPr spcFirstLastPara="0" vert="horz" wrap="square" lIns="8255" tIns="8255" rIns="8255" bIns="8255" numCol="1" spcCol="1270" rtlCol="0" anchor="ctr" anchorCtr="0">
          <a:noAutofit/>
        </a:bodyPr>
        <a:lstStyle>
          <a:defPPr rtl="0">
            <a:defRPr lang="en-gb"/>
          </a:defPPr>
          <a:lvl1pPr marL="0" algn="l" defTabSz="457200" rtl="0" eaLnBrk="1" latinLnBrk="0" hangingPunct="1">
            <a:defRPr sz="1800" kern="1200">
              <a:solidFill>
                <a:sysClr val="windowText" lastClr="000000"/>
              </a:solidFill>
              <a:latin typeface="Tw Cen MT" panose="020B0602020104020603"/>
            </a:defRPr>
          </a:lvl1pPr>
          <a:lvl2pPr marL="457200" algn="l" defTabSz="457200" rtl="0" eaLnBrk="1" latinLnBrk="0" hangingPunct="1">
            <a:defRPr sz="1800" kern="1200">
              <a:solidFill>
                <a:sysClr val="windowText" lastClr="000000"/>
              </a:solidFill>
              <a:latin typeface="Tw Cen MT" panose="020B0602020104020603"/>
            </a:defRPr>
          </a:lvl2pPr>
          <a:lvl3pPr marL="914400" algn="l" defTabSz="457200" rtl="0" eaLnBrk="1" latinLnBrk="0" hangingPunct="1">
            <a:defRPr sz="1800" kern="1200">
              <a:solidFill>
                <a:sysClr val="windowText" lastClr="000000"/>
              </a:solidFill>
              <a:latin typeface="Tw Cen MT" panose="020B0602020104020603"/>
            </a:defRPr>
          </a:lvl3pPr>
          <a:lvl4pPr marL="1371600" algn="l" defTabSz="457200" rtl="0" eaLnBrk="1" latinLnBrk="0" hangingPunct="1">
            <a:defRPr sz="1800" kern="1200">
              <a:solidFill>
                <a:sysClr val="windowText" lastClr="000000"/>
              </a:solidFill>
              <a:latin typeface="Tw Cen MT" panose="020B0602020104020603"/>
            </a:defRPr>
          </a:lvl4pPr>
          <a:lvl5pPr marL="1828800" algn="l" defTabSz="457200" rtl="0" eaLnBrk="1" latinLnBrk="0" hangingPunct="1">
            <a:defRPr sz="1800" kern="1200">
              <a:solidFill>
                <a:sysClr val="windowText" lastClr="000000"/>
              </a:solidFill>
              <a:latin typeface="Tw Cen MT" panose="020B0602020104020603"/>
            </a:defRPr>
          </a:lvl5pPr>
          <a:lvl6pPr marL="2286000" algn="l" defTabSz="457200" rtl="0" eaLnBrk="1" latinLnBrk="0" hangingPunct="1">
            <a:defRPr sz="1800" kern="1200">
              <a:solidFill>
                <a:sysClr val="windowText" lastClr="000000"/>
              </a:solidFill>
              <a:latin typeface="Tw Cen MT" panose="020B0602020104020603"/>
            </a:defRPr>
          </a:lvl6pPr>
          <a:lvl7pPr marL="2743200" algn="l" defTabSz="457200" rtl="0" eaLnBrk="1" latinLnBrk="0" hangingPunct="1">
            <a:defRPr sz="1800" kern="1200">
              <a:solidFill>
                <a:sysClr val="windowText" lastClr="000000"/>
              </a:solidFill>
              <a:latin typeface="Tw Cen MT" panose="020B0602020104020603"/>
            </a:defRPr>
          </a:lvl7pPr>
          <a:lvl8pPr marL="3200400" algn="l" defTabSz="457200" rtl="0" eaLnBrk="1" latinLnBrk="0" hangingPunct="1">
            <a:defRPr sz="1800" kern="1200">
              <a:solidFill>
                <a:sysClr val="windowText" lastClr="000000"/>
              </a:solidFill>
              <a:latin typeface="Tw Cen MT" panose="020B0602020104020603"/>
            </a:defRPr>
          </a:lvl8pPr>
          <a:lvl9pPr marL="3657600" algn="l" defTabSz="457200" rtl="0" eaLnBrk="1" latinLnBrk="0" hangingPunct="1">
            <a:defRPr sz="1800" kern="1200">
              <a:solidFill>
                <a:sysClr val="windowText" lastClr="000000"/>
              </a:solidFill>
              <a:latin typeface="Tw Cen MT" panose="020B0602020104020603"/>
            </a:defRPr>
          </a:lvl9pPr>
        </a:lstStyle>
        <a:p>
          <a:pPr marL="0" lvl="0" indent="0" algn="ctr" defTabSz="577850" rtl="0">
            <a:lnSpc>
              <a:spcPct val="90000"/>
            </a:lnSpc>
            <a:spcBef>
              <a:spcPct val="0"/>
            </a:spcBef>
            <a:spcAft>
              <a:spcPct val="35000"/>
            </a:spcAft>
            <a:buNone/>
          </a:pPr>
          <a:r>
            <a:rPr lang="en-GB" sz="1000">
              <a:solidFill>
                <a:prstClr val="black"/>
              </a:solidFill>
            </a:rPr>
            <a:t> AO SC5 0.57 TTO</a:t>
          </a:r>
          <a:r>
            <a:rPr lang="en-GB" sz="1300">
              <a:solidFill>
                <a:prstClr val="black"/>
              </a:solidFill>
            </a:rPr>
            <a:t> </a:t>
          </a:r>
          <a:endParaRPr lang="en-GB" sz="1300" b="0" kern="1200">
            <a:solidFill>
              <a:prstClr val="black"/>
            </a:solidFill>
          </a:endParaRPr>
        </a:p>
      </xdr:txBody>
    </xdr:sp>
    <xdr:clientData/>
  </xdr:twoCellAnchor>
  <xdr:twoCellAnchor>
    <xdr:from>
      <xdr:col>17</xdr:col>
      <xdr:colOff>9683</xdr:colOff>
      <xdr:row>34</xdr:row>
      <xdr:rowOff>152399</xdr:rowOff>
    </xdr:from>
    <xdr:to>
      <xdr:col>18</xdr:col>
      <xdr:colOff>57150</xdr:colOff>
      <xdr:row>39</xdr:row>
      <xdr:rowOff>95250</xdr:rowOff>
    </xdr:to>
    <xdr:sp macro="" textlink="">
      <xdr:nvSpPr>
        <xdr:cNvPr id="29" name="Rectangle 28" descr="Hierarchy Level 2 Item 5">
          <a:extLst>
            <a:ext uri="{FF2B5EF4-FFF2-40B4-BE49-F238E27FC236}">
              <a16:creationId xmlns:a16="http://schemas.microsoft.com/office/drawing/2014/main" id="{48753CA2-D509-4771-87EA-8DD3B4287FAF}"/>
            </a:ext>
          </a:extLst>
        </xdr:cNvPr>
        <xdr:cNvSpPr/>
      </xdr:nvSpPr>
      <xdr:spPr>
        <a:xfrm>
          <a:off x="10696733" y="6438899"/>
          <a:ext cx="676117" cy="895351"/>
        </a:xfrm>
        <a:prstGeom prst="rect">
          <a:avLst/>
        </a:prstGeom>
        <a:solidFill>
          <a:schemeClr val="accent6">
            <a:lumMod val="40000"/>
            <a:lumOff val="60000"/>
          </a:schemeClr>
        </a:solidFill>
        <a:ln>
          <a:noFill/>
        </a:ln>
        <a:effectLst/>
        <a:scene3d>
          <a:camera prst="orthographicFront"/>
          <a:lightRig rig="flat" dir="t"/>
        </a:scene3d>
        <a:sp3d prstMaterial="dkEdge"/>
      </xdr:spPr>
      <xdr:style>
        <a:lnRef idx="0">
          <a:schemeClr val="lt2">
            <a:hueOff val="0"/>
            <a:satOff val="0"/>
            <a:lumOff val="0"/>
            <a:alphaOff val="0"/>
          </a:schemeClr>
        </a:lnRef>
        <a:fillRef idx="2">
          <a:scrgbClr r="0" g="0" b="0"/>
        </a:fillRef>
        <a:effectRef idx="1">
          <a:schemeClr val="dk2">
            <a:hueOff val="0"/>
            <a:satOff val="0"/>
            <a:lumOff val="0"/>
            <a:alphaOff val="0"/>
          </a:schemeClr>
        </a:effectRef>
        <a:fontRef idx="minor">
          <a:schemeClr val="dk1"/>
        </a:fontRef>
      </xdr:style>
      <xdr:txBody>
        <a:bodyPr spcFirstLastPara="0" vert="horz" wrap="square" lIns="72000" tIns="108000" rIns="72000" bIns="0" numCol="1" spcCol="1270" rtlCol="0" anchor="t" anchorCtr="0">
          <a:noAutofit/>
        </a:bodyPr>
        <a:lstStyle>
          <a:defPPr rtl="0">
            <a:defRPr lang="en-gb"/>
          </a:defPPr>
          <a:lvl1pPr marL="0" algn="l" defTabSz="457200" rtl="0" eaLnBrk="1" latinLnBrk="0" hangingPunct="1">
            <a:defRPr sz="1800" kern="1200">
              <a:solidFill>
                <a:sysClr val="windowText" lastClr="000000"/>
              </a:solidFill>
              <a:latin typeface="Tw Cen MT" panose="020B0602020104020603"/>
            </a:defRPr>
          </a:lvl1pPr>
          <a:lvl2pPr marL="457200" algn="l" defTabSz="457200" rtl="0" eaLnBrk="1" latinLnBrk="0" hangingPunct="1">
            <a:defRPr sz="1800" kern="1200">
              <a:solidFill>
                <a:sysClr val="windowText" lastClr="000000"/>
              </a:solidFill>
              <a:latin typeface="Tw Cen MT" panose="020B0602020104020603"/>
            </a:defRPr>
          </a:lvl2pPr>
          <a:lvl3pPr marL="914400" algn="l" defTabSz="457200" rtl="0" eaLnBrk="1" latinLnBrk="0" hangingPunct="1">
            <a:defRPr sz="1800" kern="1200">
              <a:solidFill>
                <a:sysClr val="windowText" lastClr="000000"/>
              </a:solidFill>
              <a:latin typeface="Tw Cen MT" panose="020B0602020104020603"/>
            </a:defRPr>
          </a:lvl3pPr>
          <a:lvl4pPr marL="1371600" algn="l" defTabSz="457200" rtl="0" eaLnBrk="1" latinLnBrk="0" hangingPunct="1">
            <a:defRPr sz="1800" kern="1200">
              <a:solidFill>
                <a:sysClr val="windowText" lastClr="000000"/>
              </a:solidFill>
              <a:latin typeface="Tw Cen MT" panose="020B0602020104020603"/>
            </a:defRPr>
          </a:lvl4pPr>
          <a:lvl5pPr marL="1828800" algn="l" defTabSz="457200" rtl="0" eaLnBrk="1" latinLnBrk="0" hangingPunct="1">
            <a:defRPr sz="1800" kern="1200">
              <a:solidFill>
                <a:sysClr val="windowText" lastClr="000000"/>
              </a:solidFill>
              <a:latin typeface="Tw Cen MT" panose="020B0602020104020603"/>
            </a:defRPr>
          </a:lvl5pPr>
          <a:lvl6pPr marL="2286000" algn="l" defTabSz="457200" rtl="0" eaLnBrk="1" latinLnBrk="0" hangingPunct="1">
            <a:defRPr sz="1800" kern="1200">
              <a:solidFill>
                <a:sysClr val="windowText" lastClr="000000"/>
              </a:solidFill>
              <a:latin typeface="Tw Cen MT" panose="020B0602020104020603"/>
            </a:defRPr>
          </a:lvl6pPr>
          <a:lvl7pPr marL="2743200" algn="l" defTabSz="457200" rtl="0" eaLnBrk="1" latinLnBrk="0" hangingPunct="1">
            <a:defRPr sz="1800" kern="1200">
              <a:solidFill>
                <a:sysClr val="windowText" lastClr="000000"/>
              </a:solidFill>
              <a:latin typeface="Tw Cen MT" panose="020B0602020104020603"/>
            </a:defRPr>
          </a:lvl7pPr>
          <a:lvl8pPr marL="3200400" algn="l" defTabSz="457200" rtl="0" eaLnBrk="1" latinLnBrk="0" hangingPunct="1">
            <a:defRPr sz="1800" kern="1200">
              <a:solidFill>
                <a:sysClr val="windowText" lastClr="000000"/>
              </a:solidFill>
              <a:latin typeface="Tw Cen MT" panose="020B0602020104020603"/>
            </a:defRPr>
          </a:lvl8pPr>
          <a:lvl9pPr marL="3657600" algn="l" defTabSz="457200" rtl="0" eaLnBrk="1" latinLnBrk="0" hangingPunct="1">
            <a:defRPr sz="1800" kern="1200">
              <a:solidFill>
                <a:sysClr val="windowText" lastClr="000000"/>
              </a:solidFill>
              <a:latin typeface="Tw Cen MT" panose="020B0602020104020603"/>
            </a:defRPr>
          </a:lvl9pPr>
        </a:lstStyle>
        <a:p>
          <a:pPr marL="0" lvl="0" indent="0" algn="ctr" defTabSz="577850" rtl="0">
            <a:lnSpc>
              <a:spcPct val="90000"/>
            </a:lnSpc>
            <a:spcBef>
              <a:spcPct val="0"/>
            </a:spcBef>
            <a:spcAft>
              <a:spcPct val="35000"/>
            </a:spcAft>
            <a:buNone/>
          </a:pPr>
          <a:r>
            <a:rPr lang="en-GB" sz="1000" b="0" kern="1200">
              <a:solidFill>
                <a:prstClr val="black"/>
              </a:solidFill>
            </a:rPr>
            <a:t>MDM 0.21 FTE SC4</a:t>
          </a:r>
        </a:p>
        <a:p>
          <a:pPr marL="0" lvl="0" indent="0" algn="ctr" defTabSz="577850" rtl="0">
            <a:lnSpc>
              <a:spcPct val="90000"/>
            </a:lnSpc>
            <a:spcBef>
              <a:spcPct val="0"/>
            </a:spcBef>
            <a:spcAft>
              <a:spcPct val="35000"/>
            </a:spcAft>
            <a:buNone/>
          </a:pPr>
          <a:r>
            <a:rPr lang="en-GB" sz="1000" b="0" kern="1200">
              <a:solidFill>
                <a:prstClr val="black"/>
              </a:solidFill>
            </a:rPr>
            <a:t>TTO </a:t>
          </a:r>
        </a:p>
      </xdr:txBody>
    </xdr:sp>
    <xdr:clientData/>
  </xdr:twoCellAnchor>
  <xdr:twoCellAnchor>
    <xdr:from>
      <xdr:col>9</xdr:col>
      <xdr:colOff>38101</xdr:colOff>
      <xdr:row>10</xdr:row>
      <xdr:rowOff>41673</xdr:rowOff>
    </xdr:from>
    <xdr:to>
      <xdr:col>10</xdr:col>
      <xdr:colOff>531851</xdr:colOff>
      <xdr:row>12</xdr:row>
      <xdr:rowOff>123825</xdr:rowOff>
    </xdr:to>
    <xdr:sp macro="" textlink="">
      <xdr:nvSpPr>
        <xdr:cNvPr id="30" name="Rectangle 29" descr="Hierarchy Level 2 Item 3">
          <a:extLst>
            <a:ext uri="{FF2B5EF4-FFF2-40B4-BE49-F238E27FC236}">
              <a16:creationId xmlns:a16="http://schemas.microsoft.com/office/drawing/2014/main" id="{CE146C87-C745-464E-BA4D-1373F672C9CB}"/>
            </a:ext>
          </a:extLst>
        </xdr:cNvPr>
        <xdr:cNvSpPr/>
      </xdr:nvSpPr>
      <xdr:spPr>
        <a:xfrm>
          <a:off x="5695951" y="1756173"/>
          <a:ext cx="1122400" cy="463152"/>
        </a:xfrm>
        <a:prstGeom prst="rect">
          <a:avLst/>
        </a:prstGeom>
        <a:solidFill>
          <a:srgbClr val="00B0F0"/>
        </a:solidFill>
        <a:ln>
          <a:noFill/>
        </a:ln>
        <a:effectLst/>
        <a:scene3d>
          <a:camera prst="orthographicFront"/>
          <a:lightRig rig="flat" dir="t"/>
        </a:scene3d>
        <a:sp3d prstMaterial="dkEdge"/>
      </xdr:spPr>
      <xdr:style>
        <a:lnRef idx="0">
          <a:schemeClr val="lt2">
            <a:hueOff val="0"/>
            <a:satOff val="0"/>
            <a:lumOff val="0"/>
            <a:alphaOff val="0"/>
          </a:schemeClr>
        </a:lnRef>
        <a:fillRef idx="2">
          <a:scrgbClr r="0" g="0" b="0"/>
        </a:fillRef>
        <a:effectRef idx="1">
          <a:schemeClr val="dk2">
            <a:hueOff val="0"/>
            <a:satOff val="0"/>
            <a:lumOff val="0"/>
            <a:alphaOff val="0"/>
          </a:schemeClr>
        </a:effectRef>
        <a:fontRef idx="minor">
          <a:schemeClr val="dk1"/>
        </a:fontRef>
      </xdr:style>
      <xdr:txBody>
        <a:bodyPr spcFirstLastPara="0" vert="horz" wrap="square" lIns="72000" tIns="108000" rIns="72000" bIns="0" numCol="1" spcCol="1270" rtlCol="0" anchor="t" anchorCtr="0">
          <a:noAutofit/>
        </a:bodyPr>
        <a:lstStyle>
          <a:defPPr rtl="0">
            <a:defRPr lang="en-gb"/>
          </a:defPPr>
          <a:lvl1pPr marL="0" algn="l" defTabSz="457200" rtl="0" eaLnBrk="1" latinLnBrk="0" hangingPunct="1">
            <a:defRPr sz="1800" kern="1200">
              <a:solidFill>
                <a:sysClr val="windowText" lastClr="000000"/>
              </a:solidFill>
              <a:latin typeface="Tw Cen MT" panose="020B0602020104020603"/>
            </a:defRPr>
          </a:lvl1pPr>
          <a:lvl2pPr marL="457200" algn="l" defTabSz="457200" rtl="0" eaLnBrk="1" latinLnBrk="0" hangingPunct="1">
            <a:defRPr sz="1800" kern="1200">
              <a:solidFill>
                <a:sysClr val="windowText" lastClr="000000"/>
              </a:solidFill>
              <a:latin typeface="Tw Cen MT" panose="020B0602020104020603"/>
            </a:defRPr>
          </a:lvl2pPr>
          <a:lvl3pPr marL="914400" algn="l" defTabSz="457200" rtl="0" eaLnBrk="1" latinLnBrk="0" hangingPunct="1">
            <a:defRPr sz="1800" kern="1200">
              <a:solidFill>
                <a:sysClr val="windowText" lastClr="000000"/>
              </a:solidFill>
              <a:latin typeface="Tw Cen MT" panose="020B0602020104020603"/>
            </a:defRPr>
          </a:lvl3pPr>
          <a:lvl4pPr marL="1371600" algn="l" defTabSz="457200" rtl="0" eaLnBrk="1" latinLnBrk="0" hangingPunct="1">
            <a:defRPr sz="1800" kern="1200">
              <a:solidFill>
                <a:sysClr val="windowText" lastClr="000000"/>
              </a:solidFill>
              <a:latin typeface="Tw Cen MT" panose="020B0602020104020603"/>
            </a:defRPr>
          </a:lvl4pPr>
          <a:lvl5pPr marL="1828800" algn="l" defTabSz="457200" rtl="0" eaLnBrk="1" latinLnBrk="0" hangingPunct="1">
            <a:defRPr sz="1800" kern="1200">
              <a:solidFill>
                <a:sysClr val="windowText" lastClr="000000"/>
              </a:solidFill>
              <a:latin typeface="Tw Cen MT" panose="020B0602020104020603"/>
            </a:defRPr>
          </a:lvl5pPr>
          <a:lvl6pPr marL="2286000" algn="l" defTabSz="457200" rtl="0" eaLnBrk="1" latinLnBrk="0" hangingPunct="1">
            <a:defRPr sz="1800" kern="1200">
              <a:solidFill>
                <a:sysClr val="windowText" lastClr="000000"/>
              </a:solidFill>
              <a:latin typeface="Tw Cen MT" panose="020B0602020104020603"/>
            </a:defRPr>
          </a:lvl6pPr>
          <a:lvl7pPr marL="2743200" algn="l" defTabSz="457200" rtl="0" eaLnBrk="1" latinLnBrk="0" hangingPunct="1">
            <a:defRPr sz="1800" kern="1200">
              <a:solidFill>
                <a:sysClr val="windowText" lastClr="000000"/>
              </a:solidFill>
              <a:latin typeface="Tw Cen MT" panose="020B0602020104020603"/>
            </a:defRPr>
          </a:lvl7pPr>
          <a:lvl8pPr marL="3200400" algn="l" defTabSz="457200" rtl="0" eaLnBrk="1" latinLnBrk="0" hangingPunct="1">
            <a:defRPr sz="1800" kern="1200">
              <a:solidFill>
                <a:sysClr val="windowText" lastClr="000000"/>
              </a:solidFill>
              <a:latin typeface="Tw Cen MT" panose="020B0602020104020603"/>
            </a:defRPr>
          </a:lvl8pPr>
          <a:lvl9pPr marL="3657600" algn="l" defTabSz="457200" rtl="0" eaLnBrk="1" latinLnBrk="0" hangingPunct="1">
            <a:defRPr sz="1800" kern="1200">
              <a:solidFill>
                <a:sysClr val="windowText" lastClr="000000"/>
              </a:solidFill>
              <a:latin typeface="Tw Cen MT" panose="020B0602020104020603"/>
            </a:defRPr>
          </a:lvl9pPr>
        </a:lstStyle>
        <a:p>
          <a:pPr marL="0" lvl="0" indent="0" algn="ctr" defTabSz="577850" rtl="0">
            <a:lnSpc>
              <a:spcPct val="90000"/>
            </a:lnSpc>
            <a:spcBef>
              <a:spcPct val="0"/>
            </a:spcBef>
            <a:spcAft>
              <a:spcPct val="35000"/>
            </a:spcAft>
            <a:buNone/>
          </a:pPr>
          <a:r>
            <a:rPr lang="en-GB" sz="1000">
              <a:solidFill>
                <a:prstClr val="black"/>
              </a:solidFill>
            </a:rPr>
            <a:t> DHT L14 1FTE</a:t>
          </a:r>
        </a:p>
      </xdr:txBody>
    </xdr:sp>
    <xdr:clientData/>
  </xdr:twoCellAnchor>
  <xdr:twoCellAnchor>
    <xdr:from>
      <xdr:col>6</xdr:col>
      <xdr:colOff>406448</xdr:colOff>
      <xdr:row>36</xdr:row>
      <xdr:rowOff>5701</xdr:rowOff>
    </xdr:from>
    <xdr:to>
      <xdr:col>9</xdr:col>
      <xdr:colOff>304800</xdr:colOff>
      <xdr:row>40</xdr:row>
      <xdr:rowOff>47625</xdr:rowOff>
    </xdr:to>
    <xdr:sp macro="" textlink="">
      <xdr:nvSpPr>
        <xdr:cNvPr id="31" name="Rectangle 30" descr="Hierarchy Level 2 Item 3">
          <a:extLst>
            <a:ext uri="{FF2B5EF4-FFF2-40B4-BE49-F238E27FC236}">
              <a16:creationId xmlns:a16="http://schemas.microsoft.com/office/drawing/2014/main" id="{B37E9784-AA93-4AFB-9DB3-87112F36F128}"/>
            </a:ext>
          </a:extLst>
        </xdr:cNvPr>
        <xdr:cNvSpPr/>
      </xdr:nvSpPr>
      <xdr:spPr>
        <a:xfrm>
          <a:off x="4178348" y="6673201"/>
          <a:ext cx="1784302" cy="803924"/>
        </a:xfrm>
        <a:prstGeom prst="rect">
          <a:avLst/>
        </a:prstGeom>
        <a:solidFill>
          <a:srgbClr val="FFFF00"/>
        </a:solidFill>
        <a:ln>
          <a:noFill/>
        </a:ln>
        <a:effectLst/>
        <a:scene3d>
          <a:camera prst="orthographicFront"/>
          <a:lightRig rig="flat" dir="t"/>
        </a:scene3d>
        <a:sp3d prstMaterial="dkEdge"/>
      </xdr:spPr>
      <xdr:style>
        <a:lnRef idx="0">
          <a:schemeClr val="lt2">
            <a:hueOff val="0"/>
            <a:satOff val="0"/>
            <a:lumOff val="0"/>
            <a:alphaOff val="0"/>
          </a:schemeClr>
        </a:lnRef>
        <a:fillRef idx="2">
          <a:scrgbClr r="0" g="0" b="0"/>
        </a:fillRef>
        <a:effectRef idx="1">
          <a:schemeClr val="dk2">
            <a:hueOff val="0"/>
            <a:satOff val="0"/>
            <a:lumOff val="0"/>
            <a:alphaOff val="0"/>
          </a:schemeClr>
        </a:effectRef>
        <a:fontRef idx="minor">
          <a:schemeClr val="dk1"/>
        </a:fontRef>
      </xdr:style>
      <xdr:txBody>
        <a:bodyPr spcFirstLastPara="0" vert="horz" wrap="square" lIns="72000" tIns="108000" rIns="72000" bIns="0" numCol="1" spcCol="1270" rtlCol="0" anchor="t" anchorCtr="0">
          <a:noAutofit/>
        </a:bodyPr>
        <a:lstStyle>
          <a:defPPr rtl="0">
            <a:defRPr lang="en-gb"/>
          </a:defPPr>
          <a:lvl1pPr marL="0" algn="l" defTabSz="457200" rtl="0" eaLnBrk="1" latinLnBrk="0" hangingPunct="1">
            <a:defRPr sz="1800" kern="1200">
              <a:solidFill>
                <a:sysClr val="windowText" lastClr="000000"/>
              </a:solidFill>
              <a:latin typeface="Tw Cen MT" panose="020B0602020104020603"/>
            </a:defRPr>
          </a:lvl1pPr>
          <a:lvl2pPr marL="457200" algn="l" defTabSz="457200" rtl="0" eaLnBrk="1" latinLnBrk="0" hangingPunct="1">
            <a:defRPr sz="1800" kern="1200">
              <a:solidFill>
                <a:sysClr val="windowText" lastClr="000000"/>
              </a:solidFill>
              <a:latin typeface="Tw Cen MT" panose="020B0602020104020603"/>
            </a:defRPr>
          </a:lvl2pPr>
          <a:lvl3pPr marL="914400" algn="l" defTabSz="457200" rtl="0" eaLnBrk="1" latinLnBrk="0" hangingPunct="1">
            <a:defRPr sz="1800" kern="1200">
              <a:solidFill>
                <a:sysClr val="windowText" lastClr="000000"/>
              </a:solidFill>
              <a:latin typeface="Tw Cen MT" panose="020B0602020104020603"/>
            </a:defRPr>
          </a:lvl3pPr>
          <a:lvl4pPr marL="1371600" algn="l" defTabSz="457200" rtl="0" eaLnBrk="1" latinLnBrk="0" hangingPunct="1">
            <a:defRPr sz="1800" kern="1200">
              <a:solidFill>
                <a:sysClr val="windowText" lastClr="000000"/>
              </a:solidFill>
              <a:latin typeface="Tw Cen MT" panose="020B0602020104020603"/>
            </a:defRPr>
          </a:lvl4pPr>
          <a:lvl5pPr marL="1828800" algn="l" defTabSz="457200" rtl="0" eaLnBrk="1" latinLnBrk="0" hangingPunct="1">
            <a:defRPr sz="1800" kern="1200">
              <a:solidFill>
                <a:sysClr val="windowText" lastClr="000000"/>
              </a:solidFill>
              <a:latin typeface="Tw Cen MT" panose="020B0602020104020603"/>
            </a:defRPr>
          </a:lvl5pPr>
          <a:lvl6pPr marL="2286000" algn="l" defTabSz="457200" rtl="0" eaLnBrk="1" latinLnBrk="0" hangingPunct="1">
            <a:defRPr sz="1800" kern="1200">
              <a:solidFill>
                <a:sysClr val="windowText" lastClr="000000"/>
              </a:solidFill>
              <a:latin typeface="Tw Cen MT" panose="020B0602020104020603"/>
            </a:defRPr>
          </a:lvl6pPr>
          <a:lvl7pPr marL="2743200" algn="l" defTabSz="457200" rtl="0" eaLnBrk="1" latinLnBrk="0" hangingPunct="1">
            <a:defRPr sz="1800" kern="1200">
              <a:solidFill>
                <a:sysClr val="windowText" lastClr="000000"/>
              </a:solidFill>
              <a:latin typeface="Tw Cen MT" panose="020B0602020104020603"/>
            </a:defRPr>
          </a:lvl7pPr>
          <a:lvl8pPr marL="3200400" algn="l" defTabSz="457200" rtl="0" eaLnBrk="1" latinLnBrk="0" hangingPunct="1">
            <a:defRPr sz="1800" kern="1200">
              <a:solidFill>
                <a:sysClr val="windowText" lastClr="000000"/>
              </a:solidFill>
              <a:latin typeface="Tw Cen MT" panose="020B0602020104020603"/>
            </a:defRPr>
          </a:lvl8pPr>
          <a:lvl9pPr marL="3657600" algn="l" defTabSz="457200" rtl="0" eaLnBrk="1" latinLnBrk="0" hangingPunct="1">
            <a:defRPr sz="1800" kern="1200">
              <a:solidFill>
                <a:sysClr val="windowText" lastClr="000000"/>
              </a:solidFill>
              <a:latin typeface="Tw Cen MT" panose="020B0602020104020603"/>
            </a:defRPr>
          </a:lvl9pPr>
        </a:lstStyle>
        <a:p>
          <a:pPr marL="0" lvl="0" indent="0" algn="ctr" defTabSz="577850" rtl="0">
            <a:lnSpc>
              <a:spcPct val="90000"/>
            </a:lnSpc>
            <a:spcBef>
              <a:spcPct val="0"/>
            </a:spcBef>
            <a:spcAft>
              <a:spcPct val="35000"/>
            </a:spcAft>
            <a:buNone/>
          </a:pPr>
          <a:r>
            <a:rPr lang="en-GB" sz="1000">
              <a:solidFill>
                <a:prstClr val="black"/>
              </a:solidFill>
            </a:rPr>
            <a:t>Pastoral</a:t>
          </a:r>
          <a:r>
            <a:rPr lang="en-GB" sz="1000" baseline="0">
              <a:solidFill>
                <a:prstClr val="black"/>
              </a:solidFill>
            </a:rPr>
            <a:t> </a:t>
          </a:r>
          <a:r>
            <a:rPr lang="en-GB" sz="1000">
              <a:solidFill>
                <a:prstClr val="black"/>
              </a:solidFill>
            </a:rPr>
            <a:t>&amp; Welfare Lead</a:t>
          </a:r>
          <a:r>
            <a:rPr lang="en-GB" sz="1000" baseline="0">
              <a:solidFill>
                <a:prstClr val="black"/>
              </a:solidFill>
            </a:rPr>
            <a:t> </a:t>
          </a:r>
          <a:r>
            <a:rPr lang="en-GB" sz="1000">
              <a:solidFill>
                <a:prstClr val="black"/>
              </a:solidFill>
            </a:rPr>
            <a:t>  1FTE PO3</a:t>
          </a:r>
        </a:p>
        <a:p>
          <a:pPr marL="0" lvl="0" indent="0" algn="ctr" defTabSz="577850" rtl="0">
            <a:lnSpc>
              <a:spcPct val="90000"/>
            </a:lnSpc>
            <a:spcBef>
              <a:spcPct val="0"/>
            </a:spcBef>
            <a:spcAft>
              <a:spcPct val="35000"/>
            </a:spcAft>
            <a:buNone/>
          </a:pPr>
          <a:r>
            <a:rPr lang="en-GB" sz="1000" b="0" kern="1200">
              <a:solidFill>
                <a:prstClr val="black"/>
              </a:solidFill>
            </a:rPr>
            <a:t>TTO</a:t>
          </a:r>
        </a:p>
      </xdr:txBody>
    </xdr:sp>
    <xdr:clientData/>
  </xdr:twoCellAnchor>
  <xdr:twoCellAnchor>
    <xdr:from>
      <xdr:col>0</xdr:col>
      <xdr:colOff>571500</xdr:colOff>
      <xdr:row>11</xdr:row>
      <xdr:rowOff>1</xdr:rowOff>
    </xdr:from>
    <xdr:to>
      <xdr:col>2</xdr:col>
      <xdr:colOff>31148</xdr:colOff>
      <xdr:row>13</xdr:row>
      <xdr:rowOff>175419</xdr:rowOff>
    </xdr:to>
    <xdr:sp macro="" textlink="">
      <xdr:nvSpPr>
        <xdr:cNvPr id="32" name="Rectangle 31" descr="Hierarchy Sub Level">
          <a:extLst>
            <a:ext uri="{FF2B5EF4-FFF2-40B4-BE49-F238E27FC236}">
              <a16:creationId xmlns:a16="http://schemas.microsoft.com/office/drawing/2014/main" id="{7165BB5A-DA4D-4F65-9A92-9CBB472E2AF8}"/>
            </a:ext>
          </a:extLst>
        </xdr:cNvPr>
        <xdr:cNvSpPr/>
      </xdr:nvSpPr>
      <xdr:spPr>
        <a:xfrm>
          <a:off x="571500" y="1905001"/>
          <a:ext cx="716948" cy="556418"/>
        </a:xfrm>
        <a:prstGeom prst="rect">
          <a:avLst/>
        </a:prstGeom>
        <a:solidFill>
          <a:schemeClr val="accent1">
            <a:lumMod val="40000"/>
            <a:lumOff val="60000"/>
          </a:schemeClr>
        </a:solidFill>
        <a:ln>
          <a:noFill/>
        </a:ln>
        <a:effectLst/>
        <a:scene3d>
          <a:camera prst="orthographicFront"/>
          <a:lightRig rig="flat" dir="t"/>
        </a:scene3d>
        <a:sp3d prstMaterial="dkEdge"/>
      </xdr:spPr>
      <xdr:style>
        <a:lnRef idx="0">
          <a:schemeClr val="lt2">
            <a:hueOff val="0"/>
            <a:satOff val="0"/>
            <a:lumOff val="0"/>
            <a:alphaOff val="0"/>
          </a:schemeClr>
        </a:lnRef>
        <a:fillRef idx="2">
          <a:scrgbClr r="0" g="0" b="0"/>
        </a:fillRef>
        <a:effectRef idx="1">
          <a:schemeClr val="dk2">
            <a:hueOff val="0"/>
            <a:satOff val="0"/>
            <a:lumOff val="0"/>
            <a:alphaOff val="0"/>
          </a:schemeClr>
        </a:effectRef>
        <a:fontRef idx="minor">
          <a:schemeClr val="dk1"/>
        </a:fontRef>
      </xdr:style>
      <xdr:txBody>
        <a:bodyPr spcFirstLastPara="0" vert="horz" wrap="square" lIns="8255" tIns="8255" rIns="8255" bIns="8255" numCol="1" spcCol="1270" rtlCol="0" anchor="ctr" anchorCtr="0">
          <a:noAutofit/>
        </a:bodyPr>
        <a:lstStyle>
          <a:defPPr rtl="0">
            <a:defRPr lang="en-gb"/>
          </a:defPPr>
          <a:lvl1pPr marL="0" algn="l" defTabSz="457200" rtl="0" eaLnBrk="1" latinLnBrk="0" hangingPunct="1">
            <a:defRPr sz="1800" kern="1200">
              <a:solidFill>
                <a:sysClr val="windowText" lastClr="000000"/>
              </a:solidFill>
              <a:latin typeface="Tw Cen MT" panose="020B0602020104020603"/>
            </a:defRPr>
          </a:lvl1pPr>
          <a:lvl2pPr marL="457200" algn="l" defTabSz="457200" rtl="0" eaLnBrk="1" latinLnBrk="0" hangingPunct="1">
            <a:defRPr sz="1800" kern="1200">
              <a:solidFill>
                <a:sysClr val="windowText" lastClr="000000"/>
              </a:solidFill>
              <a:latin typeface="Tw Cen MT" panose="020B0602020104020603"/>
            </a:defRPr>
          </a:lvl2pPr>
          <a:lvl3pPr marL="914400" algn="l" defTabSz="457200" rtl="0" eaLnBrk="1" latinLnBrk="0" hangingPunct="1">
            <a:defRPr sz="1800" kern="1200">
              <a:solidFill>
                <a:sysClr val="windowText" lastClr="000000"/>
              </a:solidFill>
              <a:latin typeface="Tw Cen MT" panose="020B0602020104020603"/>
            </a:defRPr>
          </a:lvl3pPr>
          <a:lvl4pPr marL="1371600" algn="l" defTabSz="457200" rtl="0" eaLnBrk="1" latinLnBrk="0" hangingPunct="1">
            <a:defRPr sz="1800" kern="1200">
              <a:solidFill>
                <a:sysClr val="windowText" lastClr="000000"/>
              </a:solidFill>
              <a:latin typeface="Tw Cen MT" panose="020B0602020104020603"/>
            </a:defRPr>
          </a:lvl4pPr>
          <a:lvl5pPr marL="1828800" algn="l" defTabSz="457200" rtl="0" eaLnBrk="1" latinLnBrk="0" hangingPunct="1">
            <a:defRPr sz="1800" kern="1200">
              <a:solidFill>
                <a:sysClr val="windowText" lastClr="000000"/>
              </a:solidFill>
              <a:latin typeface="Tw Cen MT" panose="020B0602020104020603"/>
            </a:defRPr>
          </a:lvl5pPr>
          <a:lvl6pPr marL="2286000" algn="l" defTabSz="457200" rtl="0" eaLnBrk="1" latinLnBrk="0" hangingPunct="1">
            <a:defRPr sz="1800" kern="1200">
              <a:solidFill>
                <a:sysClr val="windowText" lastClr="000000"/>
              </a:solidFill>
              <a:latin typeface="Tw Cen MT" panose="020B0602020104020603"/>
            </a:defRPr>
          </a:lvl6pPr>
          <a:lvl7pPr marL="2743200" algn="l" defTabSz="457200" rtl="0" eaLnBrk="1" latinLnBrk="0" hangingPunct="1">
            <a:defRPr sz="1800" kern="1200">
              <a:solidFill>
                <a:sysClr val="windowText" lastClr="000000"/>
              </a:solidFill>
              <a:latin typeface="Tw Cen MT" panose="020B0602020104020603"/>
            </a:defRPr>
          </a:lvl7pPr>
          <a:lvl8pPr marL="3200400" algn="l" defTabSz="457200" rtl="0" eaLnBrk="1" latinLnBrk="0" hangingPunct="1">
            <a:defRPr sz="1800" kern="1200">
              <a:solidFill>
                <a:sysClr val="windowText" lastClr="000000"/>
              </a:solidFill>
              <a:latin typeface="Tw Cen MT" panose="020B0602020104020603"/>
            </a:defRPr>
          </a:lvl8pPr>
          <a:lvl9pPr marL="3657600" algn="l" defTabSz="457200" rtl="0" eaLnBrk="1" latinLnBrk="0" hangingPunct="1">
            <a:defRPr sz="1800" kern="1200">
              <a:solidFill>
                <a:sysClr val="windowText" lastClr="000000"/>
              </a:solidFill>
              <a:latin typeface="Tw Cen MT" panose="020B0602020104020603"/>
            </a:defRPr>
          </a:lvl9pPr>
        </a:lstStyle>
        <a:p>
          <a:pPr marL="0" lvl="0" indent="0" algn="ctr" defTabSz="577850" rtl="0">
            <a:lnSpc>
              <a:spcPct val="90000"/>
            </a:lnSpc>
            <a:spcBef>
              <a:spcPct val="0"/>
            </a:spcBef>
            <a:spcAft>
              <a:spcPct val="35000"/>
            </a:spcAft>
            <a:buNone/>
          </a:pPr>
          <a:r>
            <a:rPr lang="en-GB" sz="1000">
              <a:solidFill>
                <a:prstClr val="black"/>
              </a:solidFill>
            </a:rPr>
            <a:t> SBM PO6 1FTE TTO+3</a:t>
          </a:r>
          <a:endParaRPr lang="en-GB" sz="1000" b="0" kern="1200">
            <a:solidFill>
              <a:prstClr val="black"/>
            </a:solidFill>
          </a:endParaRPr>
        </a:p>
      </xdr:txBody>
    </xdr:sp>
    <xdr:clientData/>
  </xdr:twoCellAnchor>
  <xdr:twoCellAnchor>
    <xdr:from>
      <xdr:col>3</xdr:col>
      <xdr:colOff>228600</xdr:colOff>
      <xdr:row>21</xdr:row>
      <xdr:rowOff>9791</xdr:rowOff>
    </xdr:from>
    <xdr:to>
      <xdr:col>4</xdr:col>
      <xdr:colOff>438150</xdr:colOff>
      <xdr:row>25</xdr:row>
      <xdr:rowOff>85725</xdr:rowOff>
    </xdr:to>
    <xdr:sp macro="" textlink="">
      <xdr:nvSpPr>
        <xdr:cNvPr id="33" name="Rectangle 32" descr="Hierarchy Level 2 Item 5">
          <a:extLst>
            <a:ext uri="{FF2B5EF4-FFF2-40B4-BE49-F238E27FC236}">
              <a16:creationId xmlns:a16="http://schemas.microsoft.com/office/drawing/2014/main" id="{9939AFD5-FDC7-492B-843B-B008CDE5C368}"/>
            </a:ext>
          </a:extLst>
        </xdr:cNvPr>
        <xdr:cNvSpPr/>
      </xdr:nvSpPr>
      <xdr:spPr>
        <a:xfrm>
          <a:off x="2114550" y="3819791"/>
          <a:ext cx="838200" cy="837934"/>
        </a:xfrm>
        <a:prstGeom prst="rect">
          <a:avLst/>
        </a:prstGeom>
        <a:solidFill>
          <a:srgbClr val="4EB3CF">
            <a:lumMod val="75000"/>
          </a:srgbClr>
        </a:solidFill>
        <a:ln>
          <a:noFill/>
        </a:ln>
        <a:effectLst/>
        <a:scene3d>
          <a:camera prst="orthographicFront"/>
          <a:lightRig rig="flat" dir="t"/>
        </a:scene3d>
        <a:sp3d prstMaterial="dkEdge"/>
      </xdr:spPr>
      <xdr:style>
        <a:lnRef idx="0">
          <a:schemeClr val="lt2">
            <a:hueOff val="0"/>
            <a:satOff val="0"/>
            <a:lumOff val="0"/>
            <a:alphaOff val="0"/>
          </a:schemeClr>
        </a:lnRef>
        <a:fillRef idx="2">
          <a:scrgbClr r="0" g="0" b="0"/>
        </a:fillRef>
        <a:effectRef idx="1">
          <a:schemeClr val="dk2">
            <a:hueOff val="0"/>
            <a:satOff val="0"/>
            <a:lumOff val="0"/>
            <a:alphaOff val="0"/>
          </a:schemeClr>
        </a:effectRef>
        <a:fontRef idx="minor">
          <a:schemeClr val="dk1"/>
        </a:fontRef>
      </xdr:style>
      <xdr:txBody>
        <a:bodyPr spcFirstLastPara="0" vert="horz" wrap="square" lIns="72000" tIns="108000" rIns="72000" bIns="0" numCol="1" spcCol="1270" rtlCol="0" anchor="t" anchorCtr="0">
          <a:noAutofit/>
        </a:bodyPr>
        <a:lstStyle>
          <a:defPPr rtl="0">
            <a:defRPr lang="en-gb"/>
          </a:defPPr>
          <a:lvl1pPr marL="0" algn="l" defTabSz="457200" rtl="0" eaLnBrk="1" latinLnBrk="0" hangingPunct="1">
            <a:defRPr sz="1800" kern="1200">
              <a:solidFill>
                <a:sysClr val="windowText" lastClr="000000"/>
              </a:solidFill>
              <a:latin typeface="Tw Cen MT" panose="020B0602020104020603"/>
            </a:defRPr>
          </a:lvl1pPr>
          <a:lvl2pPr marL="457200" algn="l" defTabSz="457200" rtl="0" eaLnBrk="1" latinLnBrk="0" hangingPunct="1">
            <a:defRPr sz="1800" kern="1200">
              <a:solidFill>
                <a:sysClr val="windowText" lastClr="000000"/>
              </a:solidFill>
              <a:latin typeface="Tw Cen MT" panose="020B0602020104020603"/>
            </a:defRPr>
          </a:lvl2pPr>
          <a:lvl3pPr marL="914400" algn="l" defTabSz="457200" rtl="0" eaLnBrk="1" latinLnBrk="0" hangingPunct="1">
            <a:defRPr sz="1800" kern="1200">
              <a:solidFill>
                <a:sysClr val="windowText" lastClr="000000"/>
              </a:solidFill>
              <a:latin typeface="Tw Cen MT" panose="020B0602020104020603"/>
            </a:defRPr>
          </a:lvl3pPr>
          <a:lvl4pPr marL="1371600" algn="l" defTabSz="457200" rtl="0" eaLnBrk="1" latinLnBrk="0" hangingPunct="1">
            <a:defRPr sz="1800" kern="1200">
              <a:solidFill>
                <a:sysClr val="windowText" lastClr="000000"/>
              </a:solidFill>
              <a:latin typeface="Tw Cen MT" panose="020B0602020104020603"/>
            </a:defRPr>
          </a:lvl4pPr>
          <a:lvl5pPr marL="1828800" algn="l" defTabSz="457200" rtl="0" eaLnBrk="1" latinLnBrk="0" hangingPunct="1">
            <a:defRPr sz="1800" kern="1200">
              <a:solidFill>
                <a:sysClr val="windowText" lastClr="000000"/>
              </a:solidFill>
              <a:latin typeface="Tw Cen MT" panose="020B0602020104020603"/>
            </a:defRPr>
          </a:lvl5pPr>
          <a:lvl6pPr marL="2286000" algn="l" defTabSz="457200" rtl="0" eaLnBrk="1" latinLnBrk="0" hangingPunct="1">
            <a:defRPr sz="1800" kern="1200">
              <a:solidFill>
                <a:sysClr val="windowText" lastClr="000000"/>
              </a:solidFill>
              <a:latin typeface="Tw Cen MT" panose="020B0602020104020603"/>
            </a:defRPr>
          </a:lvl6pPr>
          <a:lvl7pPr marL="2743200" algn="l" defTabSz="457200" rtl="0" eaLnBrk="1" latinLnBrk="0" hangingPunct="1">
            <a:defRPr sz="1800" kern="1200">
              <a:solidFill>
                <a:sysClr val="windowText" lastClr="000000"/>
              </a:solidFill>
              <a:latin typeface="Tw Cen MT" panose="020B0602020104020603"/>
            </a:defRPr>
          </a:lvl7pPr>
          <a:lvl8pPr marL="3200400" algn="l" defTabSz="457200" rtl="0" eaLnBrk="1" latinLnBrk="0" hangingPunct="1">
            <a:defRPr sz="1800" kern="1200">
              <a:solidFill>
                <a:sysClr val="windowText" lastClr="000000"/>
              </a:solidFill>
              <a:latin typeface="Tw Cen MT" panose="020B0602020104020603"/>
            </a:defRPr>
          </a:lvl8pPr>
          <a:lvl9pPr marL="3657600" algn="l" defTabSz="457200" rtl="0" eaLnBrk="1" latinLnBrk="0" hangingPunct="1">
            <a:defRPr sz="1800" kern="1200">
              <a:solidFill>
                <a:sysClr val="windowText" lastClr="000000"/>
              </a:solidFill>
              <a:latin typeface="Tw Cen MT" panose="020B0602020104020603"/>
            </a:defRPr>
          </a:lvl9pPr>
        </a:lstStyle>
        <a:p>
          <a:pPr marL="0" lvl="0" indent="0" algn="ctr" defTabSz="577850" rtl="0">
            <a:lnSpc>
              <a:spcPct val="90000"/>
            </a:lnSpc>
            <a:spcBef>
              <a:spcPct val="0"/>
            </a:spcBef>
            <a:spcAft>
              <a:spcPct val="35000"/>
            </a:spcAft>
            <a:buNone/>
          </a:pPr>
          <a:r>
            <a:rPr lang="en-GB" sz="1000">
              <a:solidFill>
                <a:prstClr val="black"/>
              </a:solidFill>
            </a:rPr>
            <a:t>  EY</a:t>
          </a:r>
          <a:r>
            <a:rPr lang="en-GB" sz="1000" baseline="0">
              <a:solidFill>
                <a:prstClr val="black"/>
              </a:solidFill>
            </a:rPr>
            <a:t> </a:t>
          </a:r>
          <a:r>
            <a:rPr lang="en-GB" sz="1000">
              <a:solidFill>
                <a:prstClr val="black"/>
              </a:solidFill>
            </a:rPr>
            <a:t>Educator </a:t>
          </a:r>
          <a:endParaRPr lang="en-GB" sz="1000" b="1" kern="1200" baseline="0">
            <a:solidFill>
              <a:prstClr val="black"/>
            </a:solidFill>
          </a:endParaRPr>
        </a:p>
        <a:p>
          <a:pPr marL="0" lvl="0" indent="0" algn="ctr" defTabSz="577850" rtl="0">
            <a:lnSpc>
              <a:spcPct val="90000"/>
            </a:lnSpc>
            <a:spcBef>
              <a:spcPct val="0"/>
            </a:spcBef>
            <a:spcAft>
              <a:spcPct val="35000"/>
            </a:spcAft>
            <a:buNone/>
          </a:pPr>
          <a:r>
            <a:rPr lang="en-GB" sz="1000" b="0" kern="1200" baseline="0">
              <a:solidFill>
                <a:prstClr val="black"/>
              </a:solidFill>
            </a:rPr>
            <a:t>1 FTE SC6</a:t>
          </a:r>
        </a:p>
        <a:p>
          <a:pPr marL="0" lvl="0" indent="0" algn="ctr" defTabSz="577850" rtl="0">
            <a:lnSpc>
              <a:spcPct val="90000"/>
            </a:lnSpc>
            <a:spcBef>
              <a:spcPct val="0"/>
            </a:spcBef>
            <a:spcAft>
              <a:spcPct val="35000"/>
            </a:spcAft>
            <a:buNone/>
          </a:pPr>
          <a:r>
            <a:rPr lang="en-GB" sz="1000" b="0" kern="1200" baseline="0">
              <a:solidFill>
                <a:prstClr val="black"/>
              </a:solidFill>
            </a:rPr>
            <a:t>AYR</a:t>
          </a:r>
          <a:endParaRPr lang="en-GB" sz="1000" b="0" kern="1200">
            <a:solidFill>
              <a:prstClr val="black"/>
            </a:solidFill>
          </a:endParaRPr>
        </a:p>
      </xdr:txBody>
    </xdr:sp>
    <xdr:clientData/>
  </xdr:twoCellAnchor>
  <xdr:twoCellAnchor>
    <xdr:from>
      <xdr:col>6</xdr:col>
      <xdr:colOff>142875</xdr:colOff>
      <xdr:row>16</xdr:row>
      <xdr:rowOff>19050</xdr:rowOff>
    </xdr:from>
    <xdr:to>
      <xdr:col>7</xdr:col>
      <xdr:colOff>176915</xdr:colOff>
      <xdr:row>20</xdr:row>
      <xdr:rowOff>171450</xdr:rowOff>
    </xdr:to>
    <xdr:sp macro="" textlink="">
      <xdr:nvSpPr>
        <xdr:cNvPr id="34" name="Rectangle 33" descr="Hierarchy Level 2 Item 5">
          <a:extLst>
            <a:ext uri="{FF2B5EF4-FFF2-40B4-BE49-F238E27FC236}">
              <a16:creationId xmlns:a16="http://schemas.microsoft.com/office/drawing/2014/main" id="{1C05EB33-7F6D-4254-8B3F-098304787FA9}"/>
            </a:ext>
          </a:extLst>
        </xdr:cNvPr>
        <xdr:cNvSpPr/>
      </xdr:nvSpPr>
      <xdr:spPr>
        <a:xfrm>
          <a:off x="3914775" y="2876550"/>
          <a:ext cx="662690" cy="914400"/>
        </a:xfrm>
        <a:prstGeom prst="rect">
          <a:avLst/>
        </a:prstGeom>
        <a:solidFill>
          <a:srgbClr val="4EB3CF">
            <a:lumMod val="75000"/>
          </a:srgbClr>
        </a:solidFill>
        <a:ln>
          <a:noFill/>
        </a:ln>
        <a:effectLst/>
        <a:scene3d>
          <a:camera prst="orthographicFront"/>
          <a:lightRig rig="flat" dir="t"/>
        </a:scene3d>
        <a:sp3d prstMaterial="dkEdge"/>
      </xdr:spPr>
      <xdr:style>
        <a:lnRef idx="0">
          <a:schemeClr val="lt2">
            <a:hueOff val="0"/>
            <a:satOff val="0"/>
            <a:lumOff val="0"/>
            <a:alphaOff val="0"/>
          </a:schemeClr>
        </a:lnRef>
        <a:fillRef idx="2">
          <a:scrgbClr r="0" g="0" b="0"/>
        </a:fillRef>
        <a:effectRef idx="1">
          <a:schemeClr val="dk2">
            <a:hueOff val="0"/>
            <a:satOff val="0"/>
            <a:lumOff val="0"/>
            <a:alphaOff val="0"/>
          </a:schemeClr>
        </a:effectRef>
        <a:fontRef idx="minor">
          <a:schemeClr val="dk1"/>
        </a:fontRef>
      </xdr:style>
      <xdr:txBody>
        <a:bodyPr spcFirstLastPara="0" vert="horz" wrap="square" lIns="72000" tIns="108000" rIns="72000" bIns="0" numCol="1" spcCol="1270" rtlCol="0" anchor="t" anchorCtr="0">
          <a:noAutofit/>
        </a:bodyPr>
        <a:lstStyle>
          <a:defPPr rtl="0">
            <a:defRPr lang="en-gb"/>
          </a:defPPr>
          <a:lvl1pPr marL="0" algn="l" defTabSz="457200" rtl="0" eaLnBrk="1" latinLnBrk="0" hangingPunct="1">
            <a:defRPr sz="1800" kern="1200">
              <a:solidFill>
                <a:sysClr val="windowText" lastClr="000000"/>
              </a:solidFill>
              <a:latin typeface="Tw Cen MT" panose="020B0602020104020603"/>
            </a:defRPr>
          </a:lvl1pPr>
          <a:lvl2pPr marL="457200" algn="l" defTabSz="457200" rtl="0" eaLnBrk="1" latinLnBrk="0" hangingPunct="1">
            <a:defRPr sz="1800" kern="1200">
              <a:solidFill>
                <a:sysClr val="windowText" lastClr="000000"/>
              </a:solidFill>
              <a:latin typeface="Tw Cen MT" panose="020B0602020104020603"/>
            </a:defRPr>
          </a:lvl2pPr>
          <a:lvl3pPr marL="914400" algn="l" defTabSz="457200" rtl="0" eaLnBrk="1" latinLnBrk="0" hangingPunct="1">
            <a:defRPr sz="1800" kern="1200">
              <a:solidFill>
                <a:sysClr val="windowText" lastClr="000000"/>
              </a:solidFill>
              <a:latin typeface="Tw Cen MT" panose="020B0602020104020603"/>
            </a:defRPr>
          </a:lvl3pPr>
          <a:lvl4pPr marL="1371600" algn="l" defTabSz="457200" rtl="0" eaLnBrk="1" latinLnBrk="0" hangingPunct="1">
            <a:defRPr sz="1800" kern="1200">
              <a:solidFill>
                <a:sysClr val="windowText" lastClr="000000"/>
              </a:solidFill>
              <a:latin typeface="Tw Cen MT" panose="020B0602020104020603"/>
            </a:defRPr>
          </a:lvl4pPr>
          <a:lvl5pPr marL="1828800" algn="l" defTabSz="457200" rtl="0" eaLnBrk="1" latinLnBrk="0" hangingPunct="1">
            <a:defRPr sz="1800" kern="1200">
              <a:solidFill>
                <a:sysClr val="windowText" lastClr="000000"/>
              </a:solidFill>
              <a:latin typeface="Tw Cen MT" panose="020B0602020104020603"/>
            </a:defRPr>
          </a:lvl5pPr>
          <a:lvl6pPr marL="2286000" algn="l" defTabSz="457200" rtl="0" eaLnBrk="1" latinLnBrk="0" hangingPunct="1">
            <a:defRPr sz="1800" kern="1200">
              <a:solidFill>
                <a:sysClr val="windowText" lastClr="000000"/>
              </a:solidFill>
              <a:latin typeface="Tw Cen MT" panose="020B0602020104020603"/>
            </a:defRPr>
          </a:lvl6pPr>
          <a:lvl7pPr marL="2743200" algn="l" defTabSz="457200" rtl="0" eaLnBrk="1" latinLnBrk="0" hangingPunct="1">
            <a:defRPr sz="1800" kern="1200">
              <a:solidFill>
                <a:sysClr val="windowText" lastClr="000000"/>
              </a:solidFill>
              <a:latin typeface="Tw Cen MT" panose="020B0602020104020603"/>
            </a:defRPr>
          </a:lvl7pPr>
          <a:lvl8pPr marL="3200400" algn="l" defTabSz="457200" rtl="0" eaLnBrk="1" latinLnBrk="0" hangingPunct="1">
            <a:defRPr sz="1800" kern="1200">
              <a:solidFill>
                <a:sysClr val="windowText" lastClr="000000"/>
              </a:solidFill>
              <a:latin typeface="Tw Cen MT" panose="020B0602020104020603"/>
            </a:defRPr>
          </a:lvl8pPr>
          <a:lvl9pPr marL="3657600" algn="l" defTabSz="457200" rtl="0" eaLnBrk="1" latinLnBrk="0" hangingPunct="1">
            <a:defRPr sz="1800" kern="1200">
              <a:solidFill>
                <a:sysClr val="windowText" lastClr="000000"/>
              </a:solidFill>
              <a:latin typeface="Tw Cen MT" panose="020B0602020104020603"/>
            </a:defRPr>
          </a:lvl9pPr>
        </a:lstStyle>
        <a:p>
          <a:pPr marL="0" lvl="0" indent="0" algn="ctr" defTabSz="577850" rtl="0">
            <a:lnSpc>
              <a:spcPct val="90000"/>
            </a:lnSpc>
            <a:spcBef>
              <a:spcPct val="0"/>
            </a:spcBef>
            <a:spcAft>
              <a:spcPct val="35000"/>
            </a:spcAft>
            <a:buNone/>
          </a:pPr>
          <a:r>
            <a:rPr lang="en-GB" sz="1000">
              <a:solidFill>
                <a:prstClr val="black"/>
              </a:solidFill>
            </a:rPr>
            <a:t> Yr1</a:t>
          </a:r>
          <a:r>
            <a:rPr lang="en-GB" sz="1000" baseline="0">
              <a:solidFill>
                <a:prstClr val="black"/>
              </a:solidFill>
            </a:rPr>
            <a:t> Teacher MPR 6 </a:t>
          </a:r>
        </a:p>
        <a:p>
          <a:pPr marL="0" lvl="0" indent="0" algn="ctr" defTabSz="577850" rtl="0">
            <a:lnSpc>
              <a:spcPct val="90000"/>
            </a:lnSpc>
            <a:spcBef>
              <a:spcPct val="0"/>
            </a:spcBef>
            <a:spcAft>
              <a:spcPct val="35000"/>
            </a:spcAft>
            <a:buNone/>
          </a:pPr>
          <a:r>
            <a:rPr lang="en-GB" sz="1000" baseline="0">
              <a:solidFill>
                <a:prstClr val="black"/>
              </a:solidFill>
            </a:rPr>
            <a:t>TLR 2.1</a:t>
          </a:r>
        </a:p>
        <a:p>
          <a:pPr marL="0" lvl="0" indent="0" algn="ctr" defTabSz="577850" rtl="0">
            <a:lnSpc>
              <a:spcPct val="90000"/>
            </a:lnSpc>
            <a:spcBef>
              <a:spcPct val="0"/>
            </a:spcBef>
            <a:spcAft>
              <a:spcPct val="35000"/>
            </a:spcAft>
            <a:buNone/>
          </a:pPr>
          <a:r>
            <a:rPr lang="en-GB" sz="1000" baseline="0">
              <a:solidFill>
                <a:prstClr val="black"/>
              </a:solidFill>
            </a:rPr>
            <a:t>1FTE </a:t>
          </a:r>
          <a:endParaRPr lang="en-GB" sz="1000" b="0" kern="1200">
            <a:solidFill>
              <a:prstClr val="black"/>
            </a:solidFill>
          </a:endParaRPr>
        </a:p>
      </xdr:txBody>
    </xdr:sp>
    <xdr:clientData/>
  </xdr:twoCellAnchor>
  <xdr:twoCellAnchor>
    <xdr:from>
      <xdr:col>3</xdr:col>
      <xdr:colOff>271993</xdr:colOff>
      <xdr:row>25</xdr:row>
      <xdr:rowOff>123826</xdr:rowOff>
    </xdr:from>
    <xdr:to>
      <xdr:col>4</xdr:col>
      <xdr:colOff>419100</xdr:colOff>
      <xdr:row>29</xdr:row>
      <xdr:rowOff>161926</xdr:rowOff>
    </xdr:to>
    <xdr:sp macro="" textlink="">
      <xdr:nvSpPr>
        <xdr:cNvPr id="35" name="Rectangle 34" descr="Hierarchy Level 2 Item 5">
          <a:extLst>
            <a:ext uri="{FF2B5EF4-FFF2-40B4-BE49-F238E27FC236}">
              <a16:creationId xmlns:a16="http://schemas.microsoft.com/office/drawing/2014/main" id="{62AE8C6E-866E-4C9E-90C6-8454EC7A3587}"/>
            </a:ext>
          </a:extLst>
        </xdr:cNvPr>
        <xdr:cNvSpPr/>
      </xdr:nvSpPr>
      <xdr:spPr>
        <a:xfrm>
          <a:off x="2157943" y="4695826"/>
          <a:ext cx="775757" cy="800100"/>
        </a:xfrm>
        <a:prstGeom prst="rect">
          <a:avLst/>
        </a:prstGeom>
        <a:solidFill>
          <a:srgbClr val="66FFFF"/>
        </a:solidFill>
        <a:ln>
          <a:noFill/>
        </a:ln>
        <a:effectLst/>
        <a:scene3d>
          <a:camera prst="orthographicFront"/>
          <a:lightRig rig="flat" dir="t"/>
        </a:scene3d>
        <a:sp3d prstMaterial="dkEdge"/>
      </xdr:spPr>
      <xdr:style>
        <a:lnRef idx="0">
          <a:schemeClr val="lt2">
            <a:hueOff val="0"/>
            <a:satOff val="0"/>
            <a:lumOff val="0"/>
            <a:alphaOff val="0"/>
          </a:schemeClr>
        </a:lnRef>
        <a:fillRef idx="2">
          <a:scrgbClr r="0" g="0" b="0"/>
        </a:fillRef>
        <a:effectRef idx="1">
          <a:schemeClr val="dk2">
            <a:hueOff val="0"/>
            <a:satOff val="0"/>
            <a:lumOff val="0"/>
            <a:alphaOff val="0"/>
          </a:schemeClr>
        </a:effectRef>
        <a:fontRef idx="minor">
          <a:schemeClr val="dk1"/>
        </a:fontRef>
      </xdr:style>
      <xdr:txBody>
        <a:bodyPr spcFirstLastPara="0" vert="horz" wrap="square" lIns="72000" tIns="108000" rIns="72000" bIns="0" numCol="1" spcCol="1270" rtlCol="0" anchor="t" anchorCtr="0">
          <a:noAutofit/>
        </a:bodyPr>
        <a:lstStyle>
          <a:defPPr rtl="0">
            <a:defRPr lang="en-gb"/>
          </a:defPPr>
          <a:lvl1pPr marL="0" algn="l" defTabSz="457200" rtl="0" eaLnBrk="1" latinLnBrk="0" hangingPunct="1">
            <a:defRPr sz="1800" kern="1200">
              <a:solidFill>
                <a:sysClr val="windowText" lastClr="000000"/>
              </a:solidFill>
              <a:latin typeface="Tw Cen MT" panose="020B0602020104020603"/>
            </a:defRPr>
          </a:lvl1pPr>
          <a:lvl2pPr marL="457200" algn="l" defTabSz="457200" rtl="0" eaLnBrk="1" latinLnBrk="0" hangingPunct="1">
            <a:defRPr sz="1800" kern="1200">
              <a:solidFill>
                <a:sysClr val="windowText" lastClr="000000"/>
              </a:solidFill>
              <a:latin typeface="Tw Cen MT" panose="020B0602020104020603"/>
            </a:defRPr>
          </a:lvl2pPr>
          <a:lvl3pPr marL="914400" algn="l" defTabSz="457200" rtl="0" eaLnBrk="1" latinLnBrk="0" hangingPunct="1">
            <a:defRPr sz="1800" kern="1200">
              <a:solidFill>
                <a:sysClr val="windowText" lastClr="000000"/>
              </a:solidFill>
              <a:latin typeface="Tw Cen MT" panose="020B0602020104020603"/>
            </a:defRPr>
          </a:lvl3pPr>
          <a:lvl4pPr marL="1371600" algn="l" defTabSz="457200" rtl="0" eaLnBrk="1" latinLnBrk="0" hangingPunct="1">
            <a:defRPr sz="1800" kern="1200">
              <a:solidFill>
                <a:sysClr val="windowText" lastClr="000000"/>
              </a:solidFill>
              <a:latin typeface="Tw Cen MT" panose="020B0602020104020603"/>
            </a:defRPr>
          </a:lvl4pPr>
          <a:lvl5pPr marL="1828800" algn="l" defTabSz="457200" rtl="0" eaLnBrk="1" latinLnBrk="0" hangingPunct="1">
            <a:defRPr sz="1800" kern="1200">
              <a:solidFill>
                <a:sysClr val="windowText" lastClr="000000"/>
              </a:solidFill>
              <a:latin typeface="Tw Cen MT" panose="020B0602020104020603"/>
            </a:defRPr>
          </a:lvl5pPr>
          <a:lvl6pPr marL="2286000" algn="l" defTabSz="457200" rtl="0" eaLnBrk="1" latinLnBrk="0" hangingPunct="1">
            <a:defRPr sz="1800" kern="1200">
              <a:solidFill>
                <a:sysClr val="windowText" lastClr="000000"/>
              </a:solidFill>
              <a:latin typeface="Tw Cen MT" panose="020B0602020104020603"/>
            </a:defRPr>
          </a:lvl6pPr>
          <a:lvl7pPr marL="2743200" algn="l" defTabSz="457200" rtl="0" eaLnBrk="1" latinLnBrk="0" hangingPunct="1">
            <a:defRPr sz="1800" kern="1200">
              <a:solidFill>
                <a:sysClr val="windowText" lastClr="000000"/>
              </a:solidFill>
              <a:latin typeface="Tw Cen MT" panose="020B0602020104020603"/>
            </a:defRPr>
          </a:lvl7pPr>
          <a:lvl8pPr marL="3200400" algn="l" defTabSz="457200" rtl="0" eaLnBrk="1" latinLnBrk="0" hangingPunct="1">
            <a:defRPr sz="1800" kern="1200">
              <a:solidFill>
                <a:sysClr val="windowText" lastClr="000000"/>
              </a:solidFill>
              <a:latin typeface="Tw Cen MT" panose="020B0602020104020603"/>
            </a:defRPr>
          </a:lvl8pPr>
          <a:lvl9pPr marL="3657600" algn="l" defTabSz="457200" rtl="0" eaLnBrk="1" latinLnBrk="0" hangingPunct="1">
            <a:defRPr sz="1800" kern="1200">
              <a:solidFill>
                <a:sysClr val="windowText" lastClr="000000"/>
              </a:solidFill>
              <a:latin typeface="Tw Cen MT" panose="020B0602020104020603"/>
            </a:defRPr>
          </a:lvl9pPr>
        </a:lstStyle>
        <a:p>
          <a:pPr marL="0" lvl="0" indent="0" algn="ctr" defTabSz="577850" rtl="0">
            <a:lnSpc>
              <a:spcPct val="90000"/>
            </a:lnSpc>
            <a:spcBef>
              <a:spcPct val="0"/>
            </a:spcBef>
            <a:spcAft>
              <a:spcPct val="35000"/>
            </a:spcAft>
            <a:buNone/>
          </a:pPr>
          <a:r>
            <a:rPr lang="en-GB" sz="1000">
              <a:solidFill>
                <a:prstClr val="black"/>
              </a:solidFill>
            </a:rPr>
            <a:t>EYFS</a:t>
          </a:r>
          <a:r>
            <a:rPr lang="en-GB" sz="1000" baseline="0">
              <a:solidFill>
                <a:prstClr val="black"/>
              </a:solidFill>
            </a:rPr>
            <a:t> SEN</a:t>
          </a:r>
        </a:p>
        <a:p>
          <a:pPr marL="0" lvl="0" indent="0" algn="ctr" defTabSz="577850" rtl="0">
            <a:lnSpc>
              <a:spcPct val="90000"/>
            </a:lnSpc>
            <a:spcBef>
              <a:spcPct val="0"/>
            </a:spcBef>
            <a:spcAft>
              <a:spcPct val="35000"/>
            </a:spcAft>
            <a:buNone/>
          </a:pPr>
          <a:r>
            <a:rPr lang="en-GB" sz="1000">
              <a:solidFill>
                <a:prstClr val="black"/>
              </a:solidFill>
            </a:rPr>
            <a:t>1FTE SC6</a:t>
          </a:r>
        </a:p>
        <a:p>
          <a:pPr marL="0" lvl="0" indent="0" algn="ctr" defTabSz="577850" rtl="0">
            <a:lnSpc>
              <a:spcPct val="90000"/>
            </a:lnSpc>
            <a:spcBef>
              <a:spcPct val="0"/>
            </a:spcBef>
            <a:spcAft>
              <a:spcPct val="35000"/>
            </a:spcAft>
            <a:buNone/>
          </a:pPr>
          <a:r>
            <a:rPr lang="en-GB" sz="1000">
              <a:solidFill>
                <a:prstClr val="black"/>
              </a:solidFill>
            </a:rPr>
            <a:t>SEN</a:t>
          </a:r>
          <a:r>
            <a:rPr lang="en-GB" sz="1000" baseline="0">
              <a:solidFill>
                <a:prstClr val="black"/>
              </a:solidFill>
            </a:rPr>
            <a:t> allowance</a:t>
          </a:r>
          <a:r>
            <a:rPr lang="en-GB" sz="1000">
              <a:solidFill>
                <a:prstClr val="black"/>
              </a:solidFill>
            </a:rPr>
            <a:t> TTO </a:t>
          </a:r>
          <a:endParaRPr lang="en-GB" sz="1000" b="0" kern="1200">
            <a:solidFill>
              <a:prstClr val="black"/>
            </a:solidFill>
          </a:endParaRPr>
        </a:p>
      </xdr:txBody>
    </xdr:sp>
    <xdr:clientData/>
  </xdr:twoCellAnchor>
  <xdr:twoCellAnchor>
    <xdr:from>
      <xdr:col>7</xdr:col>
      <xdr:colOff>290566</xdr:colOff>
      <xdr:row>21</xdr:row>
      <xdr:rowOff>38100</xdr:rowOff>
    </xdr:from>
    <xdr:to>
      <xdr:col>8</xdr:col>
      <xdr:colOff>316876</xdr:colOff>
      <xdr:row>25</xdr:row>
      <xdr:rowOff>66675</xdr:rowOff>
    </xdr:to>
    <xdr:sp macro="" textlink="">
      <xdr:nvSpPr>
        <xdr:cNvPr id="36" name="Rectangle 35" descr="Hierarchy Level 2 Item 5">
          <a:extLst>
            <a:ext uri="{FF2B5EF4-FFF2-40B4-BE49-F238E27FC236}">
              <a16:creationId xmlns:a16="http://schemas.microsoft.com/office/drawing/2014/main" id="{4F7166C9-5230-4222-A86F-D461D828BC1A}"/>
            </a:ext>
          </a:extLst>
        </xdr:cNvPr>
        <xdr:cNvSpPr/>
      </xdr:nvSpPr>
      <xdr:spPr>
        <a:xfrm>
          <a:off x="4691116" y="3848100"/>
          <a:ext cx="654960" cy="790575"/>
        </a:xfrm>
        <a:prstGeom prst="rect">
          <a:avLst/>
        </a:prstGeom>
        <a:solidFill>
          <a:srgbClr val="92D050"/>
        </a:solidFill>
        <a:ln>
          <a:noFill/>
        </a:ln>
        <a:effectLst/>
        <a:scene3d>
          <a:camera prst="orthographicFront"/>
          <a:lightRig rig="flat" dir="t"/>
        </a:scene3d>
        <a:sp3d prstMaterial="dkEdge"/>
      </xdr:spPr>
      <xdr:style>
        <a:lnRef idx="0">
          <a:schemeClr val="lt2">
            <a:hueOff val="0"/>
            <a:satOff val="0"/>
            <a:lumOff val="0"/>
            <a:alphaOff val="0"/>
          </a:schemeClr>
        </a:lnRef>
        <a:fillRef idx="2">
          <a:scrgbClr r="0" g="0" b="0"/>
        </a:fillRef>
        <a:effectRef idx="1">
          <a:schemeClr val="dk2">
            <a:hueOff val="0"/>
            <a:satOff val="0"/>
            <a:lumOff val="0"/>
            <a:alphaOff val="0"/>
          </a:schemeClr>
        </a:effectRef>
        <a:fontRef idx="minor">
          <a:schemeClr val="dk1"/>
        </a:fontRef>
      </xdr:style>
      <xdr:txBody>
        <a:bodyPr spcFirstLastPara="0" vert="horz" wrap="square" lIns="72000" tIns="108000" rIns="72000" bIns="0" numCol="1" spcCol="1270" rtlCol="0" anchor="t" anchorCtr="0">
          <a:noAutofit/>
        </a:bodyPr>
        <a:lstStyle>
          <a:defPPr rtl="0">
            <a:defRPr lang="en-gb"/>
          </a:defPPr>
          <a:lvl1pPr marL="0" algn="l" defTabSz="457200" rtl="0" eaLnBrk="1" latinLnBrk="0" hangingPunct="1">
            <a:defRPr sz="1800" kern="1200">
              <a:solidFill>
                <a:sysClr val="windowText" lastClr="000000"/>
              </a:solidFill>
              <a:latin typeface="Tw Cen MT" panose="020B0602020104020603"/>
            </a:defRPr>
          </a:lvl1pPr>
          <a:lvl2pPr marL="457200" algn="l" defTabSz="457200" rtl="0" eaLnBrk="1" latinLnBrk="0" hangingPunct="1">
            <a:defRPr sz="1800" kern="1200">
              <a:solidFill>
                <a:sysClr val="windowText" lastClr="000000"/>
              </a:solidFill>
              <a:latin typeface="Tw Cen MT" panose="020B0602020104020603"/>
            </a:defRPr>
          </a:lvl2pPr>
          <a:lvl3pPr marL="914400" algn="l" defTabSz="457200" rtl="0" eaLnBrk="1" latinLnBrk="0" hangingPunct="1">
            <a:defRPr sz="1800" kern="1200">
              <a:solidFill>
                <a:sysClr val="windowText" lastClr="000000"/>
              </a:solidFill>
              <a:latin typeface="Tw Cen MT" panose="020B0602020104020603"/>
            </a:defRPr>
          </a:lvl3pPr>
          <a:lvl4pPr marL="1371600" algn="l" defTabSz="457200" rtl="0" eaLnBrk="1" latinLnBrk="0" hangingPunct="1">
            <a:defRPr sz="1800" kern="1200">
              <a:solidFill>
                <a:sysClr val="windowText" lastClr="000000"/>
              </a:solidFill>
              <a:latin typeface="Tw Cen MT" panose="020B0602020104020603"/>
            </a:defRPr>
          </a:lvl4pPr>
          <a:lvl5pPr marL="1828800" algn="l" defTabSz="457200" rtl="0" eaLnBrk="1" latinLnBrk="0" hangingPunct="1">
            <a:defRPr sz="1800" kern="1200">
              <a:solidFill>
                <a:sysClr val="windowText" lastClr="000000"/>
              </a:solidFill>
              <a:latin typeface="Tw Cen MT" panose="020B0602020104020603"/>
            </a:defRPr>
          </a:lvl5pPr>
          <a:lvl6pPr marL="2286000" algn="l" defTabSz="457200" rtl="0" eaLnBrk="1" latinLnBrk="0" hangingPunct="1">
            <a:defRPr sz="1800" kern="1200">
              <a:solidFill>
                <a:sysClr val="windowText" lastClr="000000"/>
              </a:solidFill>
              <a:latin typeface="Tw Cen MT" panose="020B0602020104020603"/>
            </a:defRPr>
          </a:lvl6pPr>
          <a:lvl7pPr marL="2743200" algn="l" defTabSz="457200" rtl="0" eaLnBrk="1" latinLnBrk="0" hangingPunct="1">
            <a:defRPr sz="1800" kern="1200">
              <a:solidFill>
                <a:sysClr val="windowText" lastClr="000000"/>
              </a:solidFill>
              <a:latin typeface="Tw Cen MT" panose="020B0602020104020603"/>
            </a:defRPr>
          </a:lvl7pPr>
          <a:lvl8pPr marL="3200400" algn="l" defTabSz="457200" rtl="0" eaLnBrk="1" latinLnBrk="0" hangingPunct="1">
            <a:defRPr sz="1800" kern="1200">
              <a:solidFill>
                <a:sysClr val="windowText" lastClr="000000"/>
              </a:solidFill>
              <a:latin typeface="Tw Cen MT" panose="020B0602020104020603"/>
            </a:defRPr>
          </a:lvl8pPr>
          <a:lvl9pPr marL="3657600" algn="l" defTabSz="457200" rtl="0" eaLnBrk="1" latinLnBrk="0" hangingPunct="1">
            <a:defRPr sz="1800" kern="1200">
              <a:solidFill>
                <a:sysClr val="windowText" lastClr="000000"/>
              </a:solidFill>
              <a:latin typeface="Tw Cen MT" panose="020B0602020104020603"/>
            </a:defRPr>
          </a:lvl9pPr>
        </a:lstStyle>
        <a:p>
          <a:pPr marL="0" lvl="0" indent="0" algn="ctr" defTabSz="577850" rtl="0">
            <a:lnSpc>
              <a:spcPct val="90000"/>
            </a:lnSpc>
            <a:spcBef>
              <a:spcPct val="0"/>
            </a:spcBef>
            <a:spcAft>
              <a:spcPct val="35000"/>
            </a:spcAft>
            <a:buNone/>
          </a:pPr>
          <a:r>
            <a:rPr lang="en-GB" sz="1000">
              <a:solidFill>
                <a:prstClr val="black"/>
              </a:solidFill>
            </a:rPr>
            <a:t> TA</a:t>
          </a:r>
        </a:p>
        <a:p>
          <a:pPr marL="0" lvl="0" indent="0" algn="ctr" defTabSz="577850" rtl="0">
            <a:lnSpc>
              <a:spcPct val="90000"/>
            </a:lnSpc>
            <a:spcBef>
              <a:spcPct val="0"/>
            </a:spcBef>
            <a:spcAft>
              <a:spcPct val="35000"/>
            </a:spcAft>
            <a:buNone/>
          </a:pPr>
          <a:r>
            <a:rPr lang="en-GB" sz="1000" b="0" kern="1200">
              <a:solidFill>
                <a:prstClr val="black"/>
              </a:solidFill>
            </a:rPr>
            <a:t>1FTE</a:t>
          </a:r>
          <a:r>
            <a:rPr lang="en-GB" sz="1000" b="0" kern="1200" baseline="0">
              <a:solidFill>
                <a:prstClr val="black"/>
              </a:solidFill>
            </a:rPr>
            <a:t> SC4</a:t>
          </a:r>
          <a:r>
            <a:rPr lang="en-GB" sz="1000" b="0" kern="1200">
              <a:solidFill>
                <a:prstClr val="black"/>
              </a:solidFill>
            </a:rPr>
            <a:t>  </a:t>
          </a:r>
        </a:p>
        <a:p>
          <a:pPr marL="0" lvl="0" indent="0" algn="ctr" defTabSz="577850" rtl="0">
            <a:lnSpc>
              <a:spcPct val="90000"/>
            </a:lnSpc>
            <a:spcBef>
              <a:spcPct val="0"/>
            </a:spcBef>
            <a:spcAft>
              <a:spcPct val="35000"/>
            </a:spcAft>
            <a:buNone/>
          </a:pPr>
          <a:r>
            <a:rPr lang="en-GB" sz="1000" b="0" kern="1200">
              <a:solidFill>
                <a:prstClr val="black"/>
              </a:solidFill>
            </a:rPr>
            <a:t>TT0</a:t>
          </a:r>
        </a:p>
      </xdr:txBody>
    </xdr:sp>
    <xdr:clientData/>
  </xdr:twoCellAnchor>
  <xdr:twoCellAnchor>
    <xdr:from>
      <xdr:col>8</xdr:col>
      <xdr:colOff>457201</xdr:colOff>
      <xdr:row>21</xdr:row>
      <xdr:rowOff>76199</xdr:rowOff>
    </xdr:from>
    <xdr:to>
      <xdr:col>9</xdr:col>
      <xdr:colOff>542925</xdr:colOff>
      <xdr:row>25</xdr:row>
      <xdr:rowOff>95250</xdr:rowOff>
    </xdr:to>
    <xdr:sp macro="" textlink="">
      <xdr:nvSpPr>
        <xdr:cNvPr id="37" name="Rectangle 36" descr="Hierarchy Level 2 Item 5">
          <a:extLst>
            <a:ext uri="{FF2B5EF4-FFF2-40B4-BE49-F238E27FC236}">
              <a16:creationId xmlns:a16="http://schemas.microsoft.com/office/drawing/2014/main" id="{B6A2B173-9CA6-4869-8273-E2DA66F42D8E}"/>
            </a:ext>
          </a:extLst>
        </xdr:cNvPr>
        <xdr:cNvSpPr/>
      </xdr:nvSpPr>
      <xdr:spPr>
        <a:xfrm>
          <a:off x="5486401" y="3886199"/>
          <a:ext cx="714374" cy="781051"/>
        </a:xfrm>
        <a:prstGeom prst="rect">
          <a:avLst/>
        </a:prstGeom>
        <a:solidFill>
          <a:srgbClr val="FFCCCC"/>
        </a:solidFill>
        <a:ln>
          <a:noFill/>
        </a:ln>
        <a:effectLst/>
        <a:scene3d>
          <a:camera prst="orthographicFront"/>
          <a:lightRig rig="flat" dir="t"/>
        </a:scene3d>
        <a:sp3d prstMaterial="dkEdge"/>
      </xdr:spPr>
      <xdr:style>
        <a:lnRef idx="0">
          <a:schemeClr val="lt2">
            <a:hueOff val="0"/>
            <a:satOff val="0"/>
            <a:lumOff val="0"/>
            <a:alphaOff val="0"/>
          </a:schemeClr>
        </a:lnRef>
        <a:fillRef idx="2">
          <a:scrgbClr r="0" g="0" b="0"/>
        </a:fillRef>
        <a:effectRef idx="1">
          <a:schemeClr val="dk2">
            <a:hueOff val="0"/>
            <a:satOff val="0"/>
            <a:lumOff val="0"/>
            <a:alphaOff val="0"/>
          </a:schemeClr>
        </a:effectRef>
        <a:fontRef idx="minor">
          <a:schemeClr val="dk1"/>
        </a:fontRef>
      </xdr:style>
      <xdr:txBody>
        <a:bodyPr spcFirstLastPara="0" vert="horz" wrap="square" lIns="72000" tIns="108000" rIns="72000" bIns="0" numCol="1" spcCol="1270" rtlCol="0" anchor="t" anchorCtr="0">
          <a:noAutofit/>
        </a:bodyPr>
        <a:lstStyle>
          <a:defPPr rtl="0">
            <a:defRPr lang="en-gb"/>
          </a:defPPr>
          <a:lvl1pPr marL="0" algn="l" defTabSz="457200" rtl="0" eaLnBrk="1" latinLnBrk="0" hangingPunct="1">
            <a:defRPr sz="1800" kern="1200">
              <a:solidFill>
                <a:sysClr val="windowText" lastClr="000000"/>
              </a:solidFill>
              <a:latin typeface="Tw Cen MT" panose="020B0602020104020603"/>
            </a:defRPr>
          </a:lvl1pPr>
          <a:lvl2pPr marL="457200" algn="l" defTabSz="457200" rtl="0" eaLnBrk="1" latinLnBrk="0" hangingPunct="1">
            <a:defRPr sz="1800" kern="1200">
              <a:solidFill>
                <a:sysClr val="windowText" lastClr="000000"/>
              </a:solidFill>
              <a:latin typeface="Tw Cen MT" panose="020B0602020104020603"/>
            </a:defRPr>
          </a:lvl2pPr>
          <a:lvl3pPr marL="914400" algn="l" defTabSz="457200" rtl="0" eaLnBrk="1" latinLnBrk="0" hangingPunct="1">
            <a:defRPr sz="1800" kern="1200">
              <a:solidFill>
                <a:sysClr val="windowText" lastClr="000000"/>
              </a:solidFill>
              <a:latin typeface="Tw Cen MT" panose="020B0602020104020603"/>
            </a:defRPr>
          </a:lvl3pPr>
          <a:lvl4pPr marL="1371600" algn="l" defTabSz="457200" rtl="0" eaLnBrk="1" latinLnBrk="0" hangingPunct="1">
            <a:defRPr sz="1800" kern="1200">
              <a:solidFill>
                <a:sysClr val="windowText" lastClr="000000"/>
              </a:solidFill>
              <a:latin typeface="Tw Cen MT" panose="020B0602020104020603"/>
            </a:defRPr>
          </a:lvl4pPr>
          <a:lvl5pPr marL="1828800" algn="l" defTabSz="457200" rtl="0" eaLnBrk="1" latinLnBrk="0" hangingPunct="1">
            <a:defRPr sz="1800" kern="1200">
              <a:solidFill>
                <a:sysClr val="windowText" lastClr="000000"/>
              </a:solidFill>
              <a:latin typeface="Tw Cen MT" panose="020B0602020104020603"/>
            </a:defRPr>
          </a:lvl5pPr>
          <a:lvl6pPr marL="2286000" algn="l" defTabSz="457200" rtl="0" eaLnBrk="1" latinLnBrk="0" hangingPunct="1">
            <a:defRPr sz="1800" kern="1200">
              <a:solidFill>
                <a:sysClr val="windowText" lastClr="000000"/>
              </a:solidFill>
              <a:latin typeface="Tw Cen MT" panose="020B0602020104020603"/>
            </a:defRPr>
          </a:lvl6pPr>
          <a:lvl7pPr marL="2743200" algn="l" defTabSz="457200" rtl="0" eaLnBrk="1" latinLnBrk="0" hangingPunct="1">
            <a:defRPr sz="1800" kern="1200">
              <a:solidFill>
                <a:sysClr val="windowText" lastClr="000000"/>
              </a:solidFill>
              <a:latin typeface="Tw Cen MT" panose="020B0602020104020603"/>
            </a:defRPr>
          </a:lvl7pPr>
          <a:lvl8pPr marL="3200400" algn="l" defTabSz="457200" rtl="0" eaLnBrk="1" latinLnBrk="0" hangingPunct="1">
            <a:defRPr sz="1800" kern="1200">
              <a:solidFill>
                <a:sysClr val="windowText" lastClr="000000"/>
              </a:solidFill>
              <a:latin typeface="Tw Cen MT" panose="020B0602020104020603"/>
            </a:defRPr>
          </a:lvl8pPr>
          <a:lvl9pPr marL="3657600" algn="l" defTabSz="457200" rtl="0" eaLnBrk="1" latinLnBrk="0" hangingPunct="1">
            <a:defRPr sz="1800" kern="1200">
              <a:solidFill>
                <a:sysClr val="windowText" lastClr="000000"/>
              </a:solidFill>
              <a:latin typeface="Tw Cen MT" panose="020B0602020104020603"/>
            </a:defRPr>
          </a:lvl9pPr>
        </a:lstStyle>
        <a:p>
          <a:pPr marL="0" lvl="0" indent="0" algn="ctr" defTabSz="577850" rtl="0">
            <a:lnSpc>
              <a:spcPct val="90000"/>
            </a:lnSpc>
            <a:spcBef>
              <a:spcPct val="0"/>
            </a:spcBef>
            <a:spcAft>
              <a:spcPct val="35000"/>
            </a:spcAft>
            <a:buNone/>
          </a:pPr>
          <a:r>
            <a:rPr lang="en-GB" sz="1000">
              <a:solidFill>
                <a:prstClr val="black"/>
              </a:solidFill>
            </a:rPr>
            <a:t>Y3</a:t>
          </a:r>
          <a:r>
            <a:rPr lang="en-GB" sz="1000" baseline="0">
              <a:solidFill>
                <a:prstClr val="black"/>
              </a:solidFill>
            </a:rPr>
            <a:t> TA </a:t>
          </a:r>
          <a:r>
            <a:rPr lang="en-GB" sz="1000" b="1">
              <a:solidFill>
                <a:prstClr val="black"/>
              </a:solidFill>
            </a:rPr>
            <a:t>AGENCY</a:t>
          </a:r>
        </a:p>
        <a:p>
          <a:pPr marL="0" lvl="0" indent="0" algn="ctr" defTabSz="577850" rtl="0">
            <a:lnSpc>
              <a:spcPct val="90000"/>
            </a:lnSpc>
            <a:spcBef>
              <a:spcPct val="0"/>
            </a:spcBef>
            <a:spcAft>
              <a:spcPct val="35000"/>
            </a:spcAft>
            <a:buNone/>
          </a:pPr>
          <a:r>
            <a:rPr lang="en-GB" sz="1000" b="0">
              <a:solidFill>
                <a:prstClr val="black"/>
              </a:solidFill>
            </a:rPr>
            <a:t>1</a:t>
          </a:r>
          <a:r>
            <a:rPr lang="en-GB" sz="1000" b="0" baseline="0">
              <a:solidFill>
                <a:prstClr val="black"/>
              </a:solidFill>
            </a:rPr>
            <a:t> </a:t>
          </a:r>
          <a:r>
            <a:rPr lang="en-GB" sz="1000" b="0">
              <a:solidFill>
                <a:prstClr val="black"/>
              </a:solidFill>
            </a:rPr>
            <a:t>FTE</a:t>
          </a:r>
        </a:p>
        <a:p>
          <a:pPr marL="0" lvl="0" indent="0" algn="ctr" defTabSz="577850" rtl="0">
            <a:lnSpc>
              <a:spcPct val="90000"/>
            </a:lnSpc>
            <a:spcBef>
              <a:spcPct val="0"/>
            </a:spcBef>
            <a:spcAft>
              <a:spcPct val="35000"/>
            </a:spcAft>
            <a:buNone/>
          </a:pPr>
          <a:r>
            <a:rPr lang="en-GB" sz="1000" b="0">
              <a:solidFill>
                <a:prstClr val="black"/>
              </a:solidFill>
            </a:rPr>
            <a:t>TTO</a:t>
          </a:r>
        </a:p>
      </xdr:txBody>
    </xdr:sp>
    <xdr:clientData/>
  </xdr:twoCellAnchor>
  <xdr:twoCellAnchor>
    <xdr:from>
      <xdr:col>9</xdr:col>
      <xdr:colOff>428625</xdr:colOff>
      <xdr:row>40</xdr:row>
      <xdr:rowOff>152399</xdr:rowOff>
    </xdr:from>
    <xdr:to>
      <xdr:col>11</xdr:col>
      <xdr:colOff>361950</xdr:colOff>
      <xdr:row>43</xdr:row>
      <xdr:rowOff>152399</xdr:rowOff>
    </xdr:to>
    <xdr:sp macro="" textlink="">
      <xdr:nvSpPr>
        <xdr:cNvPr id="38" name="Rectangle 37" descr="Hierarchy Level 2 Item 5">
          <a:extLst>
            <a:ext uri="{FF2B5EF4-FFF2-40B4-BE49-F238E27FC236}">
              <a16:creationId xmlns:a16="http://schemas.microsoft.com/office/drawing/2014/main" id="{F7BB7452-0665-4DE3-A345-B5B98302FD51}"/>
            </a:ext>
          </a:extLst>
        </xdr:cNvPr>
        <xdr:cNvSpPr/>
      </xdr:nvSpPr>
      <xdr:spPr>
        <a:xfrm>
          <a:off x="6086475" y="7581899"/>
          <a:ext cx="1190625" cy="571500"/>
        </a:xfrm>
        <a:prstGeom prst="rect">
          <a:avLst/>
        </a:prstGeom>
        <a:solidFill>
          <a:schemeClr val="accent6">
            <a:lumMod val="40000"/>
            <a:lumOff val="60000"/>
          </a:schemeClr>
        </a:solidFill>
        <a:ln>
          <a:noFill/>
        </a:ln>
        <a:effectLst/>
        <a:scene3d>
          <a:camera prst="orthographicFront"/>
          <a:lightRig rig="flat" dir="t"/>
        </a:scene3d>
        <a:sp3d prstMaterial="dkEdge"/>
      </xdr:spPr>
      <xdr:style>
        <a:lnRef idx="0">
          <a:schemeClr val="lt2">
            <a:hueOff val="0"/>
            <a:satOff val="0"/>
            <a:lumOff val="0"/>
            <a:alphaOff val="0"/>
          </a:schemeClr>
        </a:lnRef>
        <a:fillRef idx="2">
          <a:scrgbClr r="0" g="0" b="0"/>
        </a:fillRef>
        <a:effectRef idx="1">
          <a:schemeClr val="dk2">
            <a:hueOff val="0"/>
            <a:satOff val="0"/>
            <a:lumOff val="0"/>
            <a:alphaOff val="0"/>
          </a:schemeClr>
        </a:effectRef>
        <a:fontRef idx="minor">
          <a:schemeClr val="dk1"/>
        </a:fontRef>
      </xdr:style>
      <xdr:txBody>
        <a:bodyPr spcFirstLastPara="0" vert="horz" wrap="square" lIns="72000" tIns="108000" rIns="72000" bIns="0" numCol="1" spcCol="1270" rtlCol="0" anchor="t" anchorCtr="0">
          <a:noAutofit/>
        </a:bodyPr>
        <a:lstStyle>
          <a:defPPr rtl="0">
            <a:defRPr lang="en-gb"/>
          </a:defPPr>
          <a:lvl1pPr marL="0" algn="l" defTabSz="457200" rtl="0" eaLnBrk="1" latinLnBrk="0" hangingPunct="1">
            <a:defRPr sz="1800" kern="1200">
              <a:solidFill>
                <a:sysClr val="windowText" lastClr="000000"/>
              </a:solidFill>
              <a:latin typeface="Tw Cen MT" panose="020B0602020104020603"/>
            </a:defRPr>
          </a:lvl1pPr>
          <a:lvl2pPr marL="457200" algn="l" defTabSz="457200" rtl="0" eaLnBrk="1" latinLnBrk="0" hangingPunct="1">
            <a:defRPr sz="1800" kern="1200">
              <a:solidFill>
                <a:sysClr val="windowText" lastClr="000000"/>
              </a:solidFill>
              <a:latin typeface="Tw Cen MT" panose="020B0602020104020603"/>
            </a:defRPr>
          </a:lvl2pPr>
          <a:lvl3pPr marL="914400" algn="l" defTabSz="457200" rtl="0" eaLnBrk="1" latinLnBrk="0" hangingPunct="1">
            <a:defRPr sz="1800" kern="1200">
              <a:solidFill>
                <a:sysClr val="windowText" lastClr="000000"/>
              </a:solidFill>
              <a:latin typeface="Tw Cen MT" panose="020B0602020104020603"/>
            </a:defRPr>
          </a:lvl3pPr>
          <a:lvl4pPr marL="1371600" algn="l" defTabSz="457200" rtl="0" eaLnBrk="1" latinLnBrk="0" hangingPunct="1">
            <a:defRPr sz="1800" kern="1200">
              <a:solidFill>
                <a:sysClr val="windowText" lastClr="000000"/>
              </a:solidFill>
              <a:latin typeface="Tw Cen MT" panose="020B0602020104020603"/>
            </a:defRPr>
          </a:lvl4pPr>
          <a:lvl5pPr marL="1828800" algn="l" defTabSz="457200" rtl="0" eaLnBrk="1" latinLnBrk="0" hangingPunct="1">
            <a:defRPr sz="1800" kern="1200">
              <a:solidFill>
                <a:sysClr val="windowText" lastClr="000000"/>
              </a:solidFill>
              <a:latin typeface="Tw Cen MT" panose="020B0602020104020603"/>
            </a:defRPr>
          </a:lvl5pPr>
          <a:lvl6pPr marL="2286000" algn="l" defTabSz="457200" rtl="0" eaLnBrk="1" latinLnBrk="0" hangingPunct="1">
            <a:defRPr sz="1800" kern="1200">
              <a:solidFill>
                <a:sysClr val="windowText" lastClr="000000"/>
              </a:solidFill>
              <a:latin typeface="Tw Cen MT" panose="020B0602020104020603"/>
            </a:defRPr>
          </a:lvl6pPr>
          <a:lvl7pPr marL="2743200" algn="l" defTabSz="457200" rtl="0" eaLnBrk="1" latinLnBrk="0" hangingPunct="1">
            <a:defRPr sz="1800" kern="1200">
              <a:solidFill>
                <a:sysClr val="windowText" lastClr="000000"/>
              </a:solidFill>
              <a:latin typeface="Tw Cen MT" panose="020B0602020104020603"/>
            </a:defRPr>
          </a:lvl7pPr>
          <a:lvl8pPr marL="3200400" algn="l" defTabSz="457200" rtl="0" eaLnBrk="1" latinLnBrk="0" hangingPunct="1">
            <a:defRPr sz="1800" kern="1200">
              <a:solidFill>
                <a:sysClr val="windowText" lastClr="000000"/>
              </a:solidFill>
              <a:latin typeface="Tw Cen MT" panose="020B0602020104020603"/>
            </a:defRPr>
          </a:lvl8pPr>
          <a:lvl9pPr marL="3657600" algn="l" defTabSz="457200" rtl="0" eaLnBrk="1" latinLnBrk="0" hangingPunct="1">
            <a:defRPr sz="1800" kern="1200">
              <a:solidFill>
                <a:sysClr val="windowText" lastClr="000000"/>
              </a:solidFill>
              <a:latin typeface="Tw Cen MT" panose="020B0602020104020603"/>
            </a:defRPr>
          </a:lvl9pPr>
        </a:lstStyle>
        <a:p>
          <a:pPr marL="0" lvl="0" indent="0" algn="ctr" defTabSz="577850" rtl="0">
            <a:lnSpc>
              <a:spcPct val="90000"/>
            </a:lnSpc>
            <a:spcBef>
              <a:spcPct val="0"/>
            </a:spcBef>
            <a:spcAft>
              <a:spcPct val="35000"/>
            </a:spcAft>
            <a:buNone/>
          </a:pPr>
          <a:r>
            <a:rPr lang="en-GB" sz="1000">
              <a:solidFill>
                <a:prstClr val="black"/>
              </a:solidFill>
            </a:rPr>
            <a:t> ASC 0.43 FTE SC4</a:t>
          </a:r>
          <a:r>
            <a:rPr lang="en-GB" sz="1000" baseline="0">
              <a:solidFill>
                <a:prstClr val="black"/>
              </a:solidFill>
            </a:rPr>
            <a:t> </a:t>
          </a:r>
          <a:r>
            <a:rPr lang="en-GB" sz="1000">
              <a:solidFill>
                <a:prstClr val="black"/>
              </a:solidFill>
            </a:rPr>
            <a:t> </a:t>
          </a:r>
        </a:p>
        <a:p>
          <a:pPr marL="0" lvl="0" indent="0" algn="ctr" defTabSz="577850" rtl="0">
            <a:lnSpc>
              <a:spcPct val="90000"/>
            </a:lnSpc>
            <a:spcBef>
              <a:spcPct val="0"/>
            </a:spcBef>
            <a:spcAft>
              <a:spcPct val="35000"/>
            </a:spcAft>
            <a:buNone/>
          </a:pPr>
          <a:r>
            <a:rPr lang="en-GB" sz="1000" b="0" kern="1200">
              <a:solidFill>
                <a:prstClr val="black"/>
              </a:solidFill>
            </a:rPr>
            <a:t>TTO</a:t>
          </a:r>
        </a:p>
      </xdr:txBody>
    </xdr:sp>
    <xdr:clientData/>
  </xdr:twoCellAnchor>
  <xdr:twoCellAnchor>
    <xdr:from>
      <xdr:col>14</xdr:col>
      <xdr:colOff>123825</xdr:colOff>
      <xdr:row>35</xdr:row>
      <xdr:rowOff>123825</xdr:rowOff>
    </xdr:from>
    <xdr:to>
      <xdr:col>15</xdr:col>
      <xdr:colOff>282027</xdr:colOff>
      <xdr:row>40</xdr:row>
      <xdr:rowOff>85725</xdr:rowOff>
    </xdr:to>
    <xdr:sp macro="" textlink="">
      <xdr:nvSpPr>
        <xdr:cNvPr id="39" name="Rectangle 38" descr="Hierarchy Level 2 Item 5">
          <a:extLst>
            <a:ext uri="{FF2B5EF4-FFF2-40B4-BE49-F238E27FC236}">
              <a16:creationId xmlns:a16="http://schemas.microsoft.com/office/drawing/2014/main" id="{757F9050-4F77-43A9-8A36-F1F125280134}"/>
            </a:ext>
          </a:extLst>
        </xdr:cNvPr>
        <xdr:cNvSpPr/>
      </xdr:nvSpPr>
      <xdr:spPr>
        <a:xfrm>
          <a:off x="8924925" y="6600825"/>
          <a:ext cx="786852" cy="914400"/>
        </a:xfrm>
        <a:prstGeom prst="rect">
          <a:avLst/>
        </a:prstGeom>
        <a:solidFill>
          <a:schemeClr val="accent6">
            <a:lumMod val="40000"/>
            <a:lumOff val="60000"/>
          </a:schemeClr>
        </a:solidFill>
        <a:ln>
          <a:noFill/>
        </a:ln>
        <a:effectLst/>
        <a:scene3d>
          <a:camera prst="orthographicFront"/>
          <a:lightRig rig="flat" dir="t"/>
        </a:scene3d>
        <a:sp3d prstMaterial="dkEdge"/>
      </xdr:spPr>
      <xdr:style>
        <a:lnRef idx="0">
          <a:schemeClr val="lt2">
            <a:hueOff val="0"/>
            <a:satOff val="0"/>
            <a:lumOff val="0"/>
            <a:alphaOff val="0"/>
          </a:schemeClr>
        </a:lnRef>
        <a:fillRef idx="2">
          <a:scrgbClr r="0" g="0" b="0"/>
        </a:fillRef>
        <a:effectRef idx="1">
          <a:schemeClr val="dk2">
            <a:hueOff val="0"/>
            <a:satOff val="0"/>
            <a:lumOff val="0"/>
            <a:alphaOff val="0"/>
          </a:schemeClr>
        </a:effectRef>
        <a:fontRef idx="minor">
          <a:schemeClr val="dk1"/>
        </a:fontRef>
      </xdr:style>
      <xdr:txBody>
        <a:bodyPr spcFirstLastPara="0" vert="horz" wrap="square" lIns="72000" tIns="108000" rIns="72000" bIns="0" numCol="1" spcCol="1270" rtlCol="0" anchor="t" anchorCtr="0">
          <a:noAutofit/>
        </a:bodyPr>
        <a:lstStyle>
          <a:defPPr rtl="0">
            <a:defRPr lang="en-gb"/>
          </a:defPPr>
          <a:lvl1pPr marL="0" algn="l" defTabSz="457200" rtl="0" eaLnBrk="1" latinLnBrk="0" hangingPunct="1">
            <a:defRPr sz="1800" kern="1200">
              <a:solidFill>
                <a:sysClr val="windowText" lastClr="000000"/>
              </a:solidFill>
              <a:latin typeface="Tw Cen MT" panose="020B0602020104020603"/>
            </a:defRPr>
          </a:lvl1pPr>
          <a:lvl2pPr marL="457200" algn="l" defTabSz="457200" rtl="0" eaLnBrk="1" latinLnBrk="0" hangingPunct="1">
            <a:defRPr sz="1800" kern="1200">
              <a:solidFill>
                <a:sysClr val="windowText" lastClr="000000"/>
              </a:solidFill>
              <a:latin typeface="Tw Cen MT" panose="020B0602020104020603"/>
            </a:defRPr>
          </a:lvl2pPr>
          <a:lvl3pPr marL="914400" algn="l" defTabSz="457200" rtl="0" eaLnBrk="1" latinLnBrk="0" hangingPunct="1">
            <a:defRPr sz="1800" kern="1200">
              <a:solidFill>
                <a:sysClr val="windowText" lastClr="000000"/>
              </a:solidFill>
              <a:latin typeface="Tw Cen MT" panose="020B0602020104020603"/>
            </a:defRPr>
          </a:lvl3pPr>
          <a:lvl4pPr marL="1371600" algn="l" defTabSz="457200" rtl="0" eaLnBrk="1" latinLnBrk="0" hangingPunct="1">
            <a:defRPr sz="1800" kern="1200">
              <a:solidFill>
                <a:sysClr val="windowText" lastClr="000000"/>
              </a:solidFill>
              <a:latin typeface="Tw Cen MT" panose="020B0602020104020603"/>
            </a:defRPr>
          </a:lvl4pPr>
          <a:lvl5pPr marL="1828800" algn="l" defTabSz="457200" rtl="0" eaLnBrk="1" latinLnBrk="0" hangingPunct="1">
            <a:defRPr sz="1800" kern="1200">
              <a:solidFill>
                <a:sysClr val="windowText" lastClr="000000"/>
              </a:solidFill>
              <a:latin typeface="Tw Cen MT" panose="020B0602020104020603"/>
            </a:defRPr>
          </a:lvl5pPr>
          <a:lvl6pPr marL="2286000" algn="l" defTabSz="457200" rtl="0" eaLnBrk="1" latinLnBrk="0" hangingPunct="1">
            <a:defRPr sz="1800" kern="1200">
              <a:solidFill>
                <a:sysClr val="windowText" lastClr="000000"/>
              </a:solidFill>
              <a:latin typeface="Tw Cen MT" panose="020B0602020104020603"/>
            </a:defRPr>
          </a:lvl6pPr>
          <a:lvl7pPr marL="2743200" algn="l" defTabSz="457200" rtl="0" eaLnBrk="1" latinLnBrk="0" hangingPunct="1">
            <a:defRPr sz="1800" kern="1200">
              <a:solidFill>
                <a:sysClr val="windowText" lastClr="000000"/>
              </a:solidFill>
              <a:latin typeface="Tw Cen MT" panose="020B0602020104020603"/>
            </a:defRPr>
          </a:lvl7pPr>
          <a:lvl8pPr marL="3200400" algn="l" defTabSz="457200" rtl="0" eaLnBrk="1" latinLnBrk="0" hangingPunct="1">
            <a:defRPr sz="1800" kern="1200">
              <a:solidFill>
                <a:sysClr val="windowText" lastClr="000000"/>
              </a:solidFill>
              <a:latin typeface="Tw Cen MT" panose="020B0602020104020603"/>
            </a:defRPr>
          </a:lvl8pPr>
          <a:lvl9pPr marL="3657600" algn="l" defTabSz="457200" rtl="0" eaLnBrk="1" latinLnBrk="0" hangingPunct="1">
            <a:defRPr sz="1800" kern="1200">
              <a:solidFill>
                <a:sysClr val="windowText" lastClr="000000"/>
              </a:solidFill>
              <a:latin typeface="Tw Cen MT" panose="020B0602020104020603"/>
            </a:defRPr>
          </a:lvl9pPr>
        </a:lstStyle>
        <a:p>
          <a:pPr marL="0" lvl="0" indent="0" algn="ctr" defTabSz="577850" rtl="0">
            <a:lnSpc>
              <a:spcPct val="90000"/>
            </a:lnSpc>
            <a:spcBef>
              <a:spcPct val="0"/>
            </a:spcBef>
            <a:spcAft>
              <a:spcPct val="35000"/>
            </a:spcAft>
            <a:buNone/>
          </a:pPr>
          <a:r>
            <a:rPr lang="en-GB" sz="1000">
              <a:solidFill>
                <a:prstClr val="black"/>
              </a:solidFill>
            </a:rPr>
            <a:t> MDM</a:t>
          </a:r>
          <a:r>
            <a:rPr lang="en-GB" sz="1000" baseline="0">
              <a:solidFill>
                <a:prstClr val="black"/>
              </a:solidFill>
            </a:rPr>
            <a:t> 0.21 FTE SC4</a:t>
          </a:r>
        </a:p>
        <a:p>
          <a:pPr marL="0" lvl="0" indent="0" algn="ctr" defTabSz="577850" rtl="0">
            <a:lnSpc>
              <a:spcPct val="90000"/>
            </a:lnSpc>
            <a:spcBef>
              <a:spcPct val="0"/>
            </a:spcBef>
            <a:spcAft>
              <a:spcPct val="35000"/>
            </a:spcAft>
            <a:buNone/>
          </a:pPr>
          <a:r>
            <a:rPr lang="en-GB" sz="1000" baseline="0">
              <a:solidFill>
                <a:prstClr val="black"/>
              </a:solidFill>
            </a:rPr>
            <a:t>SEN allowance</a:t>
          </a:r>
        </a:p>
        <a:p>
          <a:pPr marL="0" lvl="0" indent="0" algn="ctr" defTabSz="577850" rtl="0">
            <a:lnSpc>
              <a:spcPct val="90000"/>
            </a:lnSpc>
            <a:spcBef>
              <a:spcPct val="0"/>
            </a:spcBef>
            <a:spcAft>
              <a:spcPct val="35000"/>
            </a:spcAft>
            <a:buNone/>
          </a:pPr>
          <a:r>
            <a:rPr lang="en-GB" sz="1000" baseline="0">
              <a:solidFill>
                <a:prstClr val="black"/>
              </a:solidFill>
            </a:rPr>
            <a:t>TTO</a:t>
          </a:r>
          <a:r>
            <a:rPr lang="en-GB" sz="1000">
              <a:solidFill>
                <a:prstClr val="black"/>
              </a:solidFill>
            </a:rPr>
            <a:t> </a:t>
          </a:r>
          <a:endParaRPr lang="en-GB" sz="1000" b="0" kern="1200">
            <a:solidFill>
              <a:prstClr val="black"/>
            </a:solidFill>
          </a:endParaRPr>
        </a:p>
      </xdr:txBody>
    </xdr:sp>
    <xdr:clientData/>
  </xdr:twoCellAnchor>
  <xdr:twoCellAnchor>
    <xdr:from>
      <xdr:col>15</xdr:col>
      <xdr:colOff>428625</xdr:colOff>
      <xdr:row>34</xdr:row>
      <xdr:rowOff>133350</xdr:rowOff>
    </xdr:from>
    <xdr:to>
      <xdr:col>16</xdr:col>
      <xdr:colOff>504825</xdr:colOff>
      <xdr:row>39</xdr:row>
      <xdr:rowOff>95250</xdr:rowOff>
    </xdr:to>
    <xdr:sp macro="" textlink="">
      <xdr:nvSpPr>
        <xdr:cNvPr id="40" name="Rectangle 39" descr="Hierarchy Level 2 Item 5">
          <a:extLst>
            <a:ext uri="{FF2B5EF4-FFF2-40B4-BE49-F238E27FC236}">
              <a16:creationId xmlns:a16="http://schemas.microsoft.com/office/drawing/2014/main" id="{9CE7EB40-B176-49AA-B96F-7E5F304D3D76}"/>
            </a:ext>
          </a:extLst>
        </xdr:cNvPr>
        <xdr:cNvSpPr/>
      </xdr:nvSpPr>
      <xdr:spPr>
        <a:xfrm>
          <a:off x="9858375" y="6419850"/>
          <a:ext cx="704850" cy="914400"/>
        </a:xfrm>
        <a:prstGeom prst="rect">
          <a:avLst/>
        </a:prstGeom>
        <a:solidFill>
          <a:schemeClr val="accent6">
            <a:lumMod val="40000"/>
            <a:lumOff val="60000"/>
          </a:schemeClr>
        </a:solidFill>
        <a:ln>
          <a:noFill/>
        </a:ln>
        <a:effectLst/>
        <a:scene3d>
          <a:camera prst="orthographicFront"/>
          <a:lightRig rig="flat" dir="t"/>
        </a:scene3d>
        <a:sp3d prstMaterial="dkEdge"/>
      </xdr:spPr>
      <xdr:style>
        <a:lnRef idx="0">
          <a:schemeClr val="lt2">
            <a:hueOff val="0"/>
            <a:satOff val="0"/>
            <a:lumOff val="0"/>
            <a:alphaOff val="0"/>
          </a:schemeClr>
        </a:lnRef>
        <a:fillRef idx="2">
          <a:scrgbClr r="0" g="0" b="0"/>
        </a:fillRef>
        <a:effectRef idx="1">
          <a:schemeClr val="dk2">
            <a:hueOff val="0"/>
            <a:satOff val="0"/>
            <a:lumOff val="0"/>
            <a:alphaOff val="0"/>
          </a:schemeClr>
        </a:effectRef>
        <a:fontRef idx="minor">
          <a:schemeClr val="dk1"/>
        </a:fontRef>
      </xdr:style>
      <xdr:txBody>
        <a:bodyPr spcFirstLastPara="0" vert="horz" wrap="square" lIns="72000" tIns="108000" rIns="72000" bIns="0" numCol="1" spcCol="1270" rtlCol="0" anchor="t" anchorCtr="0">
          <a:noAutofit/>
        </a:bodyPr>
        <a:lstStyle>
          <a:defPPr rtl="0">
            <a:defRPr lang="en-gb"/>
          </a:defPPr>
          <a:lvl1pPr marL="0" algn="l" defTabSz="457200" rtl="0" eaLnBrk="1" latinLnBrk="0" hangingPunct="1">
            <a:defRPr sz="1800" kern="1200">
              <a:solidFill>
                <a:sysClr val="windowText" lastClr="000000"/>
              </a:solidFill>
              <a:latin typeface="Tw Cen MT" panose="020B0602020104020603"/>
            </a:defRPr>
          </a:lvl1pPr>
          <a:lvl2pPr marL="457200" algn="l" defTabSz="457200" rtl="0" eaLnBrk="1" latinLnBrk="0" hangingPunct="1">
            <a:defRPr sz="1800" kern="1200">
              <a:solidFill>
                <a:sysClr val="windowText" lastClr="000000"/>
              </a:solidFill>
              <a:latin typeface="Tw Cen MT" panose="020B0602020104020603"/>
            </a:defRPr>
          </a:lvl2pPr>
          <a:lvl3pPr marL="914400" algn="l" defTabSz="457200" rtl="0" eaLnBrk="1" latinLnBrk="0" hangingPunct="1">
            <a:defRPr sz="1800" kern="1200">
              <a:solidFill>
                <a:sysClr val="windowText" lastClr="000000"/>
              </a:solidFill>
              <a:latin typeface="Tw Cen MT" panose="020B0602020104020603"/>
            </a:defRPr>
          </a:lvl3pPr>
          <a:lvl4pPr marL="1371600" algn="l" defTabSz="457200" rtl="0" eaLnBrk="1" latinLnBrk="0" hangingPunct="1">
            <a:defRPr sz="1800" kern="1200">
              <a:solidFill>
                <a:sysClr val="windowText" lastClr="000000"/>
              </a:solidFill>
              <a:latin typeface="Tw Cen MT" panose="020B0602020104020603"/>
            </a:defRPr>
          </a:lvl4pPr>
          <a:lvl5pPr marL="1828800" algn="l" defTabSz="457200" rtl="0" eaLnBrk="1" latinLnBrk="0" hangingPunct="1">
            <a:defRPr sz="1800" kern="1200">
              <a:solidFill>
                <a:sysClr val="windowText" lastClr="000000"/>
              </a:solidFill>
              <a:latin typeface="Tw Cen MT" panose="020B0602020104020603"/>
            </a:defRPr>
          </a:lvl5pPr>
          <a:lvl6pPr marL="2286000" algn="l" defTabSz="457200" rtl="0" eaLnBrk="1" latinLnBrk="0" hangingPunct="1">
            <a:defRPr sz="1800" kern="1200">
              <a:solidFill>
                <a:sysClr val="windowText" lastClr="000000"/>
              </a:solidFill>
              <a:latin typeface="Tw Cen MT" panose="020B0602020104020603"/>
            </a:defRPr>
          </a:lvl6pPr>
          <a:lvl7pPr marL="2743200" algn="l" defTabSz="457200" rtl="0" eaLnBrk="1" latinLnBrk="0" hangingPunct="1">
            <a:defRPr sz="1800" kern="1200">
              <a:solidFill>
                <a:sysClr val="windowText" lastClr="000000"/>
              </a:solidFill>
              <a:latin typeface="Tw Cen MT" panose="020B0602020104020603"/>
            </a:defRPr>
          </a:lvl7pPr>
          <a:lvl8pPr marL="3200400" algn="l" defTabSz="457200" rtl="0" eaLnBrk="1" latinLnBrk="0" hangingPunct="1">
            <a:defRPr sz="1800" kern="1200">
              <a:solidFill>
                <a:sysClr val="windowText" lastClr="000000"/>
              </a:solidFill>
              <a:latin typeface="Tw Cen MT" panose="020B0602020104020603"/>
            </a:defRPr>
          </a:lvl8pPr>
          <a:lvl9pPr marL="3657600" algn="l" defTabSz="457200" rtl="0" eaLnBrk="1" latinLnBrk="0" hangingPunct="1">
            <a:defRPr sz="1800" kern="1200">
              <a:solidFill>
                <a:sysClr val="windowText" lastClr="000000"/>
              </a:solidFill>
              <a:latin typeface="Tw Cen MT" panose="020B0602020104020603"/>
            </a:defRPr>
          </a:lvl9pPr>
        </a:lstStyle>
        <a:p>
          <a:pPr marL="0" lvl="0" indent="0" algn="ctr" defTabSz="577850" rtl="0">
            <a:lnSpc>
              <a:spcPct val="90000"/>
            </a:lnSpc>
            <a:spcBef>
              <a:spcPct val="0"/>
            </a:spcBef>
            <a:spcAft>
              <a:spcPct val="35000"/>
            </a:spcAft>
            <a:buNone/>
          </a:pPr>
          <a:r>
            <a:rPr lang="en-GB" sz="1000">
              <a:solidFill>
                <a:prstClr val="black"/>
              </a:solidFill>
            </a:rPr>
            <a:t> MDM/BC</a:t>
          </a:r>
          <a:r>
            <a:rPr lang="en-GB" sz="1000" baseline="0">
              <a:solidFill>
                <a:prstClr val="black"/>
              </a:solidFill>
            </a:rPr>
            <a:t> 0.29 FTE</a:t>
          </a:r>
          <a:r>
            <a:rPr lang="en-GB" sz="1000" b="0" kern="1200" baseline="0">
              <a:solidFill>
                <a:prstClr val="black"/>
              </a:solidFill>
            </a:rPr>
            <a:t> SC4</a:t>
          </a:r>
        </a:p>
        <a:p>
          <a:pPr marL="0" lvl="0" indent="0" algn="ctr" defTabSz="577850" rtl="0">
            <a:lnSpc>
              <a:spcPct val="90000"/>
            </a:lnSpc>
            <a:spcBef>
              <a:spcPct val="0"/>
            </a:spcBef>
            <a:spcAft>
              <a:spcPct val="35000"/>
            </a:spcAft>
            <a:buNone/>
          </a:pPr>
          <a:r>
            <a:rPr lang="en-GB" sz="1000" b="0" kern="1200" baseline="0">
              <a:solidFill>
                <a:prstClr val="black"/>
              </a:solidFill>
            </a:rPr>
            <a:t>TTO</a:t>
          </a:r>
          <a:endParaRPr lang="en-GB" sz="1000" baseline="0">
            <a:solidFill>
              <a:prstClr val="black"/>
            </a:solidFill>
          </a:endParaRPr>
        </a:p>
      </xdr:txBody>
    </xdr:sp>
    <xdr:clientData/>
  </xdr:twoCellAnchor>
  <xdr:twoCellAnchor>
    <xdr:from>
      <xdr:col>9</xdr:col>
      <xdr:colOff>457199</xdr:colOff>
      <xdr:row>35</xdr:row>
      <xdr:rowOff>142875</xdr:rowOff>
    </xdr:from>
    <xdr:to>
      <xdr:col>13</xdr:col>
      <xdr:colOff>276225</xdr:colOff>
      <xdr:row>40</xdr:row>
      <xdr:rowOff>9525</xdr:rowOff>
    </xdr:to>
    <xdr:sp macro="" textlink="">
      <xdr:nvSpPr>
        <xdr:cNvPr id="41" name="Rectangle 40" descr="Hierarchy Level 2 Item 5">
          <a:extLst>
            <a:ext uri="{FF2B5EF4-FFF2-40B4-BE49-F238E27FC236}">
              <a16:creationId xmlns:a16="http://schemas.microsoft.com/office/drawing/2014/main" id="{53E8BD2E-91A6-4CEC-BB63-7D75B855A7FB}"/>
            </a:ext>
          </a:extLst>
        </xdr:cNvPr>
        <xdr:cNvSpPr/>
      </xdr:nvSpPr>
      <xdr:spPr>
        <a:xfrm>
          <a:off x="6115049" y="6619875"/>
          <a:ext cx="2333626" cy="819150"/>
        </a:xfrm>
        <a:prstGeom prst="rect">
          <a:avLst/>
        </a:prstGeom>
        <a:solidFill>
          <a:schemeClr val="accent6">
            <a:lumMod val="40000"/>
            <a:lumOff val="60000"/>
          </a:schemeClr>
        </a:solidFill>
        <a:ln>
          <a:noFill/>
        </a:ln>
        <a:effectLst/>
        <a:scene3d>
          <a:camera prst="orthographicFront"/>
          <a:lightRig rig="flat" dir="t"/>
        </a:scene3d>
        <a:sp3d prstMaterial="dkEdge"/>
      </xdr:spPr>
      <xdr:style>
        <a:lnRef idx="0">
          <a:schemeClr val="lt2">
            <a:hueOff val="0"/>
            <a:satOff val="0"/>
            <a:lumOff val="0"/>
            <a:alphaOff val="0"/>
          </a:schemeClr>
        </a:lnRef>
        <a:fillRef idx="2">
          <a:scrgbClr r="0" g="0" b="0"/>
        </a:fillRef>
        <a:effectRef idx="1">
          <a:schemeClr val="dk2">
            <a:hueOff val="0"/>
            <a:satOff val="0"/>
            <a:lumOff val="0"/>
            <a:alphaOff val="0"/>
          </a:schemeClr>
        </a:effectRef>
        <a:fontRef idx="minor">
          <a:schemeClr val="dk1"/>
        </a:fontRef>
      </xdr:style>
      <xdr:txBody>
        <a:bodyPr spcFirstLastPara="0" vert="horz" wrap="square" lIns="72000" tIns="108000" rIns="72000" bIns="0" numCol="1" spcCol="1270" rtlCol="0" anchor="t" anchorCtr="0">
          <a:noAutofit/>
        </a:bodyPr>
        <a:lstStyle>
          <a:defPPr rtl="0">
            <a:defRPr lang="en-gb"/>
          </a:defPPr>
          <a:lvl1pPr marL="0" algn="l" defTabSz="457200" rtl="0" eaLnBrk="1" latinLnBrk="0" hangingPunct="1">
            <a:defRPr sz="1800" kern="1200">
              <a:solidFill>
                <a:sysClr val="windowText" lastClr="000000"/>
              </a:solidFill>
              <a:latin typeface="Tw Cen MT" panose="020B0602020104020603"/>
            </a:defRPr>
          </a:lvl1pPr>
          <a:lvl2pPr marL="457200" algn="l" defTabSz="457200" rtl="0" eaLnBrk="1" latinLnBrk="0" hangingPunct="1">
            <a:defRPr sz="1800" kern="1200">
              <a:solidFill>
                <a:sysClr val="windowText" lastClr="000000"/>
              </a:solidFill>
              <a:latin typeface="Tw Cen MT" panose="020B0602020104020603"/>
            </a:defRPr>
          </a:lvl2pPr>
          <a:lvl3pPr marL="914400" algn="l" defTabSz="457200" rtl="0" eaLnBrk="1" latinLnBrk="0" hangingPunct="1">
            <a:defRPr sz="1800" kern="1200">
              <a:solidFill>
                <a:sysClr val="windowText" lastClr="000000"/>
              </a:solidFill>
              <a:latin typeface="Tw Cen MT" panose="020B0602020104020603"/>
            </a:defRPr>
          </a:lvl3pPr>
          <a:lvl4pPr marL="1371600" algn="l" defTabSz="457200" rtl="0" eaLnBrk="1" latinLnBrk="0" hangingPunct="1">
            <a:defRPr sz="1800" kern="1200">
              <a:solidFill>
                <a:sysClr val="windowText" lastClr="000000"/>
              </a:solidFill>
              <a:latin typeface="Tw Cen MT" panose="020B0602020104020603"/>
            </a:defRPr>
          </a:lvl4pPr>
          <a:lvl5pPr marL="1828800" algn="l" defTabSz="457200" rtl="0" eaLnBrk="1" latinLnBrk="0" hangingPunct="1">
            <a:defRPr sz="1800" kern="1200">
              <a:solidFill>
                <a:sysClr val="windowText" lastClr="000000"/>
              </a:solidFill>
              <a:latin typeface="Tw Cen MT" panose="020B0602020104020603"/>
            </a:defRPr>
          </a:lvl5pPr>
          <a:lvl6pPr marL="2286000" algn="l" defTabSz="457200" rtl="0" eaLnBrk="1" latinLnBrk="0" hangingPunct="1">
            <a:defRPr sz="1800" kern="1200">
              <a:solidFill>
                <a:sysClr val="windowText" lastClr="000000"/>
              </a:solidFill>
              <a:latin typeface="Tw Cen MT" panose="020B0602020104020603"/>
            </a:defRPr>
          </a:lvl6pPr>
          <a:lvl7pPr marL="2743200" algn="l" defTabSz="457200" rtl="0" eaLnBrk="1" latinLnBrk="0" hangingPunct="1">
            <a:defRPr sz="1800" kern="1200">
              <a:solidFill>
                <a:sysClr val="windowText" lastClr="000000"/>
              </a:solidFill>
              <a:latin typeface="Tw Cen MT" panose="020B0602020104020603"/>
            </a:defRPr>
          </a:lvl7pPr>
          <a:lvl8pPr marL="3200400" algn="l" defTabSz="457200" rtl="0" eaLnBrk="1" latinLnBrk="0" hangingPunct="1">
            <a:defRPr sz="1800" kern="1200">
              <a:solidFill>
                <a:sysClr val="windowText" lastClr="000000"/>
              </a:solidFill>
              <a:latin typeface="Tw Cen MT" panose="020B0602020104020603"/>
            </a:defRPr>
          </a:lvl8pPr>
          <a:lvl9pPr marL="3657600" algn="l" defTabSz="457200" rtl="0" eaLnBrk="1" latinLnBrk="0" hangingPunct="1">
            <a:defRPr sz="1800" kern="1200">
              <a:solidFill>
                <a:sysClr val="windowText" lastClr="000000"/>
              </a:solidFill>
              <a:latin typeface="Tw Cen MT" panose="020B0602020104020603"/>
            </a:defRPr>
          </a:lvl9pPr>
        </a:lstStyle>
        <a:p>
          <a:pPr marL="0" lvl="0" indent="0" algn="ctr" defTabSz="577850" rtl="0">
            <a:lnSpc>
              <a:spcPct val="90000"/>
            </a:lnSpc>
            <a:spcBef>
              <a:spcPct val="0"/>
            </a:spcBef>
            <a:spcAft>
              <a:spcPct val="35000"/>
            </a:spcAft>
            <a:buNone/>
          </a:pPr>
          <a:r>
            <a:rPr lang="en-GB" sz="1000" b="0" kern="1200">
              <a:solidFill>
                <a:prstClr val="black"/>
              </a:solidFill>
            </a:rPr>
            <a:t>Extended</a:t>
          </a:r>
          <a:r>
            <a:rPr lang="en-GB" sz="1000" b="0" kern="1200" baseline="0">
              <a:solidFill>
                <a:prstClr val="black"/>
              </a:solidFill>
            </a:rPr>
            <a:t> Day Lead &amp; Learning Mentor 0.79 FTE SC6</a:t>
          </a:r>
        </a:p>
        <a:p>
          <a:pPr marL="0" lvl="0" indent="0" algn="ctr" defTabSz="577850" rtl="0">
            <a:lnSpc>
              <a:spcPct val="90000"/>
            </a:lnSpc>
            <a:spcBef>
              <a:spcPct val="0"/>
            </a:spcBef>
            <a:spcAft>
              <a:spcPct val="35000"/>
            </a:spcAft>
            <a:buNone/>
          </a:pPr>
          <a:r>
            <a:rPr lang="en-GB" sz="1000" b="0" kern="1200" baseline="0">
              <a:solidFill>
                <a:prstClr val="black"/>
              </a:solidFill>
            </a:rPr>
            <a:t>TTO</a:t>
          </a:r>
          <a:endParaRPr lang="en-GB" sz="1000" b="0" kern="1200">
            <a:solidFill>
              <a:prstClr val="black"/>
            </a:solidFill>
          </a:endParaRPr>
        </a:p>
      </xdr:txBody>
    </xdr:sp>
    <xdr:clientData/>
  </xdr:twoCellAnchor>
  <xdr:twoCellAnchor>
    <xdr:from>
      <xdr:col>4</xdr:col>
      <xdr:colOff>514350</xdr:colOff>
      <xdr:row>20</xdr:row>
      <xdr:rowOff>180975</xdr:rowOff>
    </xdr:from>
    <xdr:to>
      <xdr:col>6</xdr:col>
      <xdr:colOff>48115</xdr:colOff>
      <xdr:row>25</xdr:row>
      <xdr:rowOff>66675</xdr:rowOff>
    </xdr:to>
    <xdr:sp macro="" textlink="">
      <xdr:nvSpPr>
        <xdr:cNvPr id="42" name="Rectangle 41" descr="Hierarchy Level 2 Item 5">
          <a:extLst>
            <a:ext uri="{FF2B5EF4-FFF2-40B4-BE49-F238E27FC236}">
              <a16:creationId xmlns:a16="http://schemas.microsoft.com/office/drawing/2014/main" id="{AA2CA518-30AF-40C8-BB46-58FE2C9CFF81}"/>
            </a:ext>
          </a:extLst>
        </xdr:cNvPr>
        <xdr:cNvSpPr/>
      </xdr:nvSpPr>
      <xdr:spPr>
        <a:xfrm>
          <a:off x="3028950" y="3800475"/>
          <a:ext cx="791065" cy="838200"/>
        </a:xfrm>
        <a:prstGeom prst="rect">
          <a:avLst/>
        </a:prstGeom>
        <a:solidFill>
          <a:srgbClr val="FFC000"/>
        </a:solidFill>
        <a:ln>
          <a:noFill/>
        </a:ln>
        <a:effectLst/>
        <a:scene3d>
          <a:camera prst="orthographicFront"/>
          <a:lightRig rig="flat" dir="t"/>
        </a:scene3d>
        <a:sp3d prstMaterial="dkEdge"/>
      </xdr:spPr>
      <xdr:style>
        <a:lnRef idx="0">
          <a:schemeClr val="lt2">
            <a:hueOff val="0"/>
            <a:satOff val="0"/>
            <a:lumOff val="0"/>
            <a:alphaOff val="0"/>
          </a:schemeClr>
        </a:lnRef>
        <a:fillRef idx="2">
          <a:scrgbClr r="0" g="0" b="0"/>
        </a:fillRef>
        <a:effectRef idx="1">
          <a:schemeClr val="dk2">
            <a:hueOff val="0"/>
            <a:satOff val="0"/>
            <a:lumOff val="0"/>
            <a:alphaOff val="0"/>
          </a:schemeClr>
        </a:effectRef>
        <a:fontRef idx="minor">
          <a:schemeClr val="dk1"/>
        </a:fontRef>
      </xdr:style>
      <xdr:txBody>
        <a:bodyPr spcFirstLastPara="0" vert="horz" wrap="square" lIns="72000" tIns="108000" rIns="72000" bIns="0" numCol="1" spcCol="1270" rtlCol="0" anchor="t" anchorCtr="0">
          <a:noAutofit/>
        </a:bodyPr>
        <a:lstStyle>
          <a:defPPr rtl="0">
            <a:defRPr lang="en-gb"/>
          </a:defPPr>
          <a:lvl1pPr marL="0" algn="l" defTabSz="457200" rtl="0" eaLnBrk="1" latinLnBrk="0" hangingPunct="1">
            <a:defRPr sz="1800" kern="1200">
              <a:solidFill>
                <a:sysClr val="windowText" lastClr="000000"/>
              </a:solidFill>
              <a:latin typeface="Tw Cen MT" panose="020B0602020104020603"/>
            </a:defRPr>
          </a:lvl1pPr>
          <a:lvl2pPr marL="457200" algn="l" defTabSz="457200" rtl="0" eaLnBrk="1" latinLnBrk="0" hangingPunct="1">
            <a:defRPr sz="1800" kern="1200">
              <a:solidFill>
                <a:sysClr val="windowText" lastClr="000000"/>
              </a:solidFill>
              <a:latin typeface="Tw Cen MT" panose="020B0602020104020603"/>
            </a:defRPr>
          </a:lvl2pPr>
          <a:lvl3pPr marL="914400" algn="l" defTabSz="457200" rtl="0" eaLnBrk="1" latinLnBrk="0" hangingPunct="1">
            <a:defRPr sz="1800" kern="1200">
              <a:solidFill>
                <a:sysClr val="windowText" lastClr="000000"/>
              </a:solidFill>
              <a:latin typeface="Tw Cen MT" panose="020B0602020104020603"/>
            </a:defRPr>
          </a:lvl3pPr>
          <a:lvl4pPr marL="1371600" algn="l" defTabSz="457200" rtl="0" eaLnBrk="1" latinLnBrk="0" hangingPunct="1">
            <a:defRPr sz="1800" kern="1200">
              <a:solidFill>
                <a:sysClr val="windowText" lastClr="000000"/>
              </a:solidFill>
              <a:latin typeface="Tw Cen MT" panose="020B0602020104020603"/>
            </a:defRPr>
          </a:lvl4pPr>
          <a:lvl5pPr marL="1828800" algn="l" defTabSz="457200" rtl="0" eaLnBrk="1" latinLnBrk="0" hangingPunct="1">
            <a:defRPr sz="1800" kern="1200">
              <a:solidFill>
                <a:sysClr val="windowText" lastClr="000000"/>
              </a:solidFill>
              <a:latin typeface="Tw Cen MT" panose="020B0602020104020603"/>
            </a:defRPr>
          </a:lvl5pPr>
          <a:lvl6pPr marL="2286000" algn="l" defTabSz="457200" rtl="0" eaLnBrk="1" latinLnBrk="0" hangingPunct="1">
            <a:defRPr sz="1800" kern="1200">
              <a:solidFill>
                <a:sysClr val="windowText" lastClr="000000"/>
              </a:solidFill>
              <a:latin typeface="Tw Cen MT" panose="020B0602020104020603"/>
            </a:defRPr>
          </a:lvl6pPr>
          <a:lvl7pPr marL="2743200" algn="l" defTabSz="457200" rtl="0" eaLnBrk="1" latinLnBrk="0" hangingPunct="1">
            <a:defRPr sz="1800" kern="1200">
              <a:solidFill>
                <a:sysClr val="windowText" lastClr="000000"/>
              </a:solidFill>
              <a:latin typeface="Tw Cen MT" panose="020B0602020104020603"/>
            </a:defRPr>
          </a:lvl7pPr>
          <a:lvl8pPr marL="3200400" algn="l" defTabSz="457200" rtl="0" eaLnBrk="1" latinLnBrk="0" hangingPunct="1">
            <a:defRPr sz="1800" kern="1200">
              <a:solidFill>
                <a:sysClr val="windowText" lastClr="000000"/>
              </a:solidFill>
              <a:latin typeface="Tw Cen MT" panose="020B0602020104020603"/>
            </a:defRPr>
          </a:lvl8pPr>
          <a:lvl9pPr marL="3657600" algn="l" defTabSz="457200" rtl="0" eaLnBrk="1" latinLnBrk="0" hangingPunct="1">
            <a:defRPr sz="1800" kern="1200">
              <a:solidFill>
                <a:sysClr val="windowText" lastClr="000000"/>
              </a:solidFill>
              <a:latin typeface="Tw Cen MT" panose="020B0602020104020603"/>
            </a:defRPr>
          </a:lvl9pPr>
        </a:lstStyle>
        <a:p>
          <a:pPr marL="0" lvl="0" indent="0" algn="ctr" defTabSz="577850" rtl="0">
            <a:lnSpc>
              <a:spcPct val="90000"/>
            </a:lnSpc>
            <a:spcBef>
              <a:spcPct val="0"/>
            </a:spcBef>
            <a:spcAft>
              <a:spcPct val="35000"/>
            </a:spcAft>
            <a:buNone/>
          </a:pPr>
          <a:r>
            <a:rPr lang="en-GB" sz="1000">
              <a:solidFill>
                <a:prstClr val="black"/>
              </a:solidFill>
            </a:rPr>
            <a:t>EY Educator</a:t>
          </a:r>
        </a:p>
        <a:p>
          <a:pPr marL="0" lvl="0" indent="0" algn="ctr" defTabSz="577850" rtl="0">
            <a:lnSpc>
              <a:spcPct val="90000"/>
            </a:lnSpc>
            <a:spcBef>
              <a:spcPct val="0"/>
            </a:spcBef>
            <a:spcAft>
              <a:spcPct val="35000"/>
            </a:spcAft>
            <a:buNone/>
          </a:pPr>
          <a:r>
            <a:rPr lang="en-GB" sz="1000" b="0" kern="1200" baseline="0">
              <a:solidFill>
                <a:prstClr val="black"/>
              </a:solidFill>
            </a:rPr>
            <a:t>1FTE SC5 TTO</a:t>
          </a:r>
          <a:endParaRPr lang="en-GB" sz="1000" b="0" kern="1200">
            <a:solidFill>
              <a:prstClr val="black"/>
            </a:solidFill>
          </a:endParaRPr>
        </a:p>
      </xdr:txBody>
    </xdr:sp>
    <xdr:clientData/>
  </xdr:twoCellAnchor>
  <xdr:twoCellAnchor>
    <xdr:from>
      <xdr:col>0</xdr:col>
      <xdr:colOff>609600</xdr:colOff>
      <xdr:row>25</xdr:row>
      <xdr:rowOff>9526</xdr:rowOff>
    </xdr:from>
    <xdr:to>
      <xdr:col>2</xdr:col>
      <xdr:colOff>19049</xdr:colOff>
      <xdr:row>27</xdr:row>
      <xdr:rowOff>180976</xdr:rowOff>
    </xdr:to>
    <xdr:sp macro="" textlink="">
      <xdr:nvSpPr>
        <xdr:cNvPr id="43" name="Rectangle 42" descr="Hierarchy Sub Level">
          <a:extLst>
            <a:ext uri="{FF2B5EF4-FFF2-40B4-BE49-F238E27FC236}">
              <a16:creationId xmlns:a16="http://schemas.microsoft.com/office/drawing/2014/main" id="{3F4154D0-0FE4-4260-82DB-04527089A1FD}"/>
            </a:ext>
          </a:extLst>
        </xdr:cNvPr>
        <xdr:cNvSpPr/>
      </xdr:nvSpPr>
      <xdr:spPr>
        <a:xfrm>
          <a:off x="609600" y="4581526"/>
          <a:ext cx="666749" cy="552450"/>
        </a:xfrm>
        <a:prstGeom prst="rect">
          <a:avLst/>
        </a:prstGeom>
        <a:solidFill>
          <a:schemeClr val="accent1">
            <a:lumMod val="40000"/>
            <a:lumOff val="60000"/>
          </a:schemeClr>
        </a:solidFill>
        <a:ln>
          <a:noFill/>
        </a:ln>
        <a:effectLst/>
        <a:scene3d>
          <a:camera prst="orthographicFront"/>
          <a:lightRig rig="flat" dir="t"/>
        </a:scene3d>
        <a:sp3d prstMaterial="dkEdge"/>
      </xdr:spPr>
      <xdr:style>
        <a:lnRef idx="0">
          <a:schemeClr val="lt2">
            <a:hueOff val="0"/>
            <a:satOff val="0"/>
            <a:lumOff val="0"/>
            <a:alphaOff val="0"/>
          </a:schemeClr>
        </a:lnRef>
        <a:fillRef idx="2">
          <a:scrgbClr r="0" g="0" b="0"/>
        </a:fillRef>
        <a:effectRef idx="1">
          <a:schemeClr val="dk2">
            <a:hueOff val="0"/>
            <a:satOff val="0"/>
            <a:lumOff val="0"/>
            <a:alphaOff val="0"/>
          </a:schemeClr>
        </a:effectRef>
        <a:fontRef idx="minor">
          <a:schemeClr val="dk1"/>
        </a:fontRef>
      </xdr:style>
      <xdr:txBody>
        <a:bodyPr spcFirstLastPara="0" vert="horz" wrap="square" lIns="8255" tIns="8255" rIns="8255" bIns="8255" numCol="1" spcCol="1270" rtlCol="0" anchor="ctr" anchorCtr="0">
          <a:noAutofit/>
        </a:bodyPr>
        <a:lstStyle>
          <a:defPPr rtl="0">
            <a:defRPr lang="en-gb"/>
          </a:defPPr>
          <a:lvl1pPr marL="0" algn="l" defTabSz="457200" rtl="0" eaLnBrk="1" latinLnBrk="0" hangingPunct="1">
            <a:defRPr sz="1800" kern="1200">
              <a:solidFill>
                <a:sysClr val="windowText" lastClr="000000"/>
              </a:solidFill>
              <a:latin typeface="Tw Cen MT" panose="020B0602020104020603"/>
            </a:defRPr>
          </a:lvl1pPr>
          <a:lvl2pPr marL="457200" algn="l" defTabSz="457200" rtl="0" eaLnBrk="1" latinLnBrk="0" hangingPunct="1">
            <a:defRPr sz="1800" kern="1200">
              <a:solidFill>
                <a:sysClr val="windowText" lastClr="000000"/>
              </a:solidFill>
              <a:latin typeface="Tw Cen MT" panose="020B0602020104020603"/>
            </a:defRPr>
          </a:lvl2pPr>
          <a:lvl3pPr marL="914400" algn="l" defTabSz="457200" rtl="0" eaLnBrk="1" latinLnBrk="0" hangingPunct="1">
            <a:defRPr sz="1800" kern="1200">
              <a:solidFill>
                <a:sysClr val="windowText" lastClr="000000"/>
              </a:solidFill>
              <a:latin typeface="Tw Cen MT" panose="020B0602020104020603"/>
            </a:defRPr>
          </a:lvl3pPr>
          <a:lvl4pPr marL="1371600" algn="l" defTabSz="457200" rtl="0" eaLnBrk="1" latinLnBrk="0" hangingPunct="1">
            <a:defRPr sz="1800" kern="1200">
              <a:solidFill>
                <a:sysClr val="windowText" lastClr="000000"/>
              </a:solidFill>
              <a:latin typeface="Tw Cen MT" panose="020B0602020104020603"/>
            </a:defRPr>
          </a:lvl4pPr>
          <a:lvl5pPr marL="1828800" algn="l" defTabSz="457200" rtl="0" eaLnBrk="1" latinLnBrk="0" hangingPunct="1">
            <a:defRPr sz="1800" kern="1200">
              <a:solidFill>
                <a:sysClr val="windowText" lastClr="000000"/>
              </a:solidFill>
              <a:latin typeface="Tw Cen MT" panose="020B0602020104020603"/>
            </a:defRPr>
          </a:lvl5pPr>
          <a:lvl6pPr marL="2286000" algn="l" defTabSz="457200" rtl="0" eaLnBrk="1" latinLnBrk="0" hangingPunct="1">
            <a:defRPr sz="1800" kern="1200">
              <a:solidFill>
                <a:sysClr val="windowText" lastClr="000000"/>
              </a:solidFill>
              <a:latin typeface="Tw Cen MT" panose="020B0602020104020603"/>
            </a:defRPr>
          </a:lvl6pPr>
          <a:lvl7pPr marL="2743200" algn="l" defTabSz="457200" rtl="0" eaLnBrk="1" latinLnBrk="0" hangingPunct="1">
            <a:defRPr sz="1800" kern="1200">
              <a:solidFill>
                <a:sysClr val="windowText" lastClr="000000"/>
              </a:solidFill>
              <a:latin typeface="Tw Cen MT" panose="020B0602020104020603"/>
            </a:defRPr>
          </a:lvl7pPr>
          <a:lvl8pPr marL="3200400" algn="l" defTabSz="457200" rtl="0" eaLnBrk="1" latinLnBrk="0" hangingPunct="1">
            <a:defRPr sz="1800" kern="1200">
              <a:solidFill>
                <a:sysClr val="windowText" lastClr="000000"/>
              </a:solidFill>
              <a:latin typeface="Tw Cen MT" panose="020B0602020104020603"/>
            </a:defRPr>
          </a:lvl8pPr>
          <a:lvl9pPr marL="3657600" algn="l" defTabSz="457200" rtl="0" eaLnBrk="1" latinLnBrk="0" hangingPunct="1">
            <a:defRPr sz="1800" kern="1200">
              <a:solidFill>
                <a:sysClr val="windowText" lastClr="000000"/>
              </a:solidFill>
              <a:latin typeface="Tw Cen MT" panose="020B0602020104020603"/>
            </a:defRPr>
          </a:lvl9pPr>
        </a:lstStyle>
        <a:p>
          <a:pPr marL="0" lvl="0" indent="0" algn="ctr" defTabSz="577850" rtl="0">
            <a:lnSpc>
              <a:spcPct val="90000"/>
            </a:lnSpc>
            <a:spcBef>
              <a:spcPct val="0"/>
            </a:spcBef>
            <a:spcAft>
              <a:spcPct val="35000"/>
            </a:spcAft>
            <a:buNone/>
          </a:pPr>
          <a:r>
            <a:rPr lang="en-GB" sz="1000">
              <a:solidFill>
                <a:prstClr val="black"/>
              </a:solidFill>
            </a:rPr>
            <a:t> PM SC5</a:t>
          </a:r>
          <a:r>
            <a:rPr lang="en-GB" sz="1000" baseline="0">
              <a:solidFill>
                <a:prstClr val="black"/>
              </a:solidFill>
            </a:rPr>
            <a:t> </a:t>
          </a:r>
        </a:p>
        <a:p>
          <a:pPr marL="0" lvl="0" indent="0" algn="ctr" defTabSz="577850" rtl="0">
            <a:lnSpc>
              <a:spcPct val="90000"/>
            </a:lnSpc>
            <a:spcBef>
              <a:spcPct val="0"/>
            </a:spcBef>
            <a:spcAft>
              <a:spcPct val="35000"/>
            </a:spcAft>
            <a:buNone/>
          </a:pPr>
          <a:r>
            <a:rPr lang="en-GB" sz="1000" b="0" kern="1200" baseline="0">
              <a:solidFill>
                <a:prstClr val="black"/>
              </a:solidFill>
            </a:rPr>
            <a:t>AYR</a:t>
          </a:r>
          <a:endParaRPr lang="en-GB" sz="1000" b="0" kern="1200">
            <a:solidFill>
              <a:prstClr val="black"/>
            </a:solidFill>
          </a:endParaRPr>
        </a:p>
      </xdr:txBody>
    </xdr:sp>
    <xdr:clientData/>
  </xdr:twoCellAnchor>
  <xdr:twoCellAnchor>
    <xdr:from>
      <xdr:col>6</xdr:col>
      <xdr:colOff>85725</xdr:colOff>
      <xdr:row>25</xdr:row>
      <xdr:rowOff>161925</xdr:rowOff>
    </xdr:from>
    <xdr:to>
      <xdr:col>7</xdr:col>
      <xdr:colOff>158843</xdr:colOff>
      <xdr:row>29</xdr:row>
      <xdr:rowOff>180975</xdr:rowOff>
    </xdr:to>
    <xdr:sp macro="" textlink="">
      <xdr:nvSpPr>
        <xdr:cNvPr id="44" name="Rectangle 43" descr="Hierarchy Sub Level">
          <a:extLst>
            <a:ext uri="{FF2B5EF4-FFF2-40B4-BE49-F238E27FC236}">
              <a16:creationId xmlns:a16="http://schemas.microsoft.com/office/drawing/2014/main" id="{B76558D2-C71E-4144-9E51-0A85E3138E0A}"/>
            </a:ext>
          </a:extLst>
        </xdr:cNvPr>
        <xdr:cNvSpPr/>
      </xdr:nvSpPr>
      <xdr:spPr>
        <a:xfrm>
          <a:off x="3857625" y="4733925"/>
          <a:ext cx="701768" cy="781050"/>
        </a:xfrm>
        <a:prstGeom prst="rect">
          <a:avLst/>
        </a:prstGeom>
        <a:solidFill>
          <a:srgbClr val="66FFFF"/>
        </a:solidFill>
        <a:ln>
          <a:noFill/>
        </a:ln>
        <a:effectLst/>
        <a:scene3d>
          <a:camera prst="orthographicFront"/>
          <a:lightRig rig="flat" dir="t"/>
        </a:scene3d>
        <a:sp3d prstMaterial="dkEdge"/>
      </xdr:spPr>
      <xdr:style>
        <a:lnRef idx="0">
          <a:schemeClr val="lt2">
            <a:hueOff val="0"/>
            <a:satOff val="0"/>
            <a:lumOff val="0"/>
            <a:alphaOff val="0"/>
          </a:schemeClr>
        </a:lnRef>
        <a:fillRef idx="2">
          <a:scrgbClr r="0" g="0" b="0"/>
        </a:fillRef>
        <a:effectRef idx="1">
          <a:schemeClr val="dk2">
            <a:hueOff val="0"/>
            <a:satOff val="0"/>
            <a:lumOff val="0"/>
            <a:alphaOff val="0"/>
          </a:schemeClr>
        </a:effectRef>
        <a:fontRef idx="minor">
          <a:schemeClr val="dk1"/>
        </a:fontRef>
      </xdr:style>
      <xdr:txBody>
        <a:bodyPr spcFirstLastPara="0" vert="horz" wrap="square" lIns="8255" tIns="8255" rIns="8255" bIns="8255" numCol="1" spcCol="1270" rtlCol="0" anchor="ctr" anchorCtr="0">
          <a:noAutofit/>
        </a:bodyPr>
        <a:lstStyle>
          <a:defPPr rtl="0">
            <a:defRPr lang="en-gb"/>
          </a:defPPr>
          <a:lvl1pPr marL="0" algn="l" defTabSz="457200" rtl="0" eaLnBrk="1" latinLnBrk="0" hangingPunct="1">
            <a:defRPr sz="1800" kern="1200">
              <a:solidFill>
                <a:sysClr val="windowText" lastClr="000000"/>
              </a:solidFill>
              <a:latin typeface="Tw Cen MT" panose="020B0602020104020603"/>
            </a:defRPr>
          </a:lvl1pPr>
          <a:lvl2pPr marL="457200" algn="l" defTabSz="457200" rtl="0" eaLnBrk="1" latinLnBrk="0" hangingPunct="1">
            <a:defRPr sz="1800" kern="1200">
              <a:solidFill>
                <a:sysClr val="windowText" lastClr="000000"/>
              </a:solidFill>
              <a:latin typeface="Tw Cen MT" panose="020B0602020104020603"/>
            </a:defRPr>
          </a:lvl2pPr>
          <a:lvl3pPr marL="914400" algn="l" defTabSz="457200" rtl="0" eaLnBrk="1" latinLnBrk="0" hangingPunct="1">
            <a:defRPr sz="1800" kern="1200">
              <a:solidFill>
                <a:sysClr val="windowText" lastClr="000000"/>
              </a:solidFill>
              <a:latin typeface="Tw Cen MT" panose="020B0602020104020603"/>
            </a:defRPr>
          </a:lvl3pPr>
          <a:lvl4pPr marL="1371600" algn="l" defTabSz="457200" rtl="0" eaLnBrk="1" latinLnBrk="0" hangingPunct="1">
            <a:defRPr sz="1800" kern="1200">
              <a:solidFill>
                <a:sysClr val="windowText" lastClr="000000"/>
              </a:solidFill>
              <a:latin typeface="Tw Cen MT" panose="020B0602020104020603"/>
            </a:defRPr>
          </a:lvl4pPr>
          <a:lvl5pPr marL="1828800" algn="l" defTabSz="457200" rtl="0" eaLnBrk="1" latinLnBrk="0" hangingPunct="1">
            <a:defRPr sz="1800" kern="1200">
              <a:solidFill>
                <a:sysClr val="windowText" lastClr="000000"/>
              </a:solidFill>
              <a:latin typeface="Tw Cen MT" panose="020B0602020104020603"/>
            </a:defRPr>
          </a:lvl5pPr>
          <a:lvl6pPr marL="2286000" algn="l" defTabSz="457200" rtl="0" eaLnBrk="1" latinLnBrk="0" hangingPunct="1">
            <a:defRPr sz="1800" kern="1200">
              <a:solidFill>
                <a:sysClr val="windowText" lastClr="000000"/>
              </a:solidFill>
              <a:latin typeface="Tw Cen MT" panose="020B0602020104020603"/>
            </a:defRPr>
          </a:lvl6pPr>
          <a:lvl7pPr marL="2743200" algn="l" defTabSz="457200" rtl="0" eaLnBrk="1" latinLnBrk="0" hangingPunct="1">
            <a:defRPr sz="1800" kern="1200">
              <a:solidFill>
                <a:sysClr val="windowText" lastClr="000000"/>
              </a:solidFill>
              <a:latin typeface="Tw Cen MT" panose="020B0602020104020603"/>
            </a:defRPr>
          </a:lvl7pPr>
          <a:lvl8pPr marL="3200400" algn="l" defTabSz="457200" rtl="0" eaLnBrk="1" latinLnBrk="0" hangingPunct="1">
            <a:defRPr sz="1800" kern="1200">
              <a:solidFill>
                <a:sysClr val="windowText" lastClr="000000"/>
              </a:solidFill>
              <a:latin typeface="Tw Cen MT" panose="020B0602020104020603"/>
            </a:defRPr>
          </a:lvl8pPr>
          <a:lvl9pPr marL="3657600" algn="l" defTabSz="457200" rtl="0" eaLnBrk="1" latinLnBrk="0" hangingPunct="1">
            <a:defRPr sz="1800" kern="1200">
              <a:solidFill>
                <a:sysClr val="windowText" lastClr="000000"/>
              </a:solidFill>
              <a:latin typeface="Tw Cen MT" panose="020B0602020104020603"/>
            </a:defRPr>
          </a:lvl9pPr>
        </a:lstStyle>
        <a:p>
          <a:pPr marL="0" lvl="0" indent="0" algn="ctr" defTabSz="577850" rtl="0">
            <a:lnSpc>
              <a:spcPct val="90000"/>
            </a:lnSpc>
            <a:spcBef>
              <a:spcPct val="0"/>
            </a:spcBef>
            <a:spcAft>
              <a:spcPct val="35000"/>
            </a:spcAft>
            <a:buNone/>
          </a:pPr>
          <a:r>
            <a:rPr lang="en-GB" sz="1000">
              <a:solidFill>
                <a:prstClr val="black"/>
              </a:solidFill>
            </a:rPr>
            <a:t>Y1 SEN</a:t>
          </a:r>
        </a:p>
        <a:p>
          <a:pPr marL="0" lvl="0" indent="0" algn="ctr" defTabSz="577850" rtl="0">
            <a:lnSpc>
              <a:spcPct val="90000"/>
            </a:lnSpc>
            <a:spcBef>
              <a:spcPct val="0"/>
            </a:spcBef>
            <a:spcAft>
              <a:spcPct val="35000"/>
            </a:spcAft>
            <a:buNone/>
          </a:pPr>
          <a:r>
            <a:rPr lang="en-GB" sz="1000">
              <a:solidFill>
                <a:prstClr val="black"/>
              </a:solidFill>
            </a:rPr>
            <a:t>1TFE SC4</a:t>
          </a:r>
          <a:r>
            <a:rPr lang="en-GB" sz="1000" baseline="0">
              <a:solidFill>
                <a:prstClr val="black"/>
              </a:solidFill>
            </a:rPr>
            <a:t> </a:t>
          </a:r>
          <a:r>
            <a:rPr lang="en-GB" sz="1000">
              <a:solidFill>
                <a:prstClr val="black"/>
              </a:solidFill>
            </a:rPr>
            <a:t>TTO</a:t>
          </a:r>
        </a:p>
        <a:p>
          <a:pPr marL="0" lvl="0" indent="0" algn="ctr" defTabSz="577850" rtl="0">
            <a:lnSpc>
              <a:spcPct val="90000"/>
            </a:lnSpc>
            <a:spcBef>
              <a:spcPct val="0"/>
            </a:spcBef>
            <a:spcAft>
              <a:spcPct val="35000"/>
            </a:spcAft>
            <a:buNone/>
          </a:pPr>
          <a:r>
            <a:rPr lang="en-GB" sz="1000">
              <a:solidFill>
                <a:prstClr val="black"/>
              </a:solidFill>
            </a:rPr>
            <a:t> </a:t>
          </a:r>
          <a:endParaRPr lang="en-GB" sz="1000" b="0" kern="1200">
            <a:solidFill>
              <a:prstClr val="black"/>
            </a:solidFill>
          </a:endParaRPr>
        </a:p>
      </xdr:txBody>
    </xdr:sp>
    <xdr:clientData/>
  </xdr:twoCellAnchor>
  <xdr:twoCellAnchor>
    <xdr:from>
      <xdr:col>11</xdr:col>
      <xdr:colOff>561974</xdr:colOff>
      <xdr:row>26</xdr:row>
      <xdr:rowOff>9525</xdr:rowOff>
    </xdr:from>
    <xdr:to>
      <xdr:col>13</xdr:col>
      <xdr:colOff>76199</xdr:colOff>
      <xdr:row>30</xdr:row>
      <xdr:rowOff>38100</xdr:rowOff>
    </xdr:to>
    <xdr:sp macro="" textlink="">
      <xdr:nvSpPr>
        <xdr:cNvPr id="45" name="Rectangle 44" descr="Hierarchy Sub Level">
          <a:extLst>
            <a:ext uri="{FF2B5EF4-FFF2-40B4-BE49-F238E27FC236}">
              <a16:creationId xmlns:a16="http://schemas.microsoft.com/office/drawing/2014/main" id="{81C609E3-F852-4028-A1D2-7FCC9DED84AF}"/>
            </a:ext>
          </a:extLst>
        </xdr:cNvPr>
        <xdr:cNvSpPr/>
      </xdr:nvSpPr>
      <xdr:spPr>
        <a:xfrm>
          <a:off x="7477124" y="4772025"/>
          <a:ext cx="771525" cy="790575"/>
        </a:xfrm>
        <a:prstGeom prst="rect">
          <a:avLst/>
        </a:prstGeom>
        <a:solidFill>
          <a:srgbClr val="66FFFF"/>
        </a:solidFill>
        <a:ln>
          <a:noFill/>
        </a:ln>
        <a:effectLst/>
        <a:scene3d>
          <a:camera prst="orthographicFront"/>
          <a:lightRig rig="flat" dir="t"/>
        </a:scene3d>
        <a:sp3d prstMaterial="dkEdge"/>
      </xdr:spPr>
      <xdr:style>
        <a:lnRef idx="0">
          <a:schemeClr val="lt2">
            <a:hueOff val="0"/>
            <a:satOff val="0"/>
            <a:lumOff val="0"/>
            <a:alphaOff val="0"/>
          </a:schemeClr>
        </a:lnRef>
        <a:fillRef idx="2">
          <a:scrgbClr r="0" g="0" b="0"/>
        </a:fillRef>
        <a:effectRef idx="1">
          <a:schemeClr val="dk2">
            <a:hueOff val="0"/>
            <a:satOff val="0"/>
            <a:lumOff val="0"/>
            <a:alphaOff val="0"/>
          </a:schemeClr>
        </a:effectRef>
        <a:fontRef idx="minor">
          <a:schemeClr val="dk1"/>
        </a:fontRef>
      </xdr:style>
      <xdr:txBody>
        <a:bodyPr spcFirstLastPara="0" vert="horz" wrap="square" lIns="8255" tIns="8255" rIns="8255" bIns="8255" numCol="1" spcCol="1270" rtlCol="0" anchor="ctr" anchorCtr="0">
          <a:noAutofit/>
        </a:bodyPr>
        <a:lstStyle>
          <a:defPPr rtl="0">
            <a:defRPr lang="en-gb"/>
          </a:defPPr>
          <a:lvl1pPr marL="0" algn="l" defTabSz="457200" rtl="0" eaLnBrk="1" latinLnBrk="0" hangingPunct="1">
            <a:defRPr sz="1800" kern="1200">
              <a:solidFill>
                <a:sysClr val="windowText" lastClr="000000"/>
              </a:solidFill>
              <a:latin typeface="Tw Cen MT" panose="020B0602020104020603"/>
            </a:defRPr>
          </a:lvl1pPr>
          <a:lvl2pPr marL="457200" algn="l" defTabSz="457200" rtl="0" eaLnBrk="1" latinLnBrk="0" hangingPunct="1">
            <a:defRPr sz="1800" kern="1200">
              <a:solidFill>
                <a:sysClr val="windowText" lastClr="000000"/>
              </a:solidFill>
              <a:latin typeface="Tw Cen MT" panose="020B0602020104020603"/>
            </a:defRPr>
          </a:lvl2pPr>
          <a:lvl3pPr marL="914400" algn="l" defTabSz="457200" rtl="0" eaLnBrk="1" latinLnBrk="0" hangingPunct="1">
            <a:defRPr sz="1800" kern="1200">
              <a:solidFill>
                <a:sysClr val="windowText" lastClr="000000"/>
              </a:solidFill>
              <a:latin typeface="Tw Cen MT" panose="020B0602020104020603"/>
            </a:defRPr>
          </a:lvl3pPr>
          <a:lvl4pPr marL="1371600" algn="l" defTabSz="457200" rtl="0" eaLnBrk="1" latinLnBrk="0" hangingPunct="1">
            <a:defRPr sz="1800" kern="1200">
              <a:solidFill>
                <a:sysClr val="windowText" lastClr="000000"/>
              </a:solidFill>
              <a:latin typeface="Tw Cen MT" panose="020B0602020104020603"/>
            </a:defRPr>
          </a:lvl4pPr>
          <a:lvl5pPr marL="1828800" algn="l" defTabSz="457200" rtl="0" eaLnBrk="1" latinLnBrk="0" hangingPunct="1">
            <a:defRPr sz="1800" kern="1200">
              <a:solidFill>
                <a:sysClr val="windowText" lastClr="000000"/>
              </a:solidFill>
              <a:latin typeface="Tw Cen MT" panose="020B0602020104020603"/>
            </a:defRPr>
          </a:lvl5pPr>
          <a:lvl6pPr marL="2286000" algn="l" defTabSz="457200" rtl="0" eaLnBrk="1" latinLnBrk="0" hangingPunct="1">
            <a:defRPr sz="1800" kern="1200">
              <a:solidFill>
                <a:sysClr val="windowText" lastClr="000000"/>
              </a:solidFill>
              <a:latin typeface="Tw Cen MT" panose="020B0602020104020603"/>
            </a:defRPr>
          </a:lvl6pPr>
          <a:lvl7pPr marL="2743200" algn="l" defTabSz="457200" rtl="0" eaLnBrk="1" latinLnBrk="0" hangingPunct="1">
            <a:defRPr sz="1800" kern="1200">
              <a:solidFill>
                <a:sysClr val="windowText" lastClr="000000"/>
              </a:solidFill>
              <a:latin typeface="Tw Cen MT" panose="020B0602020104020603"/>
            </a:defRPr>
          </a:lvl7pPr>
          <a:lvl8pPr marL="3200400" algn="l" defTabSz="457200" rtl="0" eaLnBrk="1" latinLnBrk="0" hangingPunct="1">
            <a:defRPr sz="1800" kern="1200">
              <a:solidFill>
                <a:sysClr val="windowText" lastClr="000000"/>
              </a:solidFill>
              <a:latin typeface="Tw Cen MT" panose="020B0602020104020603"/>
            </a:defRPr>
          </a:lvl8pPr>
          <a:lvl9pPr marL="3657600" algn="l" defTabSz="457200" rtl="0" eaLnBrk="1" latinLnBrk="0" hangingPunct="1">
            <a:defRPr sz="1800" kern="1200">
              <a:solidFill>
                <a:sysClr val="windowText" lastClr="000000"/>
              </a:solidFill>
              <a:latin typeface="Tw Cen MT" panose="020B0602020104020603"/>
            </a:defRPr>
          </a:lvl9pPr>
        </a:lstStyle>
        <a:p>
          <a:pPr marL="0" lvl="0" indent="0" algn="ctr" defTabSz="577850" rtl="0">
            <a:lnSpc>
              <a:spcPct val="90000"/>
            </a:lnSpc>
            <a:spcBef>
              <a:spcPct val="0"/>
            </a:spcBef>
            <a:spcAft>
              <a:spcPct val="35000"/>
            </a:spcAft>
            <a:buNone/>
          </a:pPr>
          <a:r>
            <a:rPr lang="en-GB" sz="1000">
              <a:solidFill>
                <a:prstClr val="black"/>
              </a:solidFill>
            </a:rPr>
            <a:t>Y5/6 SEN</a:t>
          </a:r>
        </a:p>
        <a:p>
          <a:pPr marL="0" lvl="0" indent="0" algn="ctr" defTabSz="577850" rtl="0">
            <a:lnSpc>
              <a:spcPct val="90000"/>
            </a:lnSpc>
            <a:spcBef>
              <a:spcPct val="0"/>
            </a:spcBef>
            <a:spcAft>
              <a:spcPct val="35000"/>
            </a:spcAft>
            <a:buNone/>
          </a:pPr>
          <a:r>
            <a:rPr lang="en-GB" sz="1000">
              <a:solidFill>
                <a:prstClr val="black"/>
              </a:solidFill>
            </a:rPr>
            <a:t>1TFE SC4</a:t>
          </a:r>
          <a:r>
            <a:rPr lang="en-GB" sz="1000" baseline="0">
              <a:solidFill>
                <a:prstClr val="black"/>
              </a:solidFill>
            </a:rPr>
            <a:t> </a:t>
          </a:r>
          <a:r>
            <a:rPr lang="en-GB" sz="1000">
              <a:solidFill>
                <a:prstClr val="black"/>
              </a:solidFill>
            </a:rPr>
            <a:t>TTO</a:t>
          </a:r>
        </a:p>
        <a:p>
          <a:pPr marL="0" lvl="0" indent="0" algn="ctr" defTabSz="577850" rtl="0">
            <a:lnSpc>
              <a:spcPct val="90000"/>
            </a:lnSpc>
            <a:spcBef>
              <a:spcPct val="0"/>
            </a:spcBef>
            <a:spcAft>
              <a:spcPct val="35000"/>
            </a:spcAft>
            <a:buNone/>
          </a:pPr>
          <a:r>
            <a:rPr lang="en-GB" sz="1000">
              <a:solidFill>
                <a:prstClr val="black"/>
              </a:solidFill>
            </a:rPr>
            <a:t> </a:t>
          </a:r>
          <a:endParaRPr lang="en-GB" sz="1000" b="0" kern="1200">
            <a:solidFill>
              <a:prstClr val="black"/>
            </a:solidFill>
          </a:endParaRPr>
        </a:p>
      </xdr:txBody>
    </xdr:sp>
    <xdr:clientData/>
  </xdr:twoCellAnchor>
  <xdr:twoCellAnchor>
    <xdr:from>
      <xdr:col>15</xdr:col>
      <xdr:colOff>542926</xdr:colOff>
      <xdr:row>16</xdr:row>
      <xdr:rowOff>47625</xdr:rowOff>
    </xdr:from>
    <xdr:to>
      <xdr:col>17</xdr:col>
      <xdr:colOff>95250</xdr:colOff>
      <xdr:row>20</xdr:row>
      <xdr:rowOff>95250</xdr:rowOff>
    </xdr:to>
    <xdr:sp macro="" textlink="">
      <xdr:nvSpPr>
        <xdr:cNvPr id="46" name="Rectangle 45" descr="Hierarchy Level 2 Item 5">
          <a:extLst>
            <a:ext uri="{FF2B5EF4-FFF2-40B4-BE49-F238E27FC236}">
              <a16:creationId xmlns:a16="http://schemas.microsoft.com/office/drawing/2014/main" id="{1E34535A-A903-492D-9411-7B38424BBEC7}"/>
            </a:ext>
          </a:extLst>
        </xdr:cNvPr>
        <xdr:cNvSpPr/>
      </xdr:nvSpPr>
      <xdr:spPr>
        <a:xfrm>
          <a:off x="9972676" y="2905125"/>
          <a:ext cx="809624" cy="809625"/>
        </a:xfrm>
        <a:prstGeom prst="rect">
          <a:avLst/>
        </a:prstGeom>
        <a:solidFill>
          <a:srgbClr val="E29B66"/>
        </a:solidFill>
        <a:ln>
          <a:noFill/>
        </a:ln>
        <a:effectLst/>
        <a:scene3d>
          <a:camera prst="orthographicFront"/>
          <a:lightRig rig="flat" dir="t"/>
        </a:scene3d>
        <a:sp3d prstMaterial="dkEdge"/>
      </xdr:spPr>
      <xdr:style>
        <a:lnRef idx="0">
          <a:schemeClr val="lt2">
            <a:hueOff val="0"/>
            <a:satOff val="0"/>
            <a:lumOff val="0"/>
            <a:alphaOff val="0"/>
          </a:schemeClr>
        </a:lnRef>
        <a:fillRef idx="2">
          <a:scrgbClr r="0" g="0" b="0"/>
        </a:fillRef>
        <a:effectRef idx="1">
          <a:schemeClr val="dk2">
            <a:hueOff val="0"/>
            <a:satOff val="0"/>
            <a:lumOff val="0"/>
            <a:alphaOff val="0"/>
          </a:schemeClr>
        </a:effectRef>
        <a:fontRef idx="minor">
          <a:schemeClr val="dk1"/>
        </a:fontRef>
      </xdr:style>
      <xdr:txBody>
        <a:bodyPr spcFirstLastPara="0" vert="horz" wrap="square" lIns="72000" tIns="108000" rIns="72000" bIns="0" numCol="1" spcCol="1270" rtlCol="0" anchor="t" anchorCtr="0">
          <a:noAutofit/>
        </a:bodyPr>
        <a:lstStyle>
          <a:defPPr rtl="0">
            <a:defRPr lang="en-gb"/>
          </a:defPPr>
          <a:lvl1pPr marL="0" algn="l" defTabSz="457200" rtl="0" eaLnBrk="1" latinLnBrk="0" hangingPunct="1">
            <a:defRPr sz="1800" kern="1200">
              <a:solidFill>
                <a:sysClr val="windowText" lastClr="000000"/>
              </a:solidFill>
              <a:latin typeface="Tw Cen MT" panose="020B0602020104020603"/>
            </a:defRPr>
          </a:lvl1pPr>
          <a:lvl2pPr marL="457200" algn="l" defTabSz="457200" rtl="0" eaLnBrk="1" latinLnBrk="0" hangingPunct="1">
            <a:defRPr sz="1800" kern="1200">
              <a:solidFill>
                <a:sysClr val="windowText" lastClr="000000"/>
              </a:solidFill>
              <a:latin typeface="Tw Cen MT" panose="020B0602020104020603"/>
            </a:defRPr>
          </a:lvl2pPr>
          <a:lvl3pPr marL="914400" algn="l" defTabSz="457200" rtl="0" eaLnBrk="1" latinLnBrk="0" hangingPunct="1">
            <a:defRPr sz="1800" kern="1200">
              <a:solidFill>
                <a:sysClr val="windowText" lastClr="000000"/>
              </a:solidFill>
              <a:latin typeface="Tw Cen MT" panose="020B0602020104020603"/>
            </a:defRPr>
          </a:lvl3pPr>
          <a:lvl4pPr marL="1371600" algn="l" defTabSz="457200" rtl="0" eaLnBrk="1" latinLnBrk="0" hangingPunct="1">
            <a:defRPr sz="1800" kern="1200">
              <a:solidFill>
                <a:sysClr val="windowText" lastClr="000000"/>
              </a:solidFill>
              <a:latin typeface="Tw Cen MT" panose="020B0602020104020603"/>
            </a:defRPr>
          </a:lvl4pPr>
          <a:lvl5pPr marL="1828800" algn="l" defTabSz="457200" rtl="0" eaLnBrk="1" latinLnBrk="0" hangingPunct="1">
            <a:defRPr sz="1800" kern="1200">
              <a:solidFill>
                <a:sysClr val="windowText" lastClr="000000"/>
              </a:solidFill>
              <a:latin typeface="Tw Cen MT" panose="020B0602020104020603"/>
            </a:defRPr>
          </a:lvl5pPr>
          <a:lvl6pPr marL="2286000" algn="l" defTabSz="457200" rtl="0" eaLnBrk="1" latinLnBrk="0" hangingPunct="1">
            <a:defRPr sz="1800" kern="1200">
              <a:solidFill>
                <a:sysClr val="windowText" lastClr="000000"/>
              </a:solidFill>
              <a:latin typeface="Tw Cen MT" panose="020B0602020104020603"/>
            </a:defRPr>
          </a:lvl6pPr>
          <a:lvl7pPr marL="2743200" algn="l" defTabSz="457200" rtl="0" eaLnBrk="1" latinLnBrk="0" hangingPunct="1">
            <a:defRPr sz="1800" kern="1200">
              <a:solidFill>
                <a:sysClr val="windowText" lastClr="000000"/>
              </a:solidFill>
              <a:latin typeface="Tw Cen MT" panose="020B0602020104020603"/>
            </a:defRPr>
          </a:lvl7pPr>
          <a:lvl8pPr marL="3200400" algn="l" defTabSz="457200" rtl="0" eaLnBrk="1" latinLnBrk="0" hangingPunct="1">
            <a:defRPr sz="1800" kern="1200">
              <a:solidFill>
                <a:sysClr val="windowText" lastClr="000000"/>
              </a:solidFill>
              <a:latin typeface="Tw Cen MT" panose="020B0602020104020603"/>
            </a:defRPr>
          </a:lvl8pPr>
          <a:lvl9pPr marL="3657600" algn="l" defTabSz="457200" rtl="0" eaLnBrk="1" latinLnBrk="0" hangingPunct="1">
            <a:defRPr sz="1800" kern="1200">
              <a:solidFill>
                <a:sysClr val="windowText" lastClr="000000"/>
              </a:solidFill>
              <a:latin typeface="Tw Cen MT" panose="020B0602020104020603"/>
            </a:defRPr>
          </a:lvl9pPr>
        </a:lstStyle>
        <a:p>
          <a:pPr marL="0" lvl="0" indent="0" algn="ctr" defTabSz="577850" rtl="0">
            <a:lnSpc>
              <a:spcPct val="90000"/>
            </a:lnSpc>
            <a:spcBef>
              <a:spcPct val="0"/>
            </a:spcBef>
            <a:spcAft>
              <a:spcPct val="35000"/>
            </a:spcAft>
            <a:buNone/>
          </a:pPr>
          <a:r>
            <a:rPr lang="en-GB" sz="1000" b="0" kern="1200">
              <a:solidFill>
                <a:prstClr val="black"/>
              </a:solidFill>
            </a:rPr>
            <a:t>Room</a:t>
          </a:r>
          <a:r>
            <a:rPr lang="en-GB" sz="1000" b="0" kern="1200" baseline="0">
              <a:solidFill>
                <a:prstClr val="black"/>
              </a:solidFill>
            </a:rPr>
            <a:t> Lead 1 FTE SC6</a:t>
          </a:r>
        </a:p>
        <a:p>
          <a:pPr marL="0" lvl="0" indent="0" algn="ctr" defTabSz="577850" rtl="0">
            <a:lnSpc>
              <a:spcPct val="90000"/>
            </a:lnSpc>
            <a:spcBef>
              <a:spcPct val="0"/>
            </a:spcBef>
            <a:spcAft>
              <a:spcPct val="35000"/>
            </a:spcAft>
            <a:buNone/>
          </a:pPr>
          <a:r>
            <a:rPr lang="en-GB" sz="1000" b="0" kern="1200" baseline="0">
              <a:solidFill>
                <a:prstClr val="black"/>
              </a:solidFill>
            </a:rPr>
            <a:t>AYR</a:t>
          </a:r>
          <a:endParaRPr lang="en-GB" sz="1000" b="0" kern="1200">
            <a:solidFill>
              <a:prstClr val="black"/>
            </a:solidFill>
          </a:endParaRPr>
        </a:p>
      </xdr:txBody>
    </xdr:sp>
    <xdr:clientData/>
  </xdr:twoCellAnchor>
  <xdr:twoCellAnchor>
    <xdr:from>
      <xdr:col>14</xdr:col>
      <xdr:colOff>257175</xdr:colOff>
      <xdr:row>16</xdr:row>
      <xdr:rowOff>53005</xdr:rowOff>
    </xdr:from>
    <xdr:to>
      <xdr:col>15</xdr:col>
      <xdr:colOff>371474</xdr:colOff>
      <xdr:row>20</xdr:row>
      <xdr:rowOff>114300</xdr:rowOff>
    </xdr:to>
    <xdr:sp macro="" textlink="">
      <xdr:nvSpPr>
        <xdr:cNvPr id="47" name="Rectangle 46" descr="Hierarchy Level 2 Item 5">
          <a:extLst>
            <a:ext uri="{FF2B5EF4-FFF2-40B4-BE49-F238E27FC236}">
              <a16:creationId xmlns:a16="http://schemas.microsoft.com/office/drawing/2014/main" id="{96C26857-D069-4AA5-90B5-7E749496368B}"/>
            </a:ext>
          </a:extLst>
        </xdr:cNvPr>
        <xdr:cNvSpPr/>
      </xdr:nvSpPr>
      <xdr:spPr>
        <a:xfrm>
          <a:off x="9058275" y="2910505"/>
          <a:ext cx="742949" cy="823295"/>
        </a:xfrm>
        <a:prstGeom prst="rect">
          <a:avLst/>
        </a:prstGeom>
        <a:solidFill>
          <a:srgbClr val="E29B66"/>
        </a:solidFill>
        <a:ln>
          <a:noFill/>
        </a:ln>
        <a:effectLst/>
        <a:scene3d>
          <a:camera prst="orthographicFront"/>
          <a:lightRig rig="flat" dir="t"/>
        </a:scene3d>
        <a:sp3d prstMaterial="dkEdge"/>
      </xdr:spPr>
      <xdr:style>
        <a:lnRef idx="0">
          <a:schemeClr val="lt2">
            <a:hueOff val="0"/>
            <a:satOff val="0"/>
            <a:lumOff val="0"/>
            <a:alphaOff val="0"/>
          </a:schemeClr>
        </a:lnRef>
        <a:fillRef idx="2">
          <a:scrgbClr r="0" g="0" b="0"/>
        </a:fillRef>
        <a:effectRef idx="1">
          <a:schemeClr val="dk2">
            <a:hueOff val="0"/>
            <a:satOff val="0"/>
            <a:lumOff val="0"/>
            <a:alphaOff val="0"/>
          </a:schemeClr>
        </a:effectRef>
        <a:fontRef idx="minor">
          <a:schemeClr val="dk1"/>
        </a:fontRef>
      </xdr:style>
      <xdr:txBody>
        <a:bodyPr spcFirstLastPara="0" vert="horz" wrap="square" lIns="72000" tIns="108000" rIns="72000" bIns="0" numCol="1" spcCol="1270" rtlCol="0" anchor="t" anchorCtr="0">
          <a:noAutofit/>
        </a:bodyPr>
        <a:lstStyle>
          <a:defPPr rtl="0">
            <a:defRPr lang="en-gb"/>
          </a:defPPr>
          <a:lvl1pPr marL="0" algn="l" defTabSz="457200" rtl="0" eaLnBrk="1" latinLnBrk="0" hangingPunct="1">
            <a:defRPr sz="1800" kern="1200">
              <a:solidFill>
                <a:sysClr val="windowText" lastClr="000000"/>
              </a:solidFill>
              <a:latin typeface="Tw Cen MT" panose="020B0602020104020603"/>
            </a:defRPr>
          </a:lvl1pPr>
          <a:lvl2pPr marL="457200" algn="l" defTabSz="457200" rtl="0" eaLnBrk="1" latinLnBrk="0" hangingPunct="1">
            <a:defRPr sz="1800" kern="1200">
              <a:solidFill>
                <a:sysClr val="windowText" lastClr="000000"/>
              </a:solidFill>
              <a:latin typeface="Tw Cen MT" panose="020B0602020104020603"/>
            </a:defRPr>
          </a:lvl2pPr>
          <a:lvl3pPr marL="914400" algn="l" defTabSz="457200" rtl="0" eaLnBrk="1" latinLnBrk="0" hangingPunct="1">
            <a:defRPr sz="1800" kern="1200">
              <a:solidFill>
                <a:sysClr val="windowText" lastClr="000000"/>
              </a:solidFill>
              <a:latin typeface="Tw Cen MT" panose="020B0602020104020603"/>
            </a:defRPr>
          </a:lvl3pPr>
          <a:lvl4pPr marL="1371600" algn="l" defTabSz="457200" rtl="0" eaLnBrk="1" latinLnBrk="0" hangingPunct="1">
            <a:defRPr sz="1800" kern="1200">
              <a:solidFill>
                <a:sysClr val="windowText" lastClr="000000"/>
              </a:solidFill>
              <a:latin typeface="Tw Cen MT" panose="020B0602020104020603"/>
            </a:defRPr>
          </a:lvl4pPr>
          <a:lvl5pPr marL="1828800" algn="l" defTabSz="457200" rtl="0" eaLnBrk="1" latinLnBrk="0" hangingPunct="1">
            <a:defRPr sz="1800" kern="1200">
              <a:solidFill>
                <a:sysClr val="windowText" lastClr="000000"/>
              </a:solidFill>
              <a:latin typeface="Tw Cen MT" panose="020B0602020104020603"/>
            </a:defRPr>
          </a:lvl5pPr>
          <a:lvl6pPr marL="2286000" algn="l" defTabSz="457200" rtl="0" eaLnBrk="1" latinLnBrk="0" hangingPunct="1">
            <a:defRPr sz="1800" kern="1200">
              <a:solidFill>
                <a:sysClr val="windowText" lastClr="000000"/>
              </a:solidFill>
              <a:latin typeface="Tw Cen MT" panose="020B0602020104020603"/>
            </a:defRPr>
          </a:lvl6pPr>
          <a:lvl7pPr marL="2743200" algn="l" defTabSz="457200" rtl="0" eaLnBrk="1" latinLnBrk="0" hangingPunct="1">
            <a:defRPr sz="1800" kern="1200">
              <a:solidFill>
                <a:sysClr val="windowText" lastClr="000000"/>
              </a:solidFill>
              <a:latin typeface="Tw Cen MT" panose="020B0602020104020603"/>
            </a:defRPr>
          </a:lvl7pPr>
          <a:lvl8pPr marL="3200400" algn="l" defTabSz="457200" rtl="0" eaLnBrk="1" latinLnBrk="0" hangingPunct="1">
            <a:defRPr sz="1800" kern="1200">
              <a:solidFill>
                <a:sysClr val="windowText" lastClr="000000"/>
              </a:solidFill>
              <a:latin typeface="Tw Cen MT" panose="020B0602020104020603"/>
            </a:defRPr>
          </a:lvl8pPr>
          <a:lvl9pPr marL="3657600" algn="l" defTabSz="457200" rtl="0" eaLnBrk="1" latinLnBrk="0" hangingPunct="1">
            <a:defRPr sz="1800" kern="1200">
              <a:solidFill>
                <a:sysClr val="windowText" lastClr="000000"/>
              </a:solidFill>
              <a:latin typeface="Tw Cen MT" panose="020B0602020104020603"/>
            </a:defRPr>
          </a:lvl9pPr>
        </a:lstStyle>
        <a:p>
          <a:pPr marL="0" lvl="0" indent="0" algn="ctr" defTabSz="577850" rtl="0">
            <a:lnSpc>
              <a:spcPct val="90000"/>
            </a:lnSpc>
            <a:spcBef>
              <a:spcPct val="0"/>
            </a:spcBef>
            <a:spcAft>
              <a:spcPct val="35000"/>
            </a:spcAft>
            <a:buNone/>
          </a:pPr>
          <a:r>
            <a:rPr lang="en-GB" sz="1000">
              <a:solidFill>
                <a:prstClr val="black"/>
              </a:solidFill>
            </a:rPr>
            <a:t>Early Years Educator</a:t>
          </a:r>
        </a:p>
        <a:p>
          <a:pPr marL="0" lvl="0" indent="0" algn="ctr" defTabSz="577850" rtl="0">
            <a:lnSpc>
              <a:spcPct val="90000"/>
            </a:lnSpc>
            <a:spcBef>
              <a:spcPct val="0"/>
            </a:spcBef>
            <a:spcAft>
              <a:spcPct val="35000"/>
            </a:spcAft>
            <a:buNone/>
          </a:pPr>
          <a:r>
            <a:rPr lang="en-GB" sz="1000">
              <a:solidFill>
                <a:prstClr val="black"/>
              </a:solidFill>
            </a:rPr>
            <a:t>1 FTE SC5</a:t>
          </a:r>
        </a:p>
        <a:p>
          <a:pPr marL="0" lvl="0" indent="0" algn="ctr" defTabSz="577850" rtl="0">
            <a:lnSpc>
              <a:spcPct val="90000"/>
            </a:lnSpc>
            <a:spcBef>
              <a:spcPct val="0"/>
            </a:spcBef>
            <a:spcAft>
              <a:spcPct val="35000"/>
            </a:spcAft>
            <a:buNone/>
          </a:pPr>
          <a:r>
            <a:rPr lang="en-GB" sz="1000">
              <a:solidFill>
                <a:prstClr val="black"/>
              </a:solidFill>
            </a:rPr>
            <a:t>AYR</a:t>
          </a:r>
        </a:p>
        <a:p>
          <a:pPr marL="0" lvl="0" indent="0" algn="ctr" defTabSz="577850" rtl="0">
            <a:lnSpc>
              <a:spcPct val="90000"/>
            </a:lnSpc>
            <a:spcBef>
              <a:spcPct val="0"/>
            </a:spcBef>
            <a:spcAft>
              <a:spcPct val="35000"/>
            </a:spcAft>
            <a:buNone/>
          </a:pPr>
          <a:r>
            <a:rPr lang="en-GB" sz="1000">
              <a:solidFill>
                <a:prstClr val="black"/>
              </a:solidFill>
            </a:rPr>
            <a:t> </a:t>
          </a:r>
          <a:endParaRPr lang="en-GB" sz="1000" b="0" kern="1200">
            <a:solidFill>
              <a:prstClr val="black"/>
            </a:solidFill>
          </a:endParaRPr>
        </a:p>
      </xdr:txBody>
    </xdr:sp>
    <xdr:clientData/>
  </xdr:twoCellAnchor>
  <xdr:twoCellAnchor>
    <xdr:from>
      <xdr:col>15</xdr:col>
      <xdr:colOff>590550</xdr:colOff>
      <xdr:row>20</xdr:row>
      <xdr:rowOff>171449</xdr:rowOff>
    </xdr:from>
    <xdr:to>
      <xdr:col>17</xdr:col>
      <xdr:colOff>142875</xdr:colOff>
      <xdr:row>25</xdr:row>
      <xdr:rowOff>123824</xdr:rowOff>
    </xdr:to>
    <xdr:sp macro="" textlink="">
      <xdr:nvSpPr>
        <xdr:cNvPr id="48" name="Rectangle 47" descr="Hierarchy Level 2 Item 5">
          <a:extLst>
            <a:ext uri="{FF2B5EF4-FFF2-40B4-BE49-F238E27FC236}">
              <a16:creationId xmlns:a16="http://schemas.microsoft.com/office/drawing/2014/main" id="{B7C0B18C-501C-4F1B-B0BC-4BB62092EA35}"/>
            </a:ext>
          </a:extLst>
        </xdr:cNvPr>
        <xdr:cNvSpPr/>
      </xdr:nvSpPr>
      <xdr:spPr>
        <a:xfrm>
          <a:off x="10020300" y="3790949"/>
          <a:ext cx="809625" cy="904875"/>
        </a:xfrm>
        <a:prstGeom prst="rect">
          <a:avLst/>
        </a:prstGeom>
        <a:solidFill>
          <a:srgbClr val="E29B66"/>
        </a:solidFill>
        <a:ln>
          <a:noFill/>
        </a:ln>
        <a:effectLst/>
        <a:scene3d>
          <a:camera prst="orthographicFront"/>
          <a:lightRig rig="flat" dir="t"/>
        </a:scene3d>
        <a:sp3d prstMaterial="dkEdge"/>
      </xdr:spPr>
      <xdr:style>
        <a:lnRef idx="0">
          <a:schemeClr val="lt2">
            <a:hueOff val="0"/>
            <a:satOff val="0"/>
            <a:lumOff val="0"/>
            <a:alphaOff val="0"/>
          </a:schemeClr>
        </a:lnRef>
        <a:fillRef idx="2">
          <a:scrgbClr r="0" g="0" b="0"/>
        </a:fillRef>
        <a:effectRef idx="1">
          <a:schemeClr val="dk2">
            <a:hueOff val="0"/>
            <a:satOff val="0"/>
            <a:lumOff val="0"/>
            <a:alphaOff val="0"/>
          </a:schemeClr>
        </a:effectRef>
        <a:fontRef idx="minor">
          <a:schemeClr val="dk1"/>
        </a:fontRef>
      </xdr:style>
      <xdr:txBody>
        <a:bodyPr spcFirstLastPara="0" vert="horz" wrap="square" lIns="72000" tIns="108000" rIns="72000" bIns="0" numCol="1" spcCol="1270" rtlCol="0" anchor="t" anchorCtr="0">
          <a:noAutofit/>
        </a:bodyPr>
        <a:lstStyle>
          <a:defPPr rtl="0">
            <a:defRPr lang="en-gb"/>
          </a:defPPr>
          <a:lvl1pPr marL="0" algn="l" defTabSz="457200" rtl="0" eaLnBrk="1" latinLnBrk="0" hangingPunct="1">
            <a:defRPr sz="1800" kern="1200">
              <a:solidFill>
                <a:sysClr val="windowText" lastClr="000000"/>
              </a:solidFill>
              <a:latin typeface="Tw Cen MT" panose="020B0602020104020603"/>
            </a:defRPr>
          </a:lvl1pPr>
          <a:lvl2pPr marL="457200" algn="l" defTabSz="457200" rtl="0" eaLnBrk="1" latinLnBrk="0" hangingPunct="1">
            <a:defRPr sz="1800" kern="1200">
              <a:solidFill>
                <a:sysClr val="windowText" lastClr="000000"/>
              </a:solidFill>
              <a:latin typeface="Tw Cen MT" panose="020B0602020104020603"/>
            </a:defRPr>
          </a:lvl2pPr>
          <a:lvl3pPr marL="914400" algn="l" defTabSz="457200" rtl="0" eaLnBrk="1" latinLnBrk="0" hangingPunct="1">
            <a:defRPr sz="1800" kern="1200">
              <a:solidFill>
                <a:sysClr val="windowText" lastClr="000000"/>
              </a:solidFill>
              <a:latin typeface="Tw Cen MT" panose="020B0602020104020603"/>
            </a:defRPr>
          </a:lvl3pPr>
          <a:lvl4pPr marL="1371600" algn="l" defTabSz="457200" rtl="0" eaLnBrk="1" latinLnBrk="0" hangingPunct="1">
            <a:defRPr sz="1800" kern="1200">
              <a:solidFill>
                <a:sysClr val="windowText" lastClr="000000"/>
              </a:solidFill>
              <a:latin typeface="Tw Cen MT" panose="020B0602020104020603"/>
            </a:defRPr>
          </a:lvl4pPr>
          <a:lvl5pPr marL="1828800" algn="l" defTabSz="457200" rtl="0" eaLnBrk="1" latinLnBrk="0" hangingPunct="1">
            <a:defRPr sz="1800" kern="1200">
              <a:solidFill>
                <a:sysClr val="windowText" lastClr="000000"/>
              </a:solidFill>
              <a:latin typeface="Tw Cen MT" panose="020B0602020104020603"/>
            </a:defRPr>
          </a:lvl5pPr>
          <a:lvl6pPr marL="2286000" algn="l" defTabSz="457200" rtl="0" eaLnBrk="1" latinLnBrk="0" hangingPunct="1">
            <a:defRPr sz="1800" kern="1200">
              <a:solidFill>
                <a:sysClr val="windowText" lastClr="000000"/>
              </a:solidFill>
              <a:latin typeface="Tw Cen MT" panose="020B0602020104020603"/>
            </a:defRPr>
          </a:lvl6pPr>
          <a:lvl7pPr marL="2743200" algn="l" defTabSz="457200" rtl="0" eaLnBrk="1" latinLnBrk="0" hangingPunct="1">
            <a:defRPr sz="1800" kern="1200">
              <a:solidFill>
                <a:sysClr val="windowText" lastClr="000000"/>
              </a:solidFill>
              <a:latin typeface="Tw Cen MT" panose="020B0602020104020603"/>
            </a:defRPr>
          </a:lvl7pPr>
          <a:lvl8pPr marL="3200400" algn="l" defTabSz="457200" rtl="0" eaLnBrk="1" latinLnBrk="0" hangingPunct="1">
            <a:defRPr sz="1800" kern="1200">
              <a:solidFill>
                <a:sysClr val="windowText" lastClr="000000"/>
              </a:solidFill>
              <a:latin typeface="Tw Cen MT" panose="020B0602020104020603"/>
            </a:defRPr>
          </a:lvl8pPr>
          <a:lvl9pPr marL="3657600" algn="l" defTabSz="457200" rtl="0" eaLnBrk="1" latinLnBrk="0" hangingPunct="1">
            <a:defRPr sz="1800" kern="1200">
              <a:solidFill>
                <a:sysClr val="windowText" lastClr="000000"/>
              </a:solidFill>
              <a:latin typeface="Tw Cen MT" panose="020B0602020104020603"/>
            </a:defRPr>
          </a:lvl9pPr>
        </a:lstStyle>
        <a:p>
          <a:pPr marL="0" lvl="0" indent="0" algn="ctr" defTabSz="577850" rtl="0">
            <a:lnSpc>
              <a:spcPct val="90000"/>
            </a:lnSpc>
            <a:spcBef>
              <a:spcPct val="0"/>
            </a:spcBef>
            <a:spcAft>
              <a:spcPct val="35000"/>
            </a:spcAft>
            <a:buNone/>
          </a:pPr>
          <a:r>
            <a:rPr lang="en-GB" sz="1000">
              <a:solidFill>
                <a:prstClr val="black"/>
              </a:solidFill>
            </a:rPr>
            <a:t> Early</a:t>
          </a:r>
          <a:r>
            <a:rPr lang="en-GB" sz="1000" baseline="0">
              <a:solidFill>
                <a:prstClr val="black"/>
              </a:solidFill>
            </a:rPr>
            <a:t> Years Educator</a:t>
          </a:r>
        </a:p>
        <a:p>
          <a:pPr marL="0" lvl="0" indent="0" algn="ctr" defTabSz="577850" rtl="0">
            <a:lnSpc>
              <a:spcPct val="90000"/>
            </a:lnSpc>
            <a:spcBef>
              <a:spcPct val="0"/>
            </a:spcBef>
            <a:spcAft>
              <a:spcPct val="35000"/>
            </a:spcAft>
            <a:buNone/>
          </a:pPr>
          <a:r>
            <a:rPr lang="en-GB" sz="1000" b="1" baseline="0">
              <a:solidFill>
                <a:prstClr val="black"/>
              </a:solidFill>
            </a:rPr>
            <a:t>VACANCY</a:t>
          </a:r>
        </a:p>
        <a:p>
          <a:pPr marL="0" lvl="0" indent="0" algn="ctr" defTabSz="577850" rtl="0">
            <a:lnSpc>
              <a:spcPct val="90000"/>
            </a:lnSpc>
            <a:spcBef>
              <a:spcPct val="0"/>
            </a:spcBef>
            <a:spcAft>
              <a:spcPct val="35000"/>
            </a:spcAft>
            <a:buNone/>
          </a:pPr>
          <a:r>
            <a:rPr lang="en-GB" sz="1000" b="0" kern="1200" baseline="0">
              <a:solidFill>
                <a:prstClr val="black"/>
              </a:solidFill>
            </a:rPr>
            <a:t>1 FTE SC3</a:t>
          </a:r>
        </a:p>
        <a:p>
          <a:pPr marL="0" lvl="0" indent="0" algn="ctr" defTabSz="577850" rtl="0">
            <a:lnSpc>
              <a:spcPct val="90000"/>
            </a:lnSpc>
            <a:spcBef>
              <a:spcPct val="0"/>
            </a:spcBef>
            <a:spcAft>
              <a:spcPct val="35000"/>
            </a:spcAft>
            <a:buNone/>
          </a:pPr>
          <a:r>
            <a:rPr lang="en-GB" sz="1000" b="0" kern="1200" baseline="0">
              <a:solidFill>
                <a:prstClr val="black"/>
              </a:solidFill>
            </a:rPr>
            <a:t>AYR</a:t>
          </a:r>
          <a:endParaRPr lang="en-GB" sz="1000" b="0" kern="1200">
            <a:solidFill>
              <a:prstClr val="black"/>
            </a:solidFill>
          </a:endParaRPr>
        </a:p>
      </xdr:txBody>
    </xdr:sp>
    <xdr:clientData/>
  </xdr:twoCellAnchor>
  <xdr:twoCellAnchor>
    <xdr:from>
      <xdr:col>14</xdr:col>
      <xdr:colOff>257174</xdr:colOff>
      <xdr:row>26</xdr:row>
      <xdr:rowOff>19051</xdr:rowOff>
    </xdr:from>
    <xdr:to>
      <xdr:col>15</xdr:col>
      <xdr:colOff>419099</xdr:colOff>
      <xdr:row>30</xdr:row>
      <xdr:rowOff>133350</xdr:rowOff>
    </xdr:to>
    <xdr:sp macro="" textlink="">
      <xdr:nvSpPr>
        <xdr:cNvPr id="49" name="Rectangle 48" descr="Hierarchy Level 2 Item 5">
          <a:extLst>
            <a:ext uri="{FF2B5EF4-FFF2-40B4-BE49-F238E27FC236}">
              <a16:creationId xmlns:a16="http://schemas.microsoft.com/office/drawing/2014/main" id="{4FDB6F10-B3C7-46D8-A14B-6E6419BBC9EC}"/>
            </a:ext>
          </a:extLst>
        </xdr:cNvPr>
        <xdr:cNvSpPr/>
      </xdr:nvSpPr>
      <xdr:spPr>
        <a:xfrm>
          <a:off x="9058274" y="4781551"/>
          <a:ext cx="790575" cy="876299"/>
        </a:xfrm>
        <a:prstGeom prst="rect">
          <a:avLst/>
        </a:prstGeom>
        <a:solidFill>
          <a:srgbClr val="E29B66"/>
        </a:solidFill>
        <a:ln>
          <a:noFill/>
        </a:ln>
        <a:effectLst/>
        <a:scene3d>
          <a:camera prst="orthographicFront"/>
          <a:lightRig rig="flat" dir="t"/>
        </a:scene3d>
        <a:sp3d prstMaterial="dkEdge"/>
      </xdr:spPr>
      <xdr:style>
        <a:lnRef idx="0">
          <a:schemeClr val="lt2">
            <a:hueOff val="0"/>
            <a:satOff val="0"/>
            <a:lumOff val="0"/>
            <a:alphaOff val="0"/>
          </a:schemeClr>
        </a:lnRef>
        <a:fillRef idx="2">
          <a:scrgbClr r="0" g="0" b="0"/>
        </a:fillRef>
        <a:effectRef idx="1">
          <a:schemeClr val="dk2">
            <a:hueOff val="0"/>
            <a:satOff val="0"/>
            <a:lumOff val="0"/>
            <a:alphaOff val="0"/>
          </a:schemeClr>
        </a:effectRef>
        <a:fontRef idx="minor">
          <a:schemeClr val="dk1"/>
        </a:fontRef>
      </xdr:style>
      <xdr:txBody>
        <a:bodyPr spcFirstLastPara="0" vert="horz" wrap="square" lIns="72000" tIns="108000" rIns="72000" bIns="0" numCol="1" spcCol="1270" rtlCol="0" anchor="t" anchorCtr="0">
          <a:noAutofit/>
        </a:bodyPr>
        <a:lstStyle>
          <a:defPPr rtl="0">
            <a:defRPr lang="en-gb"/>
          </a:defPPr>
          <a:lvl1pPr marL="0" algn="l" defTabSz="457200" rtl="0" eaLnBrk="1" latinLnBrk="0" hangingPunct="1">
            <a:defRPr sz="1800" kern="1200">
              <a:solidFill>
                <a:sysClr val="windowText" lastClr="000000"/>
              </a:solidFill>
              <a:latin typeface="Tw Cen MT" panose="020B0602020104020603"/>
            </a:defRPr>
          </a:lvl1pPr>
          <a:lvl2pPr marL="457200" algn="l" defTabSz="457200" rtl="0" eaLnBrk="1" latinLnBrk="0" hangingPunct="1">
            <a:defRPr sz="1800" kern="1200">
              <a:solidFill>
                <a:sysClr val="windowText" lastClr="000000"/>
              </a:solidFill>
              <a:latin typeface="Tw Cen MT" panose="020B0602020104020603"/>
            </a:defRPr>
          </a:lvl2pPr>
          <a:lvl3pPr marL="914400" algn="l" defTabSz="457200" rtl="0" eaLnBrk="1" latinLnBrk="0" hangingPunct="1">
            <a:defRPr sz="1800" kern="1200">
              <a:solidFill>
                <a:sysClr val="windowText" lastClr="000000"/>
              </a:solidFill>
              <a:latin typeface="Tw Cen MT" panose="020B0602020104020603"/>
            </a:defRPr>
          </a:lvl3pPr>
          <a:lvl4pPr marL="1371600" algn="l" defTabSz="457200" rtl="0" eaLnBrk="1" latinLnBrk="0" hangingPunct="1">
            <a:defRPr sz="1800" kern="1200">
              <a:solidFill>
                <a:sysClr val="windowText" lastClr="000000"/>
              </a:solidFill>
              <a:latin typeface="Tw Cen MT" panose="020B0602020104020603"/>
            </a:defRPr>
          </a:lvl4pPr>
          <a:lvl5pPr marL="1828800" algn="l" defTabSz="457200" rtl="0" eaLnBrk="1" latinLnBrk="0" hangingPunct="1">
            <a:defRPr sz="1800" kern="1200">
              <a:solidFill>
                <a:sysClr val="windowText" lastClr="000000"/>
              </a:solidFill>
              <a:latin typeface="Tw Cen MT" panose="020B0602020104020603"/>
            </a:defRPr>
          </a:lvl5pPr>
          <a:lvl6pPr marL="2286000" algn="l" defTabSz="457200" rtl="0" eaLnBrk="1" latinLnBrk="0" hangingPunct="1">
            <a:defRPr sz="1800" kern="1200">
              <a:solidFill>
                <a:sysClr val="windowText" lastClr="000000"/>
              </a:solidFill>
              <a:latin typeface="Tw Cen MT" panose="020B0602020104020603"/>
            </a:defRPr>
          </a:lvl6pPr>
          <a:lvl7pPr marL="2743200" algn="l" defTabSz="457200" rtl="0" eaLnBrk="1" latinLnBrk="0" hangingPunct="1">
            <a:defRPr sz="1800" kern="1200">
              <a:solidFill>
                <a:sysClr val="windowText" lastClr="000000"/>
              </a:solidFill>
              <a:latin typeface="Tw Cen MT" panose="020B0602020104020603"/>
            </a:defRPr>
          </a:lvl7pPr>
          <a:lvl8pPr marL="3200400" algn="l" defTabSz="457200" rtl="0" eaLnBrk="1" latinLnBrk="0" hangingPunct="1">
            <a:defRPr sz="1800" kern="1200">
              <a:solidFill>
                <a:sysClr val="windowText" lastClr="000000"/>
              </a:solidFill>
              <a:latin typeface="Tw Cen MT" panose="020B0602020104020603"/>
            </a:defRPr>
          </a:lvl8pPr>
          <a:lvl9pPr marL="3657600" algn="l" defTabSz="457200" rtl="0" eaLnBrk="1" latinLnBrk="0" hangingPunct="1">
            <a:defRPr sz="1800" kern="1200">
              <a:solidFill>
                <a:sysClr val="windowText" lastClr="000000"/>
              </a:solidFill>
              <a:latin typeface="Tw Cen MT" panose="020B0602020104020603"/>
            </a:defRPr>
          </a:lvl9pPr>
        </a:lstStyle>
        <a:p>
          <a:pPr marL="0" lvl="0" indent="0" algn="ctr" defTabSz="577850" rtl="0">
            <a:lnSpc>
              <a:spcPct val="90000"/>
            </a:lnSpc>
            <a:spcBef>
              <a:spcPct val="0"/>
            </a:spcBef>
            <a:spcAft>
              <a:spcPct val="35000"/>
            </a:spcAft>
            <a:buNone/>
          </a:pPr>
          <a:r>
            <a:rPr lang="en-GB" sz="1000">
              <a:solidFill>
                <a:prstClr val="black"/>
              </a:solidFill>
            </a:rPr>
            <a:t> Early Years Educator</a:t>
          </a:r>
        </a:p>
        <a:p>
          <a:pPr marL="0" lvl="0" indent="0" algn="ctr" defTabSz="577850" rtl="0">
            <a:lnSpc>
              <a:spcPct val="90000"/>
            </a:lnSpc>
            <a:spcBef>
              <a:spcPct val="0"/>
            </a:spcBef>
            <a:spcAft>
              <a:spcPct val="35000"/>
            </a:spcAft>
            <a:buNone/>
          </a:pPr>
          <a:r>
            <a:rPr lang="en-GB" sz="1000" b="0" kern="1200">
              <a:solidFill>
                <a:prstClr val="black"/>
              </a:solidFill>
            </a:rPr>
            <a:t>1 FTE SC5</a:t>
          </a:r>
        </a:p>
        <a:p>
          <a:pPr marL="0" lvl="0" indent="0" algn="ctr" defTabSz="577850" rtl="0">
            <a:lnSpc>
              <a:spcPct val="90000"/>
            </a:lnSpc>
            <a:spcBef>
              <a:spcPct val="0"/>
            </a:spcBef>
            <a:spcAft>
              <a:spcPct val="35000"/>
            </a:spcAft>
            <a:buNone/>
          </a:pPr>
          <a:r>
            <a:rPr lang="en-GB" sz="1000" b="0" kern="1200">
              <a:solidFill>
                <a:prstClr val="black"/>
              </a:solidFill>
            </a:rPr>
            <a:t>TTO</a:t>
          </a:r>
        </a:p>
      </xdr:txBody>
    </xdr:sp>
    <xdr:clientData/>
  </xdr:twoCellAnchor>
  <xdr:twoCellAnchor>
    <xdr:from>
      <xdr:col>15</xdr:col>
      <xdr:colOff>590549</xdr:colOff>
      <xdr:row>26</xdr:row>
      <xdr:rowOff>19051</xdr:rowOff>
    </xdr:from>
    <xdr:to>
      <xdr:col>17</xdr:col>
      <xdr:colOff>133350</xdr:colOff>
      <xdr:row>30</xdr:row>
      <xdr:rowOff>142875</xdr:rowOff>
    </xdr:to>
    <xdr:sp macro="" textlink="">
      <xdr:nvSpPr>
        <xdr:cNvPr id="50" name="Rectangle 49" descr="Hierarchy Level 2 Item 5">
          <a:extLst>
            <a:ext uri="{FF2B5EF4-FFF2-40B4-BE49-F238E27FC236}">
              <a16:creationId xmlns:a16="http://schemas.microsoft.com/office/drawing/2014/main" id="{BC62C7F9-816D-4C5A-AF7C-6BE71567FD5A}"/>
            </a:ext>
          </a:extLst>
        </xdr:cNvPr>
        <xdr:cNvSpPr/>
      </xdr:nvSpPr>
      <xdr:spPr>
        <a:xfrm>
          <a:off x="10020299" y="4781551"/>
          <a:ext cx="800101" cy="885824"/>
        </a:xfrm>
        <a:prstGeom prst="rect">
          <a:avLst/>
        </a:prstGeom>
        <a:solidFill>
          <a:srgbClr val="E29B66"/>
        </a:solidFill>
        <a:ln>
          <a:noFill/>
        </a:ln>
        <a:effectLst/>
        <a:scene3d>
          <a:camera prst="orthographicFront"/>
          <a:lightRig rig="flat" dir="t"/>
        </a:scene3d>
        <a:sp3d prstMaterial="dkEdge"/>
      </xdr:spPr>
      <xdr:style>
        <a:lnRef idx="0">
          <a:schemeClr val="lt2">
            <a:hueOff val="0"/>
            <a:satOff val="0"/>
            <a:lumOff val="0"/>
            <a:alphaOff val="0"/>
          </a:schemeClr>
        </a:lnRef>
        <a:fillRef idx="2">
          <a:scrgbClr r="0" g="0" b="0"/>
        </a:fillRef>
        <a:effectRef idx="1">
          <a:schemeClr val="dk2">
            <a:hueOff val="0"/>
            <a:satOff val="0"/>
            <a:lumOff val="0"/>
            <a:alphaOff val="0"/>
          </a:schemeClr>
        </a:effectRef>
        <a:fontRef idx="minor">
          <a:schemeClr val="dk1"/>
        </a:fontRef>
      </xdr:style>
      <xdr:txBody>
        <a:bodyPr spcFirstLastPara="0" vert="horz" wrap="square" lIns="72000" tIns="108000" rIns="72000" bIns="0" numCol="1" spcCol="1270" rtlCol="0" anchor="t" anchorCtr="0">
          <a:noAutofit/>
        </a:bodyPr>
        <a:lstStyle>
          <a:defPPr rtl="0">
            <a:defRPr lang="en-gb"/>
          </a:defPPr>
          <a:lvl1pPr marL="0" algn="l" defTabSz="457200" rtl="0" eaLnBrk="1" latinLnBrk="0" hangingPunct="1">
            <a:defRPr sz="1800" kern="1200">
              <a:solidFill>
                <a:sysClr val="windowText" lastClr="000000"/>
              </a:solidFill>
              <a:latin typeface="Tw Cen MT" panose="020B0602020104020603"/>
            </a:defRPr>
          </a:lvl1pPr>
          <a:lvl2pPr marL="457200" algn="l" defTabSz="457200" rtl="0" eaLnBrk="1" latinLnBrk="0" hangingPunct="1">
            <a:defRPr sz="1800" kern="1200">
              <a:solidFill>
                <a:sysClr val="windowText" lastClr="000000"/>
              </a:solidFill>
              <a:latin typeface="Tw Cen MT" panose="020B0602020104020603"/>
            </a:defRPr>
          </a:lvl2pPr>
          <a:lvl3pPr marL="914400" algn="l" defTabSz="457200" rtl="0" eaLnBrk="1" latinLnBrk="0" hangingPunct="1">
            <a:defRPr sz="1800" kern="1200">
              <a:solidFill>
                <a:sysClr val="windowText" lastClr="000000"/>
              </a:solidFill>
              <a:latin typeface="Tw Cen MT" panose="020B0602020104020603"/>
            </a:defRPr>
          </a:lvl3pPr>
          <a:lvl4pPr marL="1371600" algn="l" defTabSz="457200" rtl="0" eaLnBrk="1" latinLnBrk="0" hangingPunct="1">
            <a:defRPr sz="1800" kern="1200">
              <a:solidFill>
                <a:sysClr val="windowText" lastClr="000000"/>
              </a:solidFill>
              <a:latin typeface="Tw Cen MT" panose="020B0602020104020603"/>
            </a:defRPr>
          </a:lvl4pPr>
          <a:lvl5pPr marL="1828800" algn="l" defTabSz="457200" rtl="0" eaLnBrk="1" latinLnBrk="0" hangingPunct="1">
            <a:defRPr sz="1800" kern="1200">
              <a:solidFill>
                <a:sysClr val="windowText" lastClr="000000"/>
              </a:solidFill>
              <a:latin typeface="Tw Cen MT" panose="020B0602020104020603"/>
            </a:defRPr>
          </a:lvl5pPr>
          <a:lvl6pPr marL="2286000" algn="l" defTabSz="457200" rtl="0" eaLnBrk="1" latinLnBrk="0" hangingPunct="1">
            <a:defRPr sz="1800" kern="1200">
              <a:solidFill>
                <a:sysClr val="windowText" lastClr="000000"/>
              </a:solidFill>
              <a:latin typeface="Tw Cen MT" panose="020B0602020104020603"/>
            </a:defRPr>
          </a:lvl6pPr>
          <a:lvl7pPr marL="2743200" algn="l" defTabSz="457200" rtl="0" eaLnBrk="1" latinLnBrk="0" hangingPunct="1">
            <a:defRPr sz="1800" kern="1200">
              <a:solidFill>
                <a:sysClr val="windowText" lastClr="000000"/>
              </a:solidFill>
              <a:latin typeface="Tw Cen MT" panose="020B0602020104020603"/>
            </a:defRPr>
          </a:lvl7pPr>
          <a:lvl8pPr marL="3200400" algn="l" defTabSz="457200" rtl="0" eaLnBrk="1" latinLnBrk="0" hangingPunct="1">
            <a:defRPr sz="1800" kern="1200">
              <a:solidFill>
                <a:sysClr val="windowText" lastClr="000000"/>
              </a:solidFill>
              <a:latin typeface="Tw Cen MT" panose="020B0602020104020603"/>
            </a:defRPr>
          </a:lvl8pPr>
          <a:lvl9pPr marL="3657600" algn="l" defTabSz="457200" rtl="0" eaLnBrk="1" latinLnBrk="0" hangingPunct="1">
            <a:defRPr sz="1800" kern="1200">
              <a:solidFill>
                <a:sysClr val="windowText" lastClr="000000"/>
              </a:solidFill>
              <a:latin typeface="Tw Cen MT" panose="020B0602020104020603"/>
            </a:defRPr>
          </a:lvl9pPr>
        </a:lstStyle>
        <a:p>
          <a:pPr marL="0" lvl="0" indent="0" algn="ctr" defTabSz="577850" rtl="0">
            <a:lnSpc>
              <a:spcPct val="90000"/>
            </a:lnSpc>
            <a:spcBef>
              <a:spcPct val="0"/>
            </a:spcBef>
            <a:spcAft>
              <a:spcPct val="35000"/>
            </a:spcAft>
            <a:buNone/>
          </a:pPr>
          <a:r>
            <a:rPr lang="en-GB" sz="1000">
              <a:solidFill>
                <a:prstClr val="black"/>
              </a:solidFill>
            </a:rPr>
            <a:t>Early Years Educator</a:t>
          </a:r>
        </a:p>
        <a:p>
          <a:pPr marL="0" lvl="0" indent="0" algn="ctr" defTabSz="577850" rtl="0">
            <a:lnSpc>
              <a:spcPct val="90000"/>
            </a:lnSpc>
            <a:spcBef>
              <a:spcPct val="0"/>
            </a:spcBef>
            <a:spcAft>
              <a:spcPct val="35000"/>
            </a:spcAft>
            <a:buNone/>
          </a:pPr>
          <a:r>
            <a:rPr lang="en-GB" sz="1000">
              <a:solidFill>
                <a:prstClr val="black"/>
              </a:solidFill>
            </a:rPr>
            <a:t>0.86 FTE SC2</a:t>
          </a:r>
        </a:p>
        <a:p>
          <a:pPr marL="0" lvl="0" indent="0" algn="ctr" defTabSz="577850" rtl="0">
            <a:lnSpc>
              <a:spcPct val="90000"/>
            </a:lnSpc>
            <a:spcBef>
              <a:spcPct val="0"/>
            </a:spcBef>
            <a:spcAft>
              <a:spcPct val="35000"/>
            </a:spcAft>
            <a:buNone/>
          </a:pPr>
          <a:r>
            <a:rPr lang="en-GB" sz="1000">
              <a:solidFill>
                <a:prstClr val="black"/>
              </a:solidFill>
            </a:rPr>
            <a:t>TTO </a:t>
          </a:r>
          <a:endParaRPr lang="en-GB" sz="1000" b="0" kern="1200">
            <a:solidFill>
              <a:prstClr val="black"/>
            </a:solidFill>
          </a:endParaRPr>
        </a:p>
      </xdr:txBody>
    </xdr:sp>
    <xdr:clientData/>
  </xdr:twoCellAnchor>
  <xdr:twoCellAnchor>
    <xdr:from>
      <xdr:col>11</xdr:col>
      <xdr:colOff>447675</xdr:colOff>
      <xdr:row>40</xdr:row>
      <xdr:rowOff>133350</xdr:rowOff>
    </xdr:from>
    <xdr:to>
      <xdr:col>13</xdr:col>
      <xdr:colOff>285750</xdr:colOff>
      <xdr:row>43</xdr:row>
      <xdr:rowOff>152400</xdr:rowOff>
    </xdr:to>
    <xdr:sp macro="" textlink="">
      <xdr:nvSpPr>
        <xdr:cNvPr id="51" name="Rectangle 50" descr="Hierarchy Level 2 Item 5">
          <a:extLst>
            <a:ext uri="{FF2B5EF4-FFF2-40B4-BE49-F238E27FC236}">
              <a16:creationId xmlns:a16="http://schemas.microsoft.com/office/drawing/2014/main" id="{1EA91152-B53C-42A8-8162-980F3268F8C1}"/>
            </a:ext>
          </a:extLst>
        </xdr:cNvPr>
        <xdr:cNvSpPr/>
      </xdr:nvSpPr>
      <xdr:spPr>
        <a:xfrm>
          <a:off x="7362825" y="7562850"/>
          <a:ext cx="1095375" cy="590550"/>
        </a:xfrm>
        <a:prstGeom prst="rect">
          <a:avLst/>
        </a:prstGeom>
        <a:solidFill>
          <a:schemeClr val="accent6">
            <a:lumMod val="40000"/>
            <a:lumOff val="60000"/>
          </a:schemeClr>
        </a:solidFill>
        <a:ln>
          <a:noFill/>
        </a:ln>
        <a:effectLst/>
        <a:scene3d>
          <a:camera prst="orthographicFront"/>
          <a:lightRig rig="flat" dir="t"/>
        </a:scene3d>
        <a:sp3d prstMaterial="dkEdge"/>
      </xdr:spPr>
      <xdr:style>
        <a:lnRef idx="0">
          <a:schemeClr val="lt2">
            <a:hueOff val="0"/>
            <a:satOff val="0"/>
            <a:lumOff val="0"/>
            <a:alphaOff val="0"/>
          </a:schemeClr>
        </a:lnRef>
        <a:fillRef idx="2">
          <a:scrgbClr r="0" g="0" b="0"/>
        </a:fillRef>
        <a:effectRef idx="1">
          <a:schemeClr val="dk2">
            <a:hueOff val="0"/>
            <a:satOff val="0"/>
            <a:lumOff val="0"/>
            <a:alphaOff val="0"/>
          </a:schemeClr>
        </a:effectRef>
        <a:fontRef idx="minor">
          <a:schemeClr val="dk1"/>
        </a:fontRef>
      </xdr:style>
      <xdr:txBody>
        <a:bodyPr spcFirstLastPara="0" vert="horz" wrap="square" lIns="72000" tIns="108000" rIns="72000" bIns="0" numCol="1" spcCol="1270" rtlCol="0" anchor="t" anchorCtr="0">
          <a:noAutofit/>
        </a:bodyPr>
        <a:lstStyle>
          <a:defPPr rtl="0">
            <a:defRPr lang="en-gb"/>
          </a:defPPr>
          <a:lvl1pPr marL="0" algn="l" defTabSz="457200" rtl="0" eaLnBrk="1" latinLnBrk="0" hangingPunct="1">
            <a:defRPr sz="1800" kern="1200">
              <a:solidFill>
                <a:sysClr val="windowText" lastClr="000000"/>
              </a:solidFill>
              <a:latin typeface="Tw Cen MT" panose="020B0602020104020603"/>
            </a:defRPr>
          </a:lvl1pPr>
          <a:lvl2pPr marL="457200" algn="l" defTabSz="457200" rtl="0" eaLnBrk="1" latinLnBrk="0" hangingPunct="1">
            <a:defRPr sz="1800" kern="1200">
              <a:solidFill>
                <a:sysClr val="windowText" lastClr="000000"/>
              </a:solidFill>
              <a:latin typeface="Tw Cen MT" panose="020B0602020104020603"/>
            </a:defRPr>
          </a:lvl2pPr>
          <a:lvl3pPr marL="914400" algn="l" defTabSz="457200" rtl="0" eaLnBrk="1" latinLnBrk="0" hangingPunct="1">
            <a:defRPr sz="1800" kern="1200">
              <a:solidFill>
                <a:sysClr val="windowText" lastClr="000000"/>
              </a:solidFill>
              <a:latin typeface="Tw Cen MT" panose="020B0602020104020603"/>
            </a:defRPr>
          </a:lvl3pPr>
          <a:lvl4pPr marL="1371600" algn="l" defTabSz="457200" rtl="0" eaLnBrk="1" latinLnBrk="0" hangingPunct="1">
            <a:defRPr sz="1800" kern="1200">
              <a:solidFill>
                <a:sysClr val="windowText" lastClr="000000"/>
              </a:solidFill>
              <a:latin typeface="Tw Cen MT" panose="020B0602020104020603"/>
            </a:defRPr>
          </a:lvl4pPr>
          <a:lvl5pPr marL="1828800" algn="l" defTabSz="457200" rtl="0" eaLnBrk="1" latinLnBrk="0" hangingPunct="1">
            <a:defRPr sz="1800" kern="1200">
              <a:solidFill>
                <a:sysClr val="windowText" lastClr="000000"/>
              </a:solidFill>
              <a:latin typeface="Tw Cen MT" panose="020B0602020104020603"/>
            </a:defRPr>
          </a:lvl5pPr>
          <a:lvl6pPr marL="2286000" algn="l" defTabSz="457200" rtl="0" eaLnBrk="1" latinLnBrk="0" hangingPunct="1">
            <a:defRPr sz="1800" kern="1200">
              <a:solidFill>
                <a:sysClr val="windowText" lastClr="000000"/>
              </a:solidFill>
              <a:latin typeface="Tw Cen MT" panose="020B0602020104020603"/>
            </a:defRPr>
          </a:lvl6pPr>
          <a:lvl7pPr marL="2743200" algn="l" defTabSz="457200" rtl="0" eaLnBrk="1" latinLnBrk="0" hangingPunct="1">
            <a:defRPr sz="1800" kern="1200">
              <a:solidFill>
                <a:sysClr val="windowText" lastClr="000000"/>
              </a:solidFill>
              <a:latin typeface="Tw Cen MT" panose="020B0602020104020603"/>
            </a:defRPr>
          </a:lvl7pPr>
          <a:lvl8pPr marL="3200400" algn="l" defTabSz="457200" rtl="0" eaLnBrk="1" latinLnBrk="0" hangingPunct="1">
            <a:defRPr sz="1800" kern="1200">
              <a:solidFill>
                <a:sysClr val="windowText" lastClr="000000"/>
              </a:solidFill>
              <a:latin typeface="Tw Cen MT" panose="020B0602020104020603"/>
            </a:defRPr>
          </a:lvl8pPr>
          <a:lvl9pPr marL="3657600" algn="l" defTabSz="457200" rtl="0" eaLnBrk="1" latinLnBrk="0" hangingPunct="1">
            <a:defRPr sz="1800" kern="1200">
              <a:solidFill>
                <a:sysClr val="windowText" lastClr="000000"/>
              </a:solidFill>
              <a:latin typeface="Tw Cen MT" panose="020B0602020104020603"/>
            </a:defRPr>
          </a:lvl9pPr>
        </a:lstStyle>
        <a:p>
          <a:pPr marL="0" lvl="0" indent="0" algn="ctr" defTabSz="577850" rtl="0">
            <a:lnSpc>
              <a:spcPct val="90000"/>
            </a:lnSpc>
            <a:spcBef>
              <a:spcPct val="0"/>
            </a:spcBef>
            <a:spcAft>
              <a:spcPct val="35000"/>
            </a:spcAft>
            <a:buNone/>
          </a:pPr>
          <a:r>
            <a:rPr lang="en-GB" sz="1000">
              <a:solidFill>
                <a:prstClr val="black"/>
              </a:solidFill>
            </a:rPr>
            <a:t> BC 0.14 FTE SC4</a:t>
          </a:r>
          <a:r>
            <a:rPr lang="en-GB" sz="1000" baseline="0">
              <a:solidFill>
                <a:prstClr val="black"/>
              </a:solidFill>
            </a:rPr>
            <a:t> </a:t>
          </a:r>
          <a:r>
            <a:rPr lang="en-GB" sz="1000">
              <a:solidFill>
                <a:prstClr val="black"/>
              </a:solidFill>
            </a:rPr>
            <a:t> </a:t>
          </a:r>
        </a:p>
        <a:p>
          <a:pPr marL="0" lvl="0" indent="0" algn="ctr" defTabSz="577850" rtl="0">
            <a:lnSpc>
              <a:spcPct val="90000"/>
            </a:lnSpc>
            <a:spcBef>
              <a:spcPct val="0"/>
            </a:spcBef>
            <a:spcAft>
              <a:spcPct val="35000"/>
            </a:spcAft>
            <a:buNone/>
          </a:pPr>
          <a:r>
            <a:rPr lang="en-GB" sz="1000" b="0" kern="1200">
              <a:solidFill>
                <a:prstClr val="black"/>
              </a:solidFill>
            </a:rPr>
            <a:t>TTO</a:t>
          </a:r>
        </a:p>
      </xdr:txBody>
    </xdr:sp>
    <xdr:clientData/>
  </xdr:twoCellAnchor>
  <xdr:twoCellAnchor>
    <xdr:from>
      <xdr:col>9</xdr:col>
      <xdr:colOff>161925</xdr:colOff>
      <xdr:row>26</xdr:row>
      <xdr:rowOff>28575</xdr:rowOff>
    </xdr:from>
    <xdr:to>
      <xdr:col>10</xdr:col>
      <xdr:colOff>352425</xdr:colOff>
      <xdr:row>30</xdr:row>
      <xdr:rowOff>9525</xdr:rowOff>
    </xdr:to>
    <xdr:sp macro="" textlink="">
      <xdr:nvSpPr>
        <xdr:cNvPr id="52" name="Rectangle 51" descr="Hierarchy Sub Level">
          <a:extLst>
            <a:ext uri="{FF2B5EF4-FFF2-40B4-BE49-F238E27FC236}">
              <a16:creationId xmlns:a16="http://schemas.microsoft.com/office/drawing/2014/main" id="{A7DC1410-9C32-4894-B49B-1D48AEF9569A}"/>
            </a:ext>
          </a:extLst>
        </xdr:cNvPr>
        <xdr:cNvSpPr/>
      </xdr:nvSpPr>
      <xdr:spPr>
        <a:xfrm>
          <a:off x="5819775" y="4791075"/>
          <a:ext cx="819150" cy="742950"/>
        </a:xfrm>
        <a:prstGeom prst="rect">
          <a:avLst/>
        </a:prstGeom>
        <a:solidFill>
          <a:srgbClr val="66FFFF"/>
        </a:solidFill>
        <a:ln>
          <a:noFill/>
        </a:ln>
        <a:effectLst/>
        <a:scene3d>
          <a:camera prst="orthographicFront"/>
          <a:lightRig rig="flat" dir="t"/>
        </a:scene3d>
        <a:sp3d prstMaterial="dkEdge"/>
      </xdr:spPr>
      <xdr:style>
        <a:lnRef idx="0">
          <a:schemeClr val="lt2">
            <a:hueOff val="0"/>
            <a:satOff val="0"/>
            <a:lumOff val="0"/>
            <a:alphaOff val="0"/>
          </a:schemeClr>
        </a:lnRef>
        <a:fillRef idx="2">
          <a:scrgbClr r="0" g="0" b="0"/>
        </a:fillRef>
        <a:effectRef idx="1">
          <a:schemeClr val="dk2">
            <a:hueOff val="0"/>
            <a:satOff val="0"/>
            <a:lumOff val="0"/>
            <a:alphaOff val="0"/>
          </a:schemeClr>
        </a:effectRef>
        <a:fontRef idx="minor">
          <a:schemeClr val="dk1"/>
        </a:fontRef>
      </xdr:style>
      <xdr:txBody>
        <a:bodyPr spcFirstLastPara="0" vert="horz" wrap="square" lIns="8255" tIns="8255" rIns="8255" bIns="8255" numCol="1" spcCol="1270" rtlCol="0" anchor="ctr" anchorCtr="0">
          <a:noAutofit/>
        </a:bodyPr>
        <a:lstStyle>
          <a:defPPr rtl="0">
            <a:defRPr lang="en-gb"/>
          </a:defPPr>
          <a:lvl1pPr marL="0" algn="l" defTabSz="457200" rtl="0" eaLnBrk="1" latinLnBrk="0" hangingPunct="1">
            <a:defRPr sz="1800" kern="1200">
              <a:solidFill>
                <a:sysClr val="windowText" lastClr="000000"/>
              </a:solidFill>
              <a:latin typeface="Tw Cen MT" panose="020B0602020104020603"/>
            </a:defRPr>
          </a:lvl1pPr>
          <a:lvl2pPr marL="457200" algn="l" defTabSz="457200" rtl="0" eaLnBrk="1" latinLnBrk="0" hangingPunct="1">
            <a:defRPr sz="1800" kern="1200">
              <a:solidFill>
                <a:sysClr val="windowText" lastClr="000000"/>
              </a:solidFill>
              <a:latin typeface="Tw Cen MT" panose="020B0602020104020603"/>
            </a:defRPr>
          </a:lvl2pPr>
          <a:lvl3pPr marL="914400" algn="l" defTabSz="457200" rtl="0" eaLnBrk="1" latinLnBrk="0" hangingPunct="1">
            <a:defRPr sz="1800" kern="1200">
              <a:solidFill>
                <a:sysClr val="windowText" lastClr="000000"/>
              </a:solidFill>
              <a:latin typeface="Tw Cen MT" panose="020B0602020104020603"/>
            </a:defRPr>
          </a:lvl3pPr>
          <a:lvl4pPr marL="1371600" algn="l" defTabSz="457200" rtl="0" eaLnBrk="1" latinLnBrk="0" hangingPunct="1">
            <a:defRPr sz="1800" kern="1200">
              <a:solidFill>
                <a:sysClr val="windowText" lastClr="000000"/>
              </a:solidFill>
              <a:latin typeface="Tw Cen MT" panose="020B0602020104020603"/>
            </a:defRPr>
          </a:lvl4pPr>
          <a:lvl5pPr marL="1828800" algn="l" defTabSz="457200" rtl="0" eaLnBrk="1" latinLnBrk="0" hangingPunct="1">
            <a:defRPr sz="1800" kern="1200">
              <a:solidFill>
                <a:sysClr val="windowText" lastClr="000000"/>
              </a:solidFill>
              <a:latin typeface="Tw Cen MT" panose="020B0602020104020603"/>
            </a:defRPr>
          </a:lvl5pPr>
          <a:lvl6pPr marL="2286000" algn="l" defTabSz="457200" rtl="0" eaLnBrk="1" latinLnBrk="0" hangingPunct="1">
            <a:defRPr sz="1800" kern="1200">
              <a:solidFill>
                <a:sysClr val="windowText" lastClr="000000"/>
              </a:solidFill>
              <a:latin typeface="Tw Cen MT" panose="020B0602020104020603"/>
            </a:defRPr>
          </a:lvl6pPr>
          <a:lvl7pPr marL="2743200" algn="l" defTabSz="457200" rtl="0" eaLnBrk="1" latinLnBrk="0" hangingPunct="1">
            <a:defRPr sz="1800" kern="1200">
              <a:solidFill>
                <a:sysClr val="windowText" lastClr="000000"/>
              </a:solidFill>
              <a:latin typeface="Tw Cen MT" panose="020B0602020104020603"/>
            </a:defRPr>
          </a:lvl7pPr>
          <a:lvl8pPr marL="3200400" algn="l" defTabSz="457200" rtl="0" eaLnBrk="1" latinLnBrk="0" hangingPunct="1">
            <a:defRPr sz="1800" kern="1200">
              <a:solidFill>
                <a:sysClr val="windowText" lastClr="000000"/>
              </a:solidFill>
              <a:latin typeface="Tw Cen MT" panose="020B0602020104020603"/>
            </a:defRPr>
          </a:lvl8pPr>
          <a:lvl9pPr marL="3657600" algn="l" defTabSz="457200" rtl="0" eaLnBrk="1" latinLnBrk="0" hangingPunct="1">
            <a:defRPr sz="1800" kern="1200">
              <a:solidFill>
                <a:sysClr val="windowText" lastClr="000000"/>
              </a:solidFill>
              <a:latin typeface="Tw Cen MT" panose="020B0602020104020603"/>
            </a:defRPr>
          </a:lvl9pPr>
        </a:lstStyle>
        <a:p>
          <a:pPr marL="0" lvl="0" indent="0" algn="ctr" defTabSz="577850" rtl="0">
            <a:lnSpc>
              <a:spcPct val="90000"/>
            </a:lnSpc>
            <a:spcBef>
              <a:spcPct val="0"/>
            </a:spcBef>
            <a:spcAft>
              <a:spcPct val="35000"/>
            </a:spcAft>
            <a:buNone/>
          </a:pPr>
          <a:r>
            <a:rPr lang="en-GB" sz="1000">
              <a:solidFill>
                <a:prstClr val="black"/>
              </a:solidFill>
            </a:rPr>
            <a:t>Y3/4 SEN </a:t>
          </a:r>
        </a:p>
        <a:p>
          <a:pPr marL="0" lvl="0" indent="0" algn="ctr" defTabSz="577850" rtl="0">
            <a:lnSpc>
              <a:spcPct val="90000"/>
            </a:lnSpc>
            <a:spcBef>
              <a:spcPct val="0"/>
            </a:spcBef>
            <a:spcAft>
              <a:spcPct val="35000"/>
            </a:spcAft>
            <a:buNone/>
          </a:pPr>
          <a:r>
            <a:rPr lang="en-GB" sz="1000">
              <a:solidFill>
                <a:prstClr val="black"/>
              </a:solidFill>
            </a:rPr>
            <a:t> 0.8</a:t>
          </a:r>
          <a:r>
            <a:rPr lang="en-GB" sz="1000" baseline="0">
              <a:solidFill>
                <a:prstClr val="black"/>
              </a:solidFill>
            </a:rPr>
            <a:t> FT</a:t>
          </a:r>
          <a:r>
            <a:rPr lang="en-GB" sz="1000">
              <a:solidFill>
                <a:prstClr val="black"/>
              </a:solidFill>
            </a:rPr>
            <a:t>E SC4</a:t>
          </a:r>
          <a:r>
            <a:rPr lang="en-GB" sz="1000" baseline="0">
              <a:solidFill>
                <a:prstClr val="black"/>
              </a:solidFill>
            </a:rPr>
            <a:t> </a:t>
          </a:r>
          <a:r>
            <a:rPr lang="en-GB" sz="1000">
              <a:solidFill>
                <a:prstClr val="black"/>
              </a:solidFill>
            </a:rPr>
            <a:t>TTO</a:t>
          </a:r>
        </a:p>
        <a:p>
          <a:pPr marL="0" lvl="0" indent="0" algn="ctr" defTabSz="577850" rtl="0">
            <a:lnSpc>
              <a:spcPct val="90000"/>
            </a:lnSpc>
            <a:spcBef>
              <a:spcPct val="0"/>
            </a:spcBef>
            <a:spcAft>
              <a:spcPct val="35000"/>
            </a:spcAft>
            <a:buNone/>
          </a:pPr>
          <a:r>
            <a:rPr lang="en-GB" sz="1000">
              <a:solidFill>
                <a:prstClr val="black"/>
              </a:solidFill>
            </a:rPr>
            <a:t> </a:t>
          </a:r>
          <a:endParaRPr lang="en-GB" sz="1000" b="0" kern="1200">
            <a:solidFill>
              <a:prstClr val="black"/>
            </a:solidFill>
          </a:endParaRPr>
        </a:p>
      </xdr:txBody>
    </xdr:sp>
    <xdr:clientData/>
  </xdr:twoCellAnchor>
  <xdr:twoCellAnchor>
    <xdr:from>
      <xdr:col>7</xdr:col>
      <xdr:colOff>295276</xdr:colOff>
      <xdr:row>25</xdr:row>
      <xdr:rowOff>161925</xdr:rowOff>
    </xdr:from>
    <xdr:to>
      <xdr:col>8</xdr:col>
      <xdr:colOff>361950</xdr:colOff>
      <xdr:row>29</xdr:row>
      <xdr:rowOff>190499</xdr:rowOff>
    </xdr:to>
    <xdr:sp macro="" textlink="">
      <xdr:nvSpPr>
        <xdr:cNvPr id="53" name="Rectangle 52" descr="Hierarchy Sub Level">
          <a:extLst>
            <a:ext uri="{FF2B5EF4-FFF2-40B4-BE49-F238E27FC236}">
              <a16:creationId xmlns:a16="http://schemas.microsoft.com/office/drawing/2014/main" id="{E9407951-D498-478E-851F-93CC72A66FBB}"/>
            </a:ext>
          </a:extLst>
        </xdr:cNvPr>
        <xdr:cNvSpPr/>
      </xdr:nvSpPr>
      <xdr:spPr>
        <a:xfrm>
          <a:off x="4695826" y="4733925"/>
          <a:ext cx="695324" cy="790574"/>
        </a:xfrm>
        <a:prstGeom prst="rect">
          <a:avLst/>
        </a:prstGeom>
        <a:solidFill>
          <a:srgbClr val="FFCCCC"/>
        </a:solidFill>
        <a:ln>
          <a:noFill/>
        </a:ln>
        <a:effectLst/>
        <a:scene3d>
          <a:camera prst="orthographicFront"/>
          <a:lightRig rig="flat" dir="t"/>
        </a:scene3d>
        <a:sp3d prstMaterial="dkEdge"/>
      </xdr:spPr>
      <xdr:style>
        <a:lnRef idx="0">
          <a:schemeClr val="lt2">
            <a:hueOff val="0"/>
            <a:satOff val="0"/>
            <a:lumOff val="0"/>
            <a:alphaOff val="0"/>
          </a:schemeClr>
        </a:lnRef>
        <a:fillRef idx="2">
          <a:scrgbClr r="0" g="0" b="0"/>
        </a:fillRef>
        <a:effectRef idx="1">
          <a:schemeClr val="dk2">
            <a:hueOff val="0"/>
            <a:satOff val="0"/>
            <a:lumOff val="0"/>
            <a:alphaOff val="0"/>
          </a:schemeClr>
        </a:effectRef>
        <a:fontRef idx="minor">
          <a:schemeClr val="dk1"/>
        </a:fontRef>
      </xdr:style>
      <xdr:txBody>
        <a:bodyPr spcFirstLastPara="0" vert="horz" wrap="square" lIns="8255" tIns="8255" rIns="8255" bIns="8255" numCol="1" spcCol="1270" rtlCol="0" anchor="ctr" anchorCtr="0">
          <a:noAutofit/>
        </a:bodyPr>
        <a:lstStyle>
          <a:defPPr rtl="0">
            <a:defRPr lang="en-gb"/>
          </a:defPPr>
          <a:lvl1pPr marL="0" algn="l" defTabSz="457200" rtl="0" eaLnBrk="1" latinLnBrk="0" hangingPunct="1">
            <a:defRPr sz="1800" kern="1200">
              <a:solidFill>
                <a:sysClr val="windowText" lastClr="000000"/>
              </a:solidFill>
              <a:latin typeface="Tw Cen MT" panose="020B0602020104020603"/>
            </a:defRPr>
          </a:lvl1pPr>
          <a:lvl2pPr marL="457200" algn="l" defTabSz="457200" rtl="0" eaLnBrk="1" latinLnBrk="0" hangingPunct="1">
            <a:defRPr sz="1800" kern="1200">
              <a:solidFill>
                <a:sysClr val="windowText" lastClr="000000"/>
              </a:solidFill>
              <a:latin typeface="Tw Cen MT" panose="020B0602020104020603"/>
            </a:defRPr>
          </a:lvl2pPr>
          <a:lvl3pPr marL="914400" algn="l" defTabSz="457200" rtl="0" eaLnBrk="1" latinLnBrk="0" hangingPunct="1">
            <a:defRPr sz="1800" kern="1200">
              <a:solidFill>
                <a:sysClr val="windowText" lastClr="000000"/>
              </a:solidFill>
              <a:latin typeface="Tw Cen MT" panose="020B0602020104020603"/>
            </a:defRPr>
          </a:lvl3pPr>
          <a:lvl4pPr marL="1371600" algn="l" defTabSz="457200" rtl="0" eaLnBrk="1" latinLnBrk="0" hangingPunct="1">
            <a:defRPr sz="1800" kern="1200">
              <a:solidFill>
                <a:sysClr val="windowText" lastClr="000000"/>
              </a:solidFill>
              <a:latin typeface="Tw Cen MT" panose="020B0602020104020603"/>
            </a:defRPr>
          </a:lvl4pPr>
          <a:lvl5pPr marL="1828800" algn="l" defTabSz="457200" rtl="0" eaLnBrk="1" latinLnBrk="0" hangingPunct="1">
            <a:defRPr sz="1800" kern="1200">
              <a:solidFill>
                <a:sysClr val="windowText" lastClr="000000"/>
              </a:solidFill>
              <a:latin typeface="Tw Cen MT" panose="020B0602020104020603"/>
            </a:defRPr>
          </a:lvl5pPr>
          <a:lvl6pPr marL="2286000" algn="l" defTabSz="457200" rtl="0" eaLnBrk="1" latinLnBrk="0" hangingPunct="1">
            <a:defRPr sz="1800" kern="1200">
              <a:solidFill>
                <a:sysClr val="windowText" lastClr="000000"/>
              </a:solidFill>
              <a:latin typeface="Tw Cen MT" panose="020B0602020104020603"/>
            </a:defRPr>
          </a:lvl6pPr>
          <a:lvl7pPr marL="2743200" algn="l" defTabSz="457200" rtl="0" eaLnBrk="1" latinLnBrk="0" hangingPunct="1">
            <a:defRPr sz="1800" kern="1200">
              <a:solidFill>
                <a:sysClr val="windowText" lastClr="000000"/>
              </a:solidFill>
              <a:latin typeface="Tw Cen MT" panose="020B0602020104020603"/>
            </a:defRPr>
          </a:lvl7pPr>
          <a:lvl8pPr marL="3200400" algn="l" defTabSz="457200" rtl="0" eaLnBrk="1" latinLnBrk="0" hangingPunct="1">
            <a:defRPr sz="1800" kern="1200">
              <a:solidFill>
                <a:sysClr val="windowText" lastClr="000000"/>
              </a:solidFill>
              <a:latin typeface="Tw Cen MT" panose="020B0602020104020603"/>
            </a:defRPr>
          </a:lvl8pPr>
          <a:lvl9pPr marL="3657600" algn="l" defTabSz="457200" rtl="0" eaLnBrk="1" latinLnBrk="0" hangingPunct="1">
            <a:defRPr sz="1800" kern="1200">
              <a:solidFill>
                <a:sysClr val="windowText" lastClr="000000"/>
              </a:solidFill>
              <a:latin typeface="Tw Cen MT" panose="020B0602020104020603"/>
            </a:defRPr>
          </a:lvl9pPr>
        </a:lstStyle>
        <a:p>
          <a:pPr marL="0" lvl="0" indent="0" algn="ctr" defTabSz="577850" rtl="0">
            <a:lnSpc>
              <a:spcPct val="90000"/>
            </a:lnSpc>
            <a:spcBef>
              <a:spcPct val="0"/>
            </a:spcBef>
            <a:spcAft>
              <a:spcPct val="35000"/>
            </a:spcAft>
            <a:buNone/>
          </a:pPr>
          <a:r>
            <a:rPr lang="en-GB" sz="1000">
              <a:solidFill>
                <a:prstClr val="black"/>
              </a:solidFill>
            </a:rPr>
            <a:t>Y2 SEN</a:t>
          </a:r>
        </a:p>
        <a:p>
          <a:pPr marL="0" lvl="0" indent="0" algn="ctr" defTabSz="577850" rtl="0">
            <a:lnSpc>
              <a:spcPct val="90000"/>
            </a:lnSpc>
            <a:spcBef>
              <a:spcPct val="0"/>
            </a:spcBef>
            <a:spcAft>
              <a:spcPct val="35000"/>
            </a:spcAft>
            <a:buNone/>
          </a:pPr>
          <a:r>
            <a:rPr lang="en-GB" sz="1000" baseline="0">
              <a:solidFill>
                <a:prstClr val="black"/>
              </a:solidFill>
            </a:rPr>
            <a:t>1 FT</a:t>
          </a:r>
          <a:r>
            <a:rPr lang="en-GB" sz="1000">
              <a:solidFill>
                <a:prstClr val="black"/>
              </a:solidFill>
            </a:rPr>
            <a:t>E </a:t>
          </a:r>
          <a:r>
            <a:rPr lang="en-GB" sz="1000" baseline="0">
              <a:solidFill>
                <a:prstClr val="black"/>
              </a:solidFill>
            </a:rPr>
            <a:t> </a:t>
          </a:r>
          <a:r>
            <a:rPr lang="en-GB" sz="1000">
              <a:solidFill>
                <a:prstClr val="black"/>
              </a:solidFill>
            </a:rPr>
            <a:t>TTO</a:t>
          </a:r>
        </a:p>
        <a:p>
          <a:pPr marL="0" lvl="0" indent="0" algn="ctr" defTabSz="577850" rtl="0">
            <a:lnSpc>
              <a:spcPct val="90000"/>
            </a:lnSpc>
            <a:spcBef>
              <a:spcPct val="0"/>
            </a:spcBef>
            <a:spcAft>
              <a:spcPct val="35000"/>
            </a:spcAft>
            <a:buNone/>
          </a:pPr>
          <a:r>
            <a:rPr lang="en-GB" sz="1000" b="1">
              <a:solidFill>
                <a:prstClr val="black"/>
              </a:solidFill>
            </a:rPr>
            <a:t>AGENCY</a:t>
          </a:r>
          <a:r>
            <a:rPr lang="en-GB" sz="1000">
              <a:solidFill>
                <a:prstClr val="black"/>
              </a:solidFill>
            </a:rPr>
            <a:t> </a:t>
          </a:r>
          <a:endParaRPr lang="en-GB" sz="1000" b="0" kern="1200">
            <a:solidFill>
              <a:prstClr val="black"/>
            </a:solidFill>
          </a:endParaRPr>
        </a:p>
      </xdr:txBody>
    </xdr:sp>
    <xdr:clientData/>
  </xdr:twoCellAnchor>
  <xdr:twoCellAnchor>
    <xdr:from>
      <xdr:col>4</xdr:col>
      <xdr:colOff>485775</xdr:colOff>
      <xdr:row>25</xdr:row>
      <xdr:rowOff>133351</xdr:rowOff>
    </xdr:from>
    <xdr:to>
      <xdr:col>5</xdr:col>
      <xdr:colOff>571500</xdr:colOff>
      <xdr:row>29</xdr:row>
      <xdr:rowOff>171451</xdr:rowOff>
    </xdr:to>
    <xdr:sp macro="" textlink="">
      <xdr:nvSpPr>
        <xdr:cNvPr id="54" name="Rectangle 53" descr="Hierarchy Sub Level">
          <a:extLst>
            <a:ext uri="{FF2B5EF4-FFF2-40B4-BE49-F238E27FC236}">
              <a16:creationId xmlns:a16="http://schemas.microsoft.com/office/drawing/2014/main" id="{B214FB9B-A4BF-4C59-9690-18D1992CE418}"/>
            </a:ext>
          </a:extLst>
        </xdr:cNvPr>
        <xdr:cNvSpPr/>
      </xdr:nvSpPr>
      <xdr:spPr>
        <a:xfrm>
          <a:off x="3000375" y="4705351"/>
          <a:ext cx="714375" cy="800100"/>
        </a:xfrm>
        <a:prstGeom prst="rect">
          <a:avLst/>
        </a:prstGeom>
        <a:solidFill>
          <a:srgbClr val="FFCCCC"/>
        </a:solidFill>
        <a:ln>
          <a:noFill/>
        </a:ln>
        <a:effectLst/>
        <a:scene3d>
          <a:camera prst="orthographicFront"/>
          <a:lightRig rig="flat" dir="t"/>
        </a:scene3d>
        <a:sp3d prstMaterial="dkEdge"/>
      </xdr:spPr>
      <xdr:style>
        <a:lnRef idx="0">
          <a:schemeClr val="lt2">
            <a:hueOff val="0"/>
            <a:satOff val="0"/>
            <a:lumOff val="0"/>
            <a:alphaOff val="0"/>
          </a:schemeClr>
        </a:lnRef>
        <a:fillRef idx="2">
          <a:scrgbClr r="0" g="0" b="0"/>
        </a:fillRef>
        <a:effectRef idx="1">
          <a:schemeClr val="dk2">
            <a:hueOff val="0"/>
            <a:satOff val="0"/>
            <a:lumOff val="0"/>
            <a:alphaOff val="0"/>
          </a:schemeClr>
        </a:effectRef>
        <a:fontRef idx="minor">
          <a:schemeClr val="dk1"/>
        </a:fontRef>
      </xdr:style>
      <xdr:txBody>
        <a:bodyPr spcFirstLastPara="0" vert="horz" wrap="square" lIns="8255" tIns="8255" rIns="8255" bIns="8255" numCol="1" spcCol="1270" rtlCol="0" anchor="ctr" anchorCtr="0">
          <a:noAutofit/>
        </a:bodyPr>
        <a:lstStyle>
          <a:defPPr rtl="0">
            <a:defRPr lang="en-gb"/>
          </a:defPPr>
          <a:lvl1pPr marL="0" algn="l" defTabSz="457200" rtl="0" eaLnBrk="1" latinLnBrk="0" hangingPunct="1">
            <a:defRPr sz="1800" kern="1200">
              <a:solidFill>
                <a:sysClr val="windowText" lastClr="000000"/>
              </a:solidFill>
              <a:latin typeface="Tw Cen MT" panose="020B0602020104020603"/>
            </a:defRPr>
          </a:lvl1pPr>
          <a:lvl2pPr marL="457200" algn="l" defTabSz="457200" rtl="0" eaLnBrk="1" latinLnBrk="0" hangingPunct="1">
            <a:defRPr sz="1800" kern="1200">
              <a:solidFill>
                <a:sysClr val="windowText" lastClr="000000"/>
              </a:solidFill>
              <a:latin typeface="Tw Cen MT" panose="020B0602020104020603"/>
            </a:defRPr>
          </a:lvl2pPr>
          <a:lvl3pPr marL="914400" algn="l" defTabSz="457200" rtl="0" eaLnBrk="1" latinLnBrk="0" hangingPunct="1">
            <a:defRPr sz="1800" kern="1200">
              <a:solidFill>
                <a:sysClr val="windowText" lastClr="000000"/>
              </a:solidFill>
              <a:latin typeface="Tw Cen MT" panose="020B0602020104020603"/>
            </a:defRPr>
          </a:lvl3pPr>
          <a:lvl4pPr marL="1371600" algn="l" defTabSz="457200" rtl="0" eaLnBrk="1" latinLnBrk="0" hangingPunct="1">
            <a:defRPr sz="1800" kern="1200">
              <a:solidFill>
                <a:sysClr val="windowText" lastClr="000000"/>
              </a:solidFill>
              <a:latin typeface="Tw Cen MT" panose="020B0602020104020603"/>
            </a:defRPr>
          </a:lvl4pPr>
          <a:lvl5pPr marL="1828800" algn="l" defTabSz="457200" rtl="0" eaLnBrk="1" latinLnBrk="0" hangingPunct="1">
            <a:defRPr sz="1800" kern="1200">
              <a:solidFill>
                <a:sysClr val="windowText" lastClr="000000"/>
              </a:solidFill>
              <a:latin typeface="Tw Cen MT" panose="020B0602020104020603"/>
            </a:defRPr>
          </a:lvl5pPr>
          <a:lvl6pPr marL="2286000" algn="l" defTabSz="457200" rtl="0" eaLnBrk="1" latinLnBrk="0" hangingPunct="1">
            <a:defRPr sz="1800" kern="1200">
              <a:solidFill>
                <a:sysClr val="windowText" lastClr="000000"/>
              </a:solidFill>
              <a:latin typeface="Tw Cen MT" panose="020B0602020104020603"/>
            </a:defRPr>
          </a:lvl6pPr>
          <a:lvl7pPr marL="2743200" algn="l" defTabSz="457200" rtl="0" eaLnBrk="1" latinLnBrk="0" hangingPunct="1">
            <a:defRPr sz="1800" kern="1200">
              <a:solidFill>
                <a:sysClr val="windowText" lastClr="000000"/>
              </a:solidFill>
              <a:latin typeface="Tw Cen MT" panose="020B0602020104020603"/>
            </a:defRPr>
          </a:lvl7pPr>
          <a:lvl8pPr marL="3200400" algn="l" defTabSz="457200" rtl="0" eaLnBrk="1" latinLnBrk="0" hangingPunct="1">
            <a:defRPr sz="1800" kern="1200">
              <a:solidFill>
                <a:sysClr val="windowText" lastClr="000000"/>
              </a:solidFill>
              <a:latin typeface="Tw Cen MT" panose="020B0602020104020603"/>
            </a:defRPr>
          </a:lvl8pPr>
          <a:lvl9pPr marL="3657600" algn="l" defTabSz="457200" rtl="0" eaLnBrk="1" latinLnBrk="0" hangingPunct="1">
            <a:defRPr sz="1800" kern="1200">
              <a:solidFill>
                <a:sysClr val="windowText" lastClr="000000"/>
              </a:solidFill>
              <a:latin typeface="Tw Cen MT" panose="020B0602020104020603"/>
            </a:defRPr>
          </a:lvl9pPr>
        </a:lstStyle>
        <a:p>
          <a:pPr marL="0" lvl="0" indent="0" algn="ctr" defTabSz="577850" rtl="0">
            <a:lnSpc>
              <a:spcPct val="90000"/>
            </a:lnSpc>
            <a:spcBef>
              <a:spcPct val="0"/>
            </a:spcBef>
            <a:spcAft>
              <a:spcPct val="35000"/>
            </a:spcAft>
            <a:buNone/>
          </a:pPr>
          <a:r>
            <a:rPr lang="en-GB" sz="1000">
              <a:solidFill>
                <a:prstClr val="black"/>
              </a:solidFill>
            </a:rPr>
            <a:t>EYFS SEN</a:t>
          </a:r>
        </a:p>
        <a:p>
          <a:pPr marL="0" lvl="0" indent="0" algn="ctr" defTabSz="577850" rtl="0">
            <a:lnSpc>
              <a:spcPct val="90000"/>
            </a:lnSpc>
            <a:spcBef>
              <a:spcPct val="0"/>
            </a:spcBef>
            <a:spcAft>
              <a:spcPct val="35000"/>
            </a:spcAft>
            <a:buNone/>
          </a:pPr>
          <a:r>
            <a:rPr lang="en-GB" sz="1000" baseline="0">
              <a:solidFill>
                <a:prstClr val="black"/>
              </a:solidFill>
            </a:rPr>
            <a:t>1 FT</a:t>
          </a:r>
          <a:r>
            <a:rPr lang="en-GB" sz="1000">
              <a:solidFill>
                <a:prstClr val="black"/>
              </a:solidFill>
            </a:rPr>
            <a:t>E </a:t>
          </a:r>
          <a:r>
            <a:rPr lang="en-GB" sz="1000" baseline="0">
              <a:solidFill>
                <a:prstClr val="black"/>
              </a:solidFill>
            </a:rPr>
            <a:t> </a:t>
          </a:r>
          <a:r>
            <a:rPr lang="en-GB" sz="1000">
              <a:solidFill>
                <a:prstClr val="black"/>
              </a:solidFill>
            </a:rPr>
            <a:t>TTO</a:t>
          </a:r>
        </a:p>
        <a:p>
          <a:pPr marL="0" lvl="0" indent="0" algn="ctr" defTabSz="577850" rtl="0">
            <a:lnSpc>
              <a:spcPct val="90000"/>
            </a:lnSpc>
            <a:spcBef>
              <a:spcPct val="0"/>
            </a:spcBef>
            <a:spcAft>
              <a:spcPct val="35000"/>
            </a:spcAft>
            <a:buNone/>
          </a:pPr>
          <a:r>
            <a:rPr lang="en-GB" sz="1000" b="1">
              <a:solidFill>
                <a:prstClr val="black"/>
              </a:solidFill>
            </a:rPr>
            <a:t>AGENCY</a:t>
          </a:r>
        </a:p>
        <a:p>
          <a:pPr marL="0" lvl="0" indent="0" algn="ctr" defTabSz="577850" rtl="0">
            <a:lnSpc>
              <a:spcPct val="90000"/>
            </a:lnSpc>
            <a:spcBef>
              <a:spcPct val="0"/>
            </a:spcBef>
            <a:spcAft>
              <a:spcPct val="35000"/>
            </a:spcAft>
            <a:buNone/>
          </a:pPr>
          <a:r>
            <a:rPr lang="en-GB" sz="1000" b="1">
              <a:solidFill>
                <a:prstClr val="black"/>
              </a:solidFill>
            </a:rPr>
            <a:t>4weeks</a:t>
          </a:r>
          <a:r>
            <a:rPr lang="en-GB" sz="1000">
              <a:solidFill>
                <a:prstClr val="black"/>
              </a:solidFill>
            </a:rPr>
            <a:t> </a:t>
          </a:r>
          <a:endParaRPr lang="en-GB" sz="1000" b="0" kern="1200">
            <a:solidFill>
              <a:prstClr val="black"/>
            </a:solidFill>
          </a:endParaRPr>
        </a:p>
      </xdr:txBody>
    </xdr:sp>
    <xdr:clientData/>
  </xdr:twoCellAnchor>
  <xdr:twoCellAnchor>
    <xdr:from>
      <xdr:col>14</xdr:col>
      <xdr:colOff>257175</xdr:colOff>
      <xdr:row>21</xdr:row>
      <xdr:rowOff>0</xdr:rowOff>
    </xdr:from>
    <xdr:to>
      <xdr:col>15</xdr:col>
      <xdr:colOff>419100</xdr:colOff>
      <xdr:row>25</xdr:row>
      <xdr:rowOff>133350</xdr:rowOff>
    </xdr:to>
    <xdr:sp macro="" textlink="">
      <xdr:nvSpPr>
        <xdr:cNvPr id="55" name="Rectangle 54" descr="Hierarchy Level 2 Item 5">
          <a:extLst>
            <a:ext uri="{FF2B5EF4-FFF2-40B4-BE49-F238E27FC236}">
              <a16:creationId xmlns:a16="http://schemas.microsoft.com/office/drawing/2014/main" id="{FEC3FC6A-7CE2-45A3-B986-BF33B3DA70BE}"/>
            </a:ext>
          </a:extLst>
        </xdr:cNvPr>
        <xdr:cNvSpPr/>
      </xdr:nvSpPr>
      <xdr:spPr>
        <a:xfrm>
          <a:off x="9058275" y="3810000"/>
          <a:ext cx="790575" cy="895350"/>
        </a:xfrm>
        <a:prstGeom prst="rect">
          <a:avLst/>
        </a:prstGeom>
        <a:solidFill>
          <a:srgbClr val="E29B66"/>
        </a:solidFill>
        <a:ln>
          <a:noFill/>
        </a:ln>
        <a:effectLst/>
        <a:scene3d>
          <a:camera prst="orthographicFront"/>
          <a:lightRig rig="flat" dir="t"/>
        </a:scene3d>
        <a:sp3d prstMaterial="dkEdge"/>
      </xdr:spPr>
      <xdr:style>
        <a:lnRef idx="0">
          <a:schemeClr val="lt2">
            <a:hueOff val="0"/>
            <a:satOff val="0"/>
            <a:lumOff val="0"/>
            <a:alphaOff val="0"/>
          </a:schemeClr>
        </a:lnRef>
        <a:fillRef idx="2">
          <a:scrgbClr r="0" g="0" b="0"/>
        </a:fillRef>
        <a:effectRef idx="1">
          <a:schemeClr val="dk2">
            <a:hueOff val="0"/>
            <a:satOff val="0"/>
            <a:lumOff val="0"/>
            <a:alphaOff val="0"/>
          </a:schemeClr>
        </a:effectRef>
        <a:fontRef idx="minor">
          <a:schemeClr val="dk1"/>
        </a:fontRef>
      </xdr:style>
      <xdr:txBody>
        <a:bodyPr spcFirstLastPara="0" vert="horz" wrap="square" lIns="72000" tIns="108000" rIns="72000" bIns="0" numCol="1" spcCol="1270" rtlCol="0" anchor="t" anchorCtr="0">
          <a:noAutofit/>
        </a:bodyPr>
        <a:lstStyle>
          <a:defPPr rtl="0">
            <a:defRPr lang="en-gb"/>
          </a:defPPr>
          <a:lvl1pPr marL="0" algn="l" defTabSz="457200" rtl="0" eaLnBrk="1" latinLnBrk="0" hangingPunct="1">
            <a:defRPr sz="1800" kern="1200">
              <a:solidFill>
                <a:sysClr val="windowText" lastClr="000000"/>
              </a:solidFill>
              <a:latin typeface="Tw Cen MT" panose="020B0602020104020603"/>
            </a:defRPr>
          </a:lvl1pPr>
          <a:lvl2pPr marL="457200" algn="l" defTabSz="457200" rtl="0" eaLnBrk="1" latinLnBrk="0" hangingPunct="1">
            <a:defRPr sz="1800" kern="1200">
              <a:solidFill>
                <a:sysClr val="windowText" lastClr="000000"/>
              </a:solidFill>
              <a:latin typeface="Tw Cen MT" panose="020B0602020104020603"/>
            </a:defRPr>
          </a:lvl2pPr>
          <a:lvl3pPr marL="914400" algn="l" defTabSz="457200" rtl="0" eaLnBrk="1" latinLnBrk="0" hangingPunct="1">
            <a:defRPr sz="1800" kern="1200">
              <a:solidFill>
                <a:sysClr val="windowText" lastClr="000000"/>
              </a:solidFill>
              <a:latin typeface="Tw Cen MT" panose="020B0602020104020603"/>
            </a:defRPr>
          </a:lvl3pPr>
          <a:lvl4pPr marL="1371600" algn="l" defTabSz="457200" rtl="0" eaLnBrk="1" latinLnBrk="0" hangingPunct="1">
            <a:defRPr sz="1800" kern="1200">
              <a:solidFill>
                <a:sysClr val="windowText" lastClr="000000"/>
              </a:solidFill>
              <a:latin typeface="Tw Cen MT" panose="020B0602020104020603"/>
            </a:defRPr>
          </a:lvl4pPr>
          <a:lvl5pPr marL="1828800" algn="l" defTabSz="457200" rtl="0" eaLnBrk="1" latinLnBrk="0" hangingPunct="1">
            <a:defRPr sz="1800" kern="1200">
              <a:solidFill>
                <a:sysClr val="windowText" lastClr="000000"/>
              </a:solidFill>
              <a:latin typeface="Tw Cen MT" panose="020B0602020104020603"/>
            </a:defRPr>
          </a:lvl5pPr>
          <a:lvl6pPr marL="2286000" algn="l" defTabSz="457200" rtl="0" eaLnBrk="1" latinLnBrk="0" hangingPunct="1">
            <a:defRPr sz="1800" kern="1200">
              <a:solidFill>
                <a:sysClr val="windowText" lastClr="000000"/>
              </a:solidFill>
              <a:latin typeface="Tw Cen MT" panose="020B0602020104020603"/>
            </a:defRPr>
          </a:lvl6pPr>
          <a:lvl7pPr marL="2743200" algn="l" defTabSz="457200" rtl="0" eaLnBrk="1" latinLnBrk="0" hangingPunct="1">
            <a:defRPr sz="1800" kern="1200">
              <a:solidFill>
                <a:sysClr val="windowText" lastClr="000000"/>
              </a:solidFill>
              <a:latin typeface="Tw Cen MT" panose="020B0602020104020603"/>
            </a:defRPr>
          </a:lvl7pPr>
          <a:lvl8pPr marL="3200400" algn="l" defTabSz="457200" rtl="0" eaLnBrk="1" latinLnBrk="0" hangingPunct="1">
            <a:defRPr sz="1800" kern="1200">
              <a:solidFill>
                <a:sysClr val="windowText" lastClr="000000"/>
              </a:solidFill>
              <a:latin typeface="Tw Cen MT" panose="020B0602020104020603"/>
            </a:defRPr>
          </a:lvl8pPr>
          <a:lvl9pPr marL="3657600" algn="l" defTabSz="457200" rtl="0" eaLnBrk="1" latinLnBrk="0" hangingPunct="1">
            <a:defRPr sz="1800" kern="1200">
              <a:solidFill>
                <a:sysClr val="windowText" lastClr="000000"/>
              </a:solidFill>
              <a:latin typeface="Tw Cen MT" panose="020B0602020104020603"/>
            </a:defRPr>
          </a:lvl9pPr>
        </a:lstStyle>
        <a:p>
          <a:pPr marL="0" lvl="0" indent="0" algn="ctr" defTabSz="577850" rtl="0">
            <a:lnSpc>
              <a:spcPct val="90000"/>
            </a:lnSpc>
            <a:spcBef>
              <a:spcPct val="0"/>
            </a:spcBef>
            <a:spcAft>
              <a:spcPct val="35000"/>
            </a:spcAft>
            <a:buNone/>
          </a:pPr>
          <a:r>
            <a:rPr lang="en-GB" sz="1000">
              <a:solidFill>
                <a:prstClr val="black"/>
              </a:solidFill>
            </a:rPr>
            <a:t> Early</a:t>
          </a:r>
          <a:r>
            <a:rPr lang="en-GB" sz="1000" baseline="0">
              <a:solidFill>
                <a:prstClr val="black"/>
              </a:solidFill>
            </a:rPr>
            <a:t> Years Educator</a:t>
          </a:r>
        </a:p>
        <a:p>
          <a:pPr marL="0" lvl="0" indent="0" algn="ctr" defTabSz="577850" rtl="0">
            <a:lnSpc>
              <a:spcPct val="90000"/>
            </a:lnSpc>
            <a:spcBef>
              <a:spcPct val="0"/>
            </a:spcBef>
            <a:spcAft>
              <a:spcPct val="35000"/>
            </a:spcAft>
            <a:buNone/>
          </a:pPr>
          <a:r>
            <a:rPr lang="en-GB" sz="1000" b="0" kern="1200" baseline="0">
              <a:solidFill>
                <a:prstClr val="black"/>
              </a:solidFill>
            </a:rPr>
            <a:t>1 FTE SC3</a:t>
          </a:r>
        </a:p>
        <a:p>
          <a:pPr marL="0" lvl="0" indent="0" algn="ctr" defTabSz="577850" rtl="0">
            <a:lnSpc>
              <a:spcPct val="90000"/>
            </a:lnSpc>
            <a:spcBef>
              <a:spcPct val="0"/>
            </a:spcBef>
            <a:spcAft>
              <a:spcPct val="35000"/>
            </a:spcAft>
            <a:buNone/>
          </a:pPr>
          <a:r>
            <a:rPr lang="en-GB" sz="1000" b="0" kern="1200" baseline="0">
              <a:solidFill>
                <a:prstClr val="black"/>
              </a:solidFill>
            </a:rPr>
            <a:t>AYR</a:t>
          </a:r>
          <a:endParaRPr lang="en-GB" sz="1000" b="0" kern="1200">
            <a:solidFill>
              <a:prstClr val="black"/>
            </a:solidFill>
          </a:endParaRPr>
        </a:p>
      </xdr:txBody>
    </xdr:sp>
    <xdr:clientData/>
  </xdr:twoCellAnchor>
  <xdr:twoCellAnchor>
    <xdr:from>
      <xdr:col>3</xdr:col>
      <xdr:colOff>0</xdr:colOff>
      <xdr:row>42</xdr:row>
      <xdr:rowOff>0</xdr:rowOff>
    </xdr:from>
    <xdr:to>
      <xdr:col>6</xdr:col>
      <xdr:colOff>247650</xdr:colOff>
      <xdr:row>46</xdr:row>
      <xdr:rowOff>19051</xdr:rowOff>
    </xdr:to>
    <xdr:sp macro="" textlink="">
      <xdr:nvSpPr>
        <xdr:cNvPr id="56" name="Rectangle 55" descr="Hierarchy Level 2 Item 1">
          <a:extLst>
            <a:ext uri="{FF2B5EF4-FFF2-40B4-BE49-F238E27FC236}">
              <a16:creationId xmlns:a16="http://schemas.microsoft.com/office/drawing/2014/main" id="{3C9E99AE-473D-4BF2-8A0D-AA2C8723265E}"/>
            </a:ext>
          </a:extLst>
        </xdr:cNvPr>
        <xdr:cNvSpPr/>
      </xdr:nvSpPr>
      <xdr:spPr>
        <a:xfrm>
          <a:off x="1885950" y="7810500"/>
          <a:ext cx="2133600" cy="781051"/>
        </a:xfrm>
        <a:prstGeom prst="rect">
          <a:avLst/>
        </a:prstGeom>
        <a:solidFill>
          <a:srgbClr val="00B0F0"/>
        </a:solidFill>
        <a:ln>
          <a:noFill/>
        </a:ln>
        <a:effectLst/>
        <a:scene3d>
          <a:camera prst="orthographicFront"/>
          <a:lightRig rig="flat" dir="t"/>
        </a:scene3d>
        <a:sp3d prstMaterial="dkEdge"/>
      </xdr:spPr>
      <xdr:style>
        <a:lnRef idx="0">
          <a:schemeClr val="lt2">
            <a:hueOff val="0"/>
            <a:satOff val="0"/>
            <a:lumOff val="0"/>
            <a:alphaOff val="0"/>
          </a:schemeClr>
        </a:lnRef>
        <a:fillRef idx="2">
          <a:scrgbClr r="0" g="0" b="0"/>
        </a:fillRef>
        <a:effectRef idx="1">
          <a:schemeClr val="dk2">
            <a:hueOff val="0"/>
            <a:satOff val="0"/>
            <a:lumOff val="0"/>
            <a:alphaOff val="0"/>
          </a:schemeClr>
        </a:effectRef>
        <a:fontRef idx="minor">
          <a:schemeClr val="dk1"/>
        </a:fontRef>
      </xdr:style>
      <xdr:txBody>
        <a:bodyPr spcFirstLastPara="0" vert="horz" wrap="square" lIns="72000" tIns="108000" rIns="72000" bIns="0" numCol="1" spcCol="1270" rtlCol="0" anchor="t" anchorCtr="0">
          <a:noAutofit/>
        </a:bodyPr>
        <a:lstStyle>
          <a:defPPr rtl="0">
            <a:defRPr lang="en-gb"/>
          </a:defPPr>
          <a:lvl1pPr marL="0" algn="l" defTabSz="457200" rtl="0" eaLnBrk="1" latinLnBrk="0" hangingPunct="1">
            <a:defRPr sz="1800" kern="1200">
              <a:solidFill>
                <a:sysClr val="windowText" lastClr="000000"/>
              </a:solidFill>
              <a:latin typeface="Tw Cen MT" panose="020B0602020104020603"/>
            </a:defRPr>
          </a:lvl1pPr>
          <a:lvl2pPr marL="457200" algn="l" defTabSz="457200" rtl="0" eaLnBrk="1" latinLnBrk="0" hangingPunct="1">
            <a:defRPr sz="1800" kern="1200">
              <a:solidFill>
                <a:sysClr val="windowText" lastClr="000000"/>
              </a:solidFill>
              <a:latin typeface="Tw Cen MT" panose="020B0602020104020603"/>
            </a:defRPr>
          </a:lvl2pPr>
          <a:lvl3pPr marL="914400" algn="l" defTabSz="457200" rtl="0" eaLnBrk="1" latinLnBrk="0" hangingPunct="1">
            <a:defRPr sz="1800" kern="1200">
              <a:solidFill>
                <a:sysClr val="windowText" lastClr="000000"/>
              </a:solidFill>
              <a:latin typeface="Tw Cen MT" panose="020B0602020104020603"/>
            </a:defRPr>
          </a:lvl3pPr>
          <a:lvl4pPr marL="1371600" algn="l" defTabSz="457200" rtl="0" eaLnBrk="1" latinLnBrk="0" hangingPunct="1">
            <a:defRPr sz="1800" kern="1200">
              <a:solidFill>
                <a:sysClr val="windowText" lastClr="000000"/>
              </a:solidFill>
              <a:latin typeface="Tw Cen MT" panose="020B0602020104020603"/>
            </a:defRPr>
          </a:lvl4pPr>
          <a:lvl5pPr marL="1828800" algn="l" defTabSz="457200" rtl="0" eaLnBrk="1" latinLnBrk="0" hangingPunct="1">
            <a:defRPr sz="1800" kern="1200">
              <a:solidFill>
                <a:sysClr val="windowText" lastClr="000000"/>
              </a:solidFill>
              <a:latin typeface="Tw Cen MT" panose="020B0602020104020603"/>
            </a:defRPr>
          </a:lvl5pPr>
          <a:lvl6pPr marL="2286000" algn="l" defTabSz="457200" rtl="0" eaLnBrk="1" latinLnBrk="0" hangingPunct="1">
            <a:defRPr sz="1800" kern="1200">
              <a:solidFill>
                <a:sysClr val="windowText" lastClr="000000"/>
              </a:solidFill>
              <a:latin typeface="Tw Cen MT" panose="020B0602020104020603"/>
            </a:defRPr>
          </a:lvl6pPr>
          <a:lvl7pPr marL="2743200" algn="l" defTabSz="457200" rtl="0" eaLnBrk="1" latinLnBrk="0" hangingPunct="1">
            <a:defRPr sz="1800" kern="1200">
              <a:solidFill>
                <a:sysClr val="windowText" lastClr="000000"/>
              </a:solidFill>
              <a:latin typeface="Tw Cen MT" panose="020B0602020104020603"/>
            </a:defRPr>
          </a:lvl7pPr>
          <a:lvl8pPr marL="3200400" algn="l" defTabSz="457200" rtl="0" eaLnBrk="1" latinLnBrk="0" hangingPunct="1">
            <a:defRPr sz="1800" kern="1200">
              <a:solidFill>
                <a:sysClr val="windowText" lastClr="000000"/>
              </a:solidFill>
              <a:latin typeface="Tw Cen MT" panose="020B0602020104020603"/>
            </a:defRPr>
          </a:lvl8pPr>
          <a:lvl9pPr marL="3657600" algn="l" defTabSz="457200" rtl="0" eaLnBrk="1" latinLnBrk="0" hangingPunct="1">
            <a:defRPr sz="1800" kern="1200">
              <a:solidFill>
                <a:sysClr val="windowText" lastClr="000000"/>
              </a:solidFill>
              <a:latin typeface="Tw Cen MT" panose="020B0602020104020603"/>
            </a:defRPr>
          </a:lvl9pPr>
        </a:lstStyle>
        <a:p>
          <a:pPr marL="0" lvl="0" indent="0" algn="ctr" defTabSz="577850" rtl="0">
            <a:lnSpc>
              <a:spcPct val="90000"/>
            </a:lnSpc>
            <a:spcBef>
              <a:spcPct val="0"/>
            </a:spcBef>
            <a:spcAft>
              <a:spcPct val="35000"/>
            </a:spcAft>
            <a:buNone/>
          </a:pPr>
          <a:r>
            <a:rPr lang="en-GB" sz="1000" b="0" kern="1200">
              <a:solidFill>
                <a:prstClr val="black"/>
              </a:solidFill>
            </a:rPr>
            <a:t>Inclusion</a:t>
          </a:r>
          <a:r>
            <a:rPr lang="en-GB" sz="1000" b="0" kern="1200" baseline="0">
              <a:solidFill>
                <a:prstClr val="black"/>
              </a:solidFill>
            </a:rPr>
            <a:t> Manager MPR6 0.6 FTE</a:t>
          </a:r>
        </a:p>
        <a:p>
          <a:pPr marL="0" lvl="0" indent="0" algn="ctr" defTabSz="577850" rtl="0">
            <a:lnSpc>
              <a:spcPct val="90000"/>
            </a:lnSpc>
            <a:spcBef>
              <a:spcPct val="0"/>
            </a:spcBef>
            <a:spcAft>
              <a:spcPct val="35000"/>
            </a:spcAft>
            <a:buNone/>
          </a:pPr>
          <a:r>
            <a:rPr lang="en-GB" sz="1000" b="0" kern="1200" baseline="0">
              <a:solidFill>
                <a:prstClr val="black"/>
              </a:solidFill>
            </a:rPr>
            <a:t>SEN allowance (Min) </a:t>
          </a:r>
          <a:endParaRPr lang="en-GB" sz="1000" b="0" kern="1200">
            <a:solidFill>
              <a:prstClr val="black"/>
            </a:solidFill>
          </a:endParaRPr>
        </a:p>
      </xdr:txBody>
    </xdr:sp>
    <xdr:clientData/>
  </xdr:twoCellAnchor>
  <xdr:twoCellAnchor>
    <xdr:from>
      <xdr:col>21</xdr:col>
      <xdr:colOff>636989</xdr:colOff>
      <xdr:row>7</xdr:row>
      <xdr:rowOff>47040</xdr:rowOff>
    </xdr:from>
    <xdr:to>
      <xdr:col>23</xdr:col>
      <xdr:colOff>599439</xdr:colOff>
      <xdr:row>8</xdr:row>
      <xdr:rowOff>161925</xdr:rowOff>
    </xdr:to>
    <xdr:sp macro="" textlink="">
      <xdr:nvSpPr>
        <xdr:cNvPr id="57" name="Rectangle 56" descr="Hierarchy Level 3 Item 6">
          <a:extLst>
            <a:ext uri="{FF2B5EF4-FFF2-40B4-BE49-F238E27FC236}">
              <a16:creationId xmlns:a16="http://schemas.microsoft.com/office/drawing/2014/main" id="{A9898744-4ED5-4276-AA01-A279E48162D5}"/>
            </a:ext>
          </a:extLst>
        </xdr:cNvPr>
        <xdr:cNvSpPr/>
      </xdr:nvSpPr>
      <xdr:spPr>
        <a:xfrm>
          <a:off x="13838639" y="1190040"/>
          <a:ext cx="1276900" cy="305385"/>
        </a:xfrm>
        <a:prstGeom prst="rect">
          <a:avLst/>
        </a:prstGeom>
        <a:solidFill>
          <a:sysClr val="window" lastClr="FFFFFF"/>
        </a:solidFill>
        <a:ln>
          <a:noFill/>
        </a:ln>
        <a:effectLst/>
        <a:scene3d>
          <a:camera prst="orthographicFront"/>
          <a:lightRig rig="flat" dir="t"/>
        </a:scene3d>
        <a:sp3d prstMaterial="dkEdge"/>
      </xdr:spPr>
      <xdr:style>
        <a:lnRef idx="0">
          <a:schemeClr val="lt2">
            <a:hueOff val="0"/>
            <a:satOff val="0"/>
            <a:lumOff val="0"/>
            <a:alphaOff val="0"/>
          </a:schemeClr>
        </a:lnRef>
        <a:fillRef idx="2">
          <a:scrgbClr r="0" g="0" b="0"/>
        </a:fillRef>
        <a:effectRef idx="1">
          <a:schemeClr val="dk2">
            <a:hueOff val="0"/>
            <a:satOff val="0"/>
            <a:lumOff val="0"/>
            <a:alphaOff val="0"/>
          </a:schemeClr>
        </a:effectRef>
        <a:fontRef idx="minor">
          <a:schemeClr val="dk1"/>
        </a:fontRef>
      </xdr:style>
      <xdr:txBody>
        <a:bodyPr spcFirstLastPara="0" vert="horz" wrap="square" lIns="72000" tIns="108000" rIns="72000" bIns="0" numCol="1" spcCol="1270" rtlCol="0" anchor="t" anchorCtr="0">
          <a:noAutofit/>
        </a:bodyPr>
        <a:lstStyle>
          <a:defPPr rtl="0">
            <a:defRPr lang="en-gb"/>
          </a:defPPr>
          <a:lvl1pPr marL="0" algn="l" defTabSz="457200" rtl="0" eaLnBrk="1" latinLnBrk="0" hangingPunct="1">
            <a:defRPr sz="1800" kern="1200">
              <a:solidFill>
                <a:sysClr val="windowText" lastClr="000000"/>
              </a:solidFill>
              <a:latin typeface="Tw Cen MT" panose="020B0602020104020603"/>
            </a:defRPr>
          </a:lvl1pPr>
          <a:lvl2pPr marL="457200" algn="l" defTabSz="457200" rtl="0" eaLnBrk="1" latinLnBrk="0" hangingPunct="1">
            <a:defRPr sz="1800" kern="1200">
              <a:solidFill>
                <a:sysClr val="windowText" lastClr="000000"/>
              </a:solidFill>
              <a:latin typeface="Tw Cen MT" panose="020B0602020104020603"/>
            </a:defRPr>
          </a:lvl2pPr>
          <a:lvl3pPr marL="914400" algn="l" defTabSz="457200" rtl="0" eaLnBrk="1" latinLnBrk="0" hangingPunct="1">
            <a:defRPr sz="1800" kern="1200">
              <a:solidFill>
                <a:sysClr val="windowText" lastClr="000000"/>
              </a:solidFill>
              <a:latin typeface="Tw Cen MT" panose="020B0602020104020603"/>
            </a:defRPr>
          </a:lvl3pPr>
          <a:lvl4pPr marL="1371600" algn="l" defTabSz="457200" rtl="0" eaLnBrk="1" latinLnBrk="0" hangingPunct="1">
            <a:defRPr sz="1800" kern="1200">
              <a:solidFill>
                <a:sysClr val="windowText" lastClr="000000"/>
              </a:solidFill>
              <a:latin typeface="Tw Cen MT" panose="020B0602020104020603"/>
            </a:defRPr>
          </a:lvl4pPr>
          <a:lvl5pPr marL="1828800" algn="l" defTabSz="457200" rtl="0" eaLnBrk="1" latinLnBrk="0" hangingPunct="1">
            <a:defRPr sz="1800" kern="1200">
              <a:solidFill>
                <a:sysClr val="windowText" lastClr="000000"/>
              </a:solidFill>
              <a:latin typeface="Tw Cen MT" panose="020B0602020104020603"/>
            </a:defRPr>
          </a:lvl5pPr>
          <a:lvl6pPr marL="2286000" algn="l" defTabSz="457200" rtl="0" eaLnBrk="1" latinLnBrk="0" hangingPunct="1">
            <a:defRPr sz="1800" kern="1200">
              <a:solidFill>
                <a:sysClr val="windowText" lastClr="000000"/>
              </a:solidFill>
              <a:latin typeface="Tw Cen MT" panose="020B0602020104020603"/>
            </a:defRPr>
          </a:lvl6pPr>
          <a:lvl7pPr marL="2743200" algn="l" defTabSz="457200" rtl="0" eaLnBrk="1" latinLnBrk="0" hangingPunct="1">
            <a:defRPr sz="1800" kern="1200">
              <a:solidFill>
                <a:sysClr val="windowText" lastClr="000000"/>
              </a:solidFill>
              <a:latin typeface="Tw Cen MT" panose="020B0602020104020603"/>
            </a:defRPr>
          </a:lvl7pPr>
          <a:lvl8pPr marL="3200400" algn="l" defTabSz="457200" rtl="0" eaLnBrk="1" latinLnBrk="0" hangingPunct="1">
            <a:defRPr sz="1800" kern="1200">
              <a:solidFill>
                <a:sysClr val="windowText" lastClr="000000"/>
              </a:solidFill>
              <a:latin typeface="Tw Cen MT" panose="020B0602020104020603"/>
            </a:defRPr>
          </a:lvl8pPr>
          <a:lvl9pPr marL="3657600" algn="l" defTabSz="457200" rtl="0" eaLnBrk="1" latinLnBrk="0" hangingPunct="1">
            <a:defRPr sz="1800" kern="1200">
              <a:solidFill>
                <a:sysClr val="windowText" lastClr="000000"/>
              </a:solidFill>
              <a:latin typeface="Tw Cen MT" panose="020B0602020104020603"/>
            </a:defRPr>
          </a:lvl9pPr>
        </a:lstStyle>
        <a:p>
          <a:pPr marL="0" lvl="0" indent="0" algn="ctr" defTabSz="577850" rtl="0">
            <a:lnSpc>
              <a:spcPct val="90000"/>
            </a:lnSpc>
            <a:spcBef>
              <a:spcPct val="0"/>
            </a:spcBef>
            <a:spcAft>
              <a:spcPct val="35000"/>
            </a:spcAft>
            <a:buNone/>
          </a:pPr>
          <a:r>
            <a:rPr lang="en-GB" sz="1300">
              <a:solidFill>
                <a:prstClr val="black"/>
              </a:solidFill>
            </a:rPr>
            <a:t>Staffing Structure </a:t>
          </a:r>
          <a:endParaRPr lang="en-GB" sz="1300" b="0" kern="1200">
            <a:solidFill>
              <a:prstClr val="black"/>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ov.uk/government/publications/view-my-financial-insights/user-guide-view-my-financial-insights"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FEBFF-C815-4215-A761-357093A8FAB4}">
  <sheetPr codeName="Sheet1"/>
  <dimension ref="A1:EG207"/>
  <sheetViews>
    <sheetView topLeftCell="DC1" zoomScale="80" zoomScaleNormal="80" workbookViewId="0">
      <pane ySplit="1" topLeftCell="A2" activePane="bottomLeft" state="frozen"/>
      <selection activeCell="F90" sqref="F90"/>
      <selection pane="bottomLeft" sqref="A1:DV206"/>
    </sheetView>
  </sheetViews>
  <sheetFormatPr defaultColWidth="9.109375" defaultRowHeight="14.4" x14ac:dyDescent="0.3"/>
  <cols>
    <col min="1" max="1" width="9" style="17" bestFit="1" customWidth="1"/>
    <col min="2" max="2" width="32.6640625" style="41" bestFit="1" customWidth="1"/>
    <col min="3" max="3" width="17.88671875" style="35" bestFit="1" customWidth="1"/>
    <col min="4" max="4" width="11.44140625" style="21" bestFit="1" customWidth="1"/>
    <col min="5" max="5" width="15.88671875" style="21" bestFit="1" customWidth="1"/>
    <col min="6" max="6" width="12.33203125" style="36" bestFit="1" customWidth="1"/>
    <col min="7" max="7" width="15.33203125" style="17" bestFit="1" customWidth="1"/>
    <col min="8" max="8" width="13" style="35" bestFit="1" customWidth="1"/>
    <col min="9" max="9" width="14.33203125" style="35" bestFit="1" customWidth="1"/>
    <col min="10" max="10" width="8.88671875" style="35" bestFit="1" customWidth="1"/>
    <col min="11" max="11" width="14.33203125" style="35" bestFit="1" customWidth="1"/>
    <col min="12" max="14" width="13" style="35" bestFit="1" customWidth="1"/>
    <col min="15" max="15" width="14.33203125" style="35" bestFit="1" customWidth="1"/>
    <col min="16" max="16" width="13" style="35" bestFit="1" customWidth="1"/>
    <col min="17" max="18" width="10.33203125" style="35" bestFit="1" customWidth="1"/>
    <col min="19" max="20" width="13" style="35" bestFit="1" customWidth="1"/>
    <col min="21" max="21" width="9.109375" style="35"/>
    <col min="22" max="23" width="13" style="35" bestFit="1" customWidth="1"/>
    <col min="24" max="24" width="15.33203125" style="35" bestFit="1" customWidth="1"/>
    <col min="25" max="25" width="15.33203125" style="37" bestFit="1" customWidth="1"/>
    <col min="26" max="26" width="13" style="37" bestFit="1" customWidth="1"/>
    <col min="27" max="27" width="14.33203125" style="37" bestFit="1" customWidth="1"/>
    <col min="28" max="29" width="14.33203125" style="38" bestFit="1" customWidth="1"/>
    <col min="30" max="30" width="13" style="38" bestFit="1" customWidth="1"/>
    <col min="31" max="31" width="14.33203125" style="38" bestFit="1" customWidth="1"/>
    <col min="32" max="33" width="13" style="38" bestFit="1" customWidth="1"/>
    <col min="34" max="34" width="10.33203125" style="38" bestFit="1" customWidth="1"/>
    <col min="35" max="35" width="11.44140625" style="38" bestFit="1" customWidth="1"/>
    <col min="36" max="36" width="14.33203125" style="38" bestFit="1" customWidth="1"/>
    <col min="37" max="37" width="11.44140625" style="38" bestFit="1" customWidth="1"/>
    <col min="38" max="39" width="13" style="38" bestFit="1" customWidth="1"/>
    <col min="40" max="40" width="14.33203125" style="38" bestFit="1" customWidth="1"/>
    <col min="41" max="42" width="13" style="38" bestFit="1" customWidth="1"/>
    <col min="43" max="43" width="14.33203125" style="38" bestFit="1" customWidth="1"/>
    <col min="44" max="48" width="13" style="38" bestFit="1" customWidth="1"/>
    <col min="49" max="50" width="14.33203125" style="38" bestFit="1" customWidth="1"/>
    <col min="51" max="51" width="13" style="38" bestFit="1" customWidth="1"/>
    <col min="52" max="52" width="14.33203125" style="38" bestFit="1" customWidth="1"/>
    <col min="53" max="53" width="13" style="38" bestFit="1" customWidth="1"/>
    <col min="54" max="54" width="10.33203125" style="38" bestFit="1" customWidth="1"/>
    <col min="55" max="55" width="11.44140625" style="38" bestFit="1" customWidth="1"/>
    <col min="56" max="56" width="15.33203125" style="38" bestFit="1" customWidth="1"/>
    <col min="57" max="57" width="14.33203125" style="38" bestFit="1" customWidth="1"/>
    <col min="58" max="58" width="13.88671875" style="38" bestFit="1" customWidth="1"/>
    <col min="59" max="59" width="14.33203125" style="38" bestFit="1" customWidth="1"/>
    <col min="60" max="60" width="13" style="38" bestFit="1" customWidth="1"/>
    <col min="61" max="61" width="8.88671875" style="38" bestFit="1" customWidth="1"/>
    <col min="62" max="62" width="11.44140625" style="38" bestFit="1" customWidth="1"/>
    <col min="63" max="63" width="13" style="38" bestFit="1" customWidth="1"/>
    <col min="64" max="64" width="10.33203125" style="38" bestFit="1" customWidth="1"/>
    <col min="65" max="65" width="13" style="38" bestFit="1" customWidth="1"/>
    <col min="66" max="67" width="11.44140625" style="38" bestFit="1" customWidth="1"/>
    <col min="68" max="69" width="13" style="38" bestFit="1" customWidth="1"/>
    <col min="70" max="70" width="12.33203125" style="38" bestFit="1" customWidth="1"/>
    <col min="71" max="71" width="13" style="38" bestFit="1" customWidth="1"/>
    <col min="72" max="72" width="8.88671875" style="38" bestFit="1" customWidth="1"/>
    <col min="73" max="74" width="9.109375" style="38"/>
    <col min="75" max="76" width="8.88671875" style="38" bestFit="1" customWidth="1"/>
    <col min="77" max="77" width="9.109375" style="38"/>
    <col min="78" max="79" width="8.88671875" style="38" bestFit="1" customWidth="1"/>
    <col min="80" max="80" width="9.109375" style="38"/>
    <col min="81" max="81" width="14.33203125" style="38" bestFit="1" customWidth="1"/>
    <col min="82" max="82" width="15.109375" style="38" bestFit="1" customWidth="1"/>
    <col min="83" max="83" width="13" style="38" bestFit="1" customWidth="1"/>
    <col min="84" max="84" width="8.5546875" style="38" bestFit="1" customWidth="1"/>
    <col min="85" max="85" width="9" style="38" bestFit="1" customWidth="1"/>
    <col min="86" max="88" width="14.33203125" style="38" bestFit="1" customWidth="1"/>
    <col min="89" max="89" width="13" style="38" bestFit="1" customWidth="1"/>
    <col min="90" max="90" width="14.33203125" style="38" bestFit="1" customWidth="1"/>
    <col min="91" max="91" width="10.33203125" style="38" bestFit="1" customWidth="1"/>
    <col min="92" max="92" width="9.109375" style="38"/>
    <col min="93" max="93" width="13" style="38" bestFit="1" customWidth="1"/>
    <col min="94" max="94" width="11.44140625" style="38" bestFit="1" customWidth="1"/>
    <col min="95" max="95" width="15.109375" style="38" bestFit="1" customWidth="1"/>
    <col min="96" max="97" width="14.33203125" style="17" bestFit="1" customWidth="1"/>
    <col min="98" max="98" width="10.33203125" style="17" bestFit="1" customWidth="1"/>
    <col min="99" max="99" width="9.109375" style="39"/>
    <col min="100" max="100" width="14.33203125" style="39" bestFit="1" customWidth="1"/>
    <col min="101" max="101" width="8.5546875" style="39" bestFit="1" customWidth="1"/>
    <col min="102" max="103" width="9.109375" style="17"/>
    <col min="104" max="104" width="13.88671875" style="40" bestFit="1" customWidth="1"/>
    <col min="105" max="105" width="13.88671875" style="17" bestFit="1" customWidth="1"/>
    <col min="106" max="107" width="13" style="17" bestFit="1" customWidth="1"/>
    <col min="108" max="108" width="11.44140625" style="39" bestFit="1" customWidth="1"/>
    <col min="109" max="109" width="11.44140625" style="17" bestFit="1" customWidth="1"/>
    <col min="110" max="111" width="13.88671875" style="17" bestFit="1" customWidth="1"/>
    <col min="112" max="113" width="12.33203125" style="17" bestFit="1" customWidth="1"/>
    <col min="114" max="114" width="13.88671875" style="17" bestFit="1" customWidth="1"/>
    <col min="115" max="115" width="11.44140625" style="39" bestFit="1" customWidth="1"/>
    <col min="116" max="116" width="12.33203125" style="39" bestFit="1" customWidth="1"/>
    <col min="117" max="117" width="12.33203125" style="17" bestFit="1" customWidth="1"/>
    <col min="118" max="118" width="13.88671875" style="17" bestFit="1" customWidth="1"/>
    <col min="119" max="119" width="12.33203125" style="17" bestFit="1" customWidth="1"/>
    <col min="120" max="120" width="9" style="17" bestFit="1" customWidth="1"/>
    <col min="121" max="121" width="15.33203125" style="35" bestFit="1" customWidth="1"/>
    <col min="122" max="122" width="15.33203125" style="17" bestFit="1" customWidth="1"/>
    <col min="123" max="123" width="14.33203125" style="17" bestFit="1" customWidth="1"/>
    <col min="124" max="124" width="22" style="17" bestFit="1" customWidth="1"/>
    <col min="125" max="125" width="15" style="17" bestFit="1" customWidth="1"/>
    <col min="126" max="126" width="17" style="17" bestFit="1" customWidth="1"/>
    <col min="127" max="16384" width="9.109375" style="17"/>
  </cols>
  <sheetData>
    <row r="1" spans="1:137" x14ac:dyDescent="0.3">
      <c r="A1" s="17">
        <v>1</v>
      </c>
      <c r="B1" s="41">
        <v>2</v>
      </c>
      <c r="C1" s="35">
        <v>3</v>
      </c>
      <c r="D1" s="17">
        <v>4</v>
      </c>
      <c r="E1" s="41">
        <v>5</v>
      </c>
      <c r="F1" s="35">
        <v>6</v>
      </c>
      <c r="G1" s="17">
        <v>7</v>
      </c>
      <c r="H1" s="41">
        <v>8</v>
      </c>
      <c r="I1" s="35">
        <v>9</v>
      </c>
      <c r="J1" s="17">
        <v>10</v>
      </c>
      <c r="K1" s="41">
        <v>11</v>
      </c>
      <c r="L1" s="35">
        <v>12</v>
      </c>
      <c r="M1" s="17">
        <v>13</v>
      </c>
      <c r="N1" s="41">
        <v>14</v>
      </c>
      <c r="O1" s="35">
        <v>15</v>
      </c>
      <c r="P1" s="17">
        <v>16</v>
      </c>
      <c r="Q1" s="41">
        <v>17</v>
      </c>
      <c r="R1" s="35">
        <v>18</v>
      </c>
      <c r="S1" s="17">
        <v>19</v>
      </c>
      <c r="T1" s="41">
        <v>20</v>
      </c>
      <c r="U1" s="35">
        <v>21</v>
      </c>
      <c r="V1" s="17">
        <v>22</v>
      </c>
      <c r="W1" s="41">
        <v>23</v>
      </c>
      <c r="X1" s="35">
        <v>24</v>
      </c>
      <c r="Y1" s="17">
        <v>25</v>
      </c>
      <c r="Z1" s="41">
        <v>26</v>
      </c>
      <c r="AA1" s="35">
        <v>27</v>
      </c>
      <c r="AB1" s="17">
        <v>28</v>
      </c>
      <c r="AC1" s="41">
        <v>29</v>
      </c>
      <c r="AD1" s="35">
        <v>30</v>
      </c>
      <c r="AE1" s="17">
        <v>31</v>
      </c>
      <c r="AF1" s="41">
        <v>32</v>
      </c>
      <c r="AG1" s="35">
        <v>33</v>
      </c>
      <c r="AH1" s="17">
        <v>34</v>
      </c>
      <c r="AI1" s="41">
        <v>35</v>
      </c>
      <c r="AJ1" s="35">
        <v>36</v>
      </c>
      <c r="AK1" s="17">
        <v>37</v>
      </c>
      <c r="AL1" s="41">
        <v>38</v>
      </c>
      <c r="AM1" s="35">
        <v>39</v>
      </c>
      <c r="AN1" s="17">
        <v>40</v>
      </c>
      <c r="AO1" s="41">
        <v>41</v>
      </c>
      <c r="AP1" s="35">
        <v>42</v>
      </c>
      <c r="AQ1" s="17">
        <v>43</v>
      </c>
      <c r="AR1" s="41">
        <v>44</v>
      </c>
      <c r="AS1" s="35">
        <v>45</v>
      </c>
      <c r="AT1" s="17">
        <v>46</v>
      </c>
      <c r="AU1" s="41">
        <v>47</v>
      </c>
      <c r="AV1" s="35">
        <v>48</v>
      </c>
      <c r="AW1" s="17">
        <v>49</v>
      </c>
      <c r="AX1" s="41">
        <v>50</v>
      </c>
      <c r="AY1" s="35">
        <v>51</v>
      </c>
      <c r="AZ1" s="17">
        <v>52</v>
      </c>
      <c r="BA1" s="41">
        <v>53</v>
      </c>
      <c r="BB1" s="35">
        <v>54</v>
      </c>
      <c r="BC1" s="17">
        <v>55</v>
      </c>
      <c r="BD1" s="41">
        <v>56</v>
      </c>
      <c r="BE1" s="35">
        <v>57</v>
      </c>
      <c r="BF1" s="17">
        <v>58</v>
      </c>
      <c r="BG1" s="41">
        <v>59</v>
      </c>
      <c r="BH1" s="35">
        <v>60</v>
      </c>
      <c r="BI1" s="17">
        <v>61</v>
      </c>
      <c r="BJ1" s="41">
        <v>62</v>
      </c>
      <c r="BK1" s="35">
        <v>63</v>
      </c>
      <c r="BL1" s="17">
        <v>64</v>
      </c>
      <c r="BM1" s="41">
        <v>65</v>
      </c>
      <c r="BN1" s="35">
        <v>66</v>
      </c>
      <c r="BO1" s="17">
        <v>67</v>
      </c>
      <c r="BP1" s="41">
        <v>68</v>
      </c>
      <c r="BQ1" s="35">
        <v>69</v>
      </c>
      <c r="BR1" s="17">
        <v>70</v>
      </c>
      <c r="BS1" s="41">
        <v>71</v>
      </c>
      <c r="BT1" s="35">
        <v>72</v>
      </c>
      <c r="BU1" s="17">
        <v>73</v>
      </c>
      <c r="BV1" s="41">
        <v>74</v>
      </c>
      <c r="BW1" s="35">
        <v>75</v>
      </c>
      <c r="BX1" s="17">
        <v>76</v>
      </c>
      <c r="BY1" s="41">
        <v>77</v>
      </c>
      <c r="BZ1" s="35">
        <v>78</v>
      </c>
      <c r="CA1" s="17">
        <v>79</v>
      </c>
      <c r="CB1" s="41">
        <v>80</v>
      </c>
      <c r="CC1" s="35">
        <v>81</v>
      </c>
      <c r="CD1" s="17">
        <v>82</v>
      </c>
      <c r="CE1" s="41">
        <v>83</v>
      </c>
      <c r="CF1" s="35">
        <v>84</v>
      </c>
      <c r="CG1" s="17">
        <v>85</v>
      </c>
      <c r="CH1" s="41">
        <v>86</v>
      </c>
      <c r="CI1" s="35">
        <v>87</v>
      </c>
      <c r="CJ1" s="17">
        <v>88</v>
      </c>
      <c r="CK1" s="41">
        <v>89</v>
      </c>
      <c r="CL1" s="35">
        <v>90</v>
      </c>
      <c r="CM1" s="17">
        <v>91</v>
      </c>
      <c r="CN1" s="41">
        <v>92</v>
      </c>
      <c r="CO1" s="35">
        <v>93</v>
      </c>
      <c r="CP1" s="17">
        <v>94</v>
      </c>
      <c r="CQ1" s="41">
        <v>95</v>
      </c>
      <c r="CR1" s="35">
        <v>96</v>
      </c>
      <c r="CS1" s="17">
        <v>97</v>
      </c>
      <c r="CT1" s="41">
        <v>98</v>
      </c>
      <c r="CU1" s="35">
        <v>99</v>
      </c>
      <c r="CV1" s="17">
        <v>100</v>
      </c>
      <c r="CW1" s="41">
        <v>101</v>
      </c>
      <c r="CX1" s="35">
        <v>102</v>
      </c>
      <c r="CY1" s="17">
        <v>103</v>
      </c>
      <c r="CZ1" s="41">
        <v>104</v>
      </c>
      <c r="DA1" s="35">
        <v>105</v>
      </c>
      <c r="DB1" s="17">
        <v>106</v>
      </c>
      <c r="DC1" s="41">
        <v>107</v>
      </c>
      <c r="DD1" s="35">
        <v>108</v>
      </c>
      <c r="DE1" s="17">
        <v>109</v>
      </c>
      <c r="DF1" s="41">
        <v>110</v>
      </c>
      <c r="DG1" s="35">
        <v>111</v>
      </c>
      <c r="DH1" s="17">
        <v>112</v>
      </c>
      <c r="DI1" s="41">
        <v>113</v>
      </c>
      <c r="DJ1" s="35">
        <v>114</v>
      </c>
      <c r="DK1" s="17">
        <v>115</v>
      </c>
      <c r="DL1" s="41">
        <v>116</v>
      </c>
      <c r="DM1" s="35">
        <v>117</v>
      </c>
      <c r="DN1" s="17">
        <v>118</v>
      </c>
      <c r="DO1" s="41">
        <v>119</v>
      </c>
      <c r="DP1" s="35">
        <v>120</v>
      </c>
      <c r="DQ1" s="17">
        <v>121</v>
      </c>
      <c r="DR1" s="41">
        <v>122</v>
      </c>
      <c r="DS1" s="35">
        <v>123</v>
      </c>
      <c r="DT1" s="17">
        <v>124</v>
      </c>
      <c r="DU1" s="41">
        <v>125</v>
      </c>
      <c r="DV1" s="35">
        <v>126</v>
      </c>
    </row>
    <row r="2" spans="1:137" s="297" customFormat="1" ht="109.2" x14ac:dyDescent="0.3">
      <c r="A2" s="282" t="s">
        <v>0</v>
      </c>
      <c r="B2" s="283" t="s">
        <v>1</v>
      </c>
      <c r="C2" s="284" t="s">
        <v>2</v>
      </c>
      <c r="D2" s="284" t="s">
        <v>3</v>
      </c>
      <c r="E2" s="284" t="s">
        <v>4</v>
      </c>
      <c r="F2" s="284" t="s">
        <v>5</v>
      </c>
      <c r="G2" s="285" t="s">
        <v>6</v>
      </c>
      <c r="H2" s="285" t="s">
        <v>7</v>
      </c>
      <c r="I2" s="285" t="s">
        <v>8</v>
      </c>
      <c r="J2" s="285" t="s">
        <v>9</v>
      </c>
      <c r="K2" s="285" t="s">
        <v>10</v>
      </c>
      <c r="L2" s="285" t="s">
        <v>11</v>
      </c>
      <c r="M2" s="285" t="s">
        <v>12</v>
      </c>
      <c r="N2" s="285" t="s">
        <v>13</v>
      </c>
      <c r="O2" s="285" t="s">
        <v>14</v>
      </c>
      <c r="P2" s="285" t="s">
        <v>15</v>
      </c>
      <c r="Q2" s="285" t="s">
        <v>16</v>
      </c>
      <c r="R2" s="285" t="s">
        <v>17</v>
      </c>
      <c r="S2" s="285" t="s">
        <v>18</v>
      </c>
      <c r="T2" s="285" t="s">
        <v>19</v>
      </c>
      <c r="U2" s="285" t="s">
        <v>20</v>
      </c>
      <c r="V2" s="285" t="s">
        <v>21</v>
      </c>
      <c r="W2" s="285" t="s">
        <v>22</v>
      </c>
      <c r="X2" s="285" t="s">
        <v>23</v>
      </c>
      <c r="Y2" s="285" t="s">
        <v>24</v>
      </c>
      <c r="Z2" s="285" t="s">
        <v>25</v>
      </c>
      <c r="AA2" s="285" t="s">
        <v>26</v>
      </c>
      <c r="AB2" s="285" t="s">
        <v>27</v>
      </c>
      <c r="AC2" s="285" t="s">
        <v>28</v>
      </c>
      <c r="AD2" s="285" t="s">
        <v>29</v>
      </c>
      <c r="AE2" s="285" t="s">
        <v>30</v>
      </c>
      <c r="AF2" s="285" t="s">
        <v>31</v>
      </c>
      <c r="AG2" s="285" t="s">
        <v>32</v>
      </c>
      <c r="AH2" s="285" t="s">
        <v>33</v>
      </c>
      <c r="AI2" s="285" t="s">
        <v>34</v>
      </c>
      <c r="AJ2" s="285" t="s">
        <v>35</v>
      </c>
      <c r="AK2" s="285" t="s">
        <v>36</v>
      </c>
      <c r="AL2" s="285" t="s">
        <v>37</v>
      </c>
      <c r="AM2" s="285" t="s">
        <v>38</v>
      </c>
      <c r="AN2" s="285" t="s">
        <v>39</v>
      </c>
      <c r="AO2" s="285" t="s">
        <v>40</v>
      </c>
      <c r="AP2" s="285" t="s">
        <v>41</v>
      </c>
      <c r="AQ2" s="285" t="s">
        <v>42</v>
      </c>
      <c r="AR2" s="285" t="s">
        <v>43</v>
      </c>
      <c r="AS2" s="285" t="s">
        <v>44</v>
      </c>
      <c r="AT2" s="285" t="s">
        <v>45</v>
      </c>
      <c r="AU2" s="285" t="s">
        <v>46</v>
      </c>
      <c r="AV2" s="285" t="s">
        <v>47</v>
      </c>
      <c r="AW2" s="285" t="s">
        <v>48</v>
      </c>
      <c r="AX2" s="285" t="s">
        <v>49</v>
      </c>
      <c r="AY2" s="285" t="s">
        <v>50</v>
      </c>
      <c r="AZ2" s="285" t="s">
        <v>51</v>
      </c>
      <c r="BA2" s="285" t="s">
        <v>52</v>
      </c>
      <c r="BB2" s="285" t="s">
        <v>53</v>
      </c>
      <c r="BC2" s="285" t="s">
        <v>54</v>
      </c>
      <c r="BD2" s="285" t="s">
        <v>55</v>
      </c>
      <c r="BE2" s="285" t="s">
        <v>56</v>
      </c>
      <c r="BF2" s="285" t="s">
        <v>57</v>
      </c>
      <c r="BG2" s="285" t="s">
        <v>58</v>
      </c>
      <c r="BH2" s="286" t="s">
        <v>59</v>
      </c>
      <c r="BI2" s="286" t="s">
        <v>60</v>
      </c>
      <c r="BJ2" s="286" t="s">
        <v>61</v>
      </c>
      <c r="BK2" s="286" t="s">
        <v>62</v>
      </c>
      <c r="BL2" s="286" t="s">
        <v>63</v>
      </c>
      <c r="BM2" s="286" t="s">
        <v>64</v>
      </c>
      <c r="BN2" s="286" t="s">
        <v>65</v>
      </c>
      <c r="BO2" s="286" t="s">
        <v>66</v>
      </c>
      <c r="BP2" s="286" t="s">
        <v>67</v>
      </c>
      <c r="BQ2" s="286" t="s">
        <v>68</v>
      </c>
      <c r="BR2" s="286" t="s">
        <v>69</v>
      </c>
      <c r="BS2" s="286" t="s">
        <v>70</v>
      </c>
      <c r="BT2" s="287" t="s">
        <v>71</v>
      </c>
      <c r="BU2" s="287" t="s">
        <v>72</v>
      </c>
      <c r="BV2" s="287" t="s">
        <v>73</v>
      </c>
      <c r="BW2" s="287" t="s">
        <v>74</v>
      </c>
      <c r="BX2" s="287" t="s">
        <v>75</v>
      </c>
      <c r="BY2" s="287" t="s">
        <v>76</v>
      </c>
      <c r="BZ2" s="287" t="s">
        <v>77</v>
      </c>
      <c r="CA2" s="287" t="s">
        <v>78</v>
      </c>
      <c r="CB2" s="287" t="s">
        <v>79</v>
      </c>
      <c r="CC2" s="288" t="s">
        <v>80</v>
      </c>
      <c r="CD2" s="288" t="s">
        <v>81</v>
      </c>
      <c r="CE2" s="288" t="s">
        <v>82</v>
      </c>
      <c r="CF2" s="288" t="s">
        <v>83</v>
      </c>
      <c r="CG2" s="288" t="s">
        <v>84</v>
      </c>
      <c r="CH2" s="288" t="s">
        <v>85</v>
      </c>
      <c r="CI2" s="289" t="s">
        <v>86</v>
      </c>
      <c r="CJ2" s="289" t="s">
        <v>87</v>
      </c>
      <c r="CK2" s="289" t="s">
        <v>88</v>
      </c>
      <c r="CL2" s="289" t="s">
        <v>89</v>
      </c>
      <c r="CM2" s="289" t="s">
        <v>90</v>
      </c>
      <c r="CN2" s="289" t="s">
        <v>91</v>
      </c>
      <c r="CO2" s="289" t="s">
        <v>92</v>
      </c>
      <c r="CP2" s="289" t="s">
        <v>93</v>
      </c>
      <c r="CQ2" s="289" t="s">
        <v>94</v>
      </c>
      <c r="CR2" s="289" t="s">
        <v>95</v>
      </c>
      <c r="CS2" s="290" t="s">
        <v>86</v>
      </c>
      <c r="CT2" s="290" t="s">
        <v>87</v>
      </c>
      <c r="CU2" s="290" t="s">
        <v>88</v>
      </c>
      <c r="CV2" s="290" t="s">
        <v>89</v>
      </c>
      <c r="CW2" s="290" t="s">
        <v>90</v>
      </c>
      <c r="CX2" s="290" t="s">
        <v>92</v>
      </c>
      <c r="CY2" s="290" t="s">
        <v>93</v>
      </c>
      <c r="CZ2" s="290" t="s">
        <v>94</v>
      </c>
      <c r="DA2" s="290" t="s">
        <v>95</v>
      </c>
      <c r="DB2" s="291" t="s">
        <v>96</v>
      </c>
      <c r="DC2" s="291" t="s">
        <v>97</v>
      </c>
      <c r="DD2" s="291" t="s">
        <v>98</v>
      </c>
      <c r="DE2" s="291" t="s">
        <v>99</v>
      </c>
      <c r="DF2" s="291" t="s">
        <v>100</v>
      </c>
      <c r="DG2" s="291" t="s">
        <v>101</v>
      </c>
      <c r="DH2" s="291" t="s">
        <v>102</v>
      </c>
      <c r="DI2" s="291" t="s">
        <v>103</v>
      </c>
      <c r="DJ2" s="291" t="s">
        <v>104</v>
      </c>
      <c r="DK2" s="292" t="s">
        <v>96</v>
      </c>
      <c r="DL2" s="292" t="s">
        <v>97</v>
      </c>
      <c r="DM2" s="293" t="s">
        <v>100</v>
      </c>
      <c r="DN2" s="293" t="s">
        <v>101</v>
      </c>
      <c r="DO2" s="294" t="s">
        <v>105</v>
      </c>
      <c r="DP2" s="295" t="s">
        <v>106</v>
      </c>
      <c r="DQ2" s="296" t="s">
        <v>107</v>
      </c>
      <c r="DR2" s="297" t="s">
        <v>108</v>
      </c>
      <c r="DS2" s="297" t="s">
        <v>109</v>
      </c>
      <c r="DT2" s="297" t="s">
        <v>110</v>
      </c>
      <c r="DU2" s="297" t="s">
        <v>111</v>
      </c>
      <c r="DV2" s="297" t="s">
        <v>112</v>
      </c>
      <c r="DY2" s="298"/>
      <c r="DZ2" s="298"/>
      <c r="EC2" s="296"/>
      <c r="ED2" s="296"/>
      <c r="EE2" s="297" t="s">
        <v>113</v>
      </c>
      <c r="EF2" s="297" t="s">
        <v>113</v>
      </c>
      <c r="EG2" s="298"/>
    </row>
    <row r="3" spans="1:137" s="13" customFormat="1" ht="15.6" x14ac:dyDescent="0.3">
      <c r="A3" s="299">
        <v>1</v>
      </c>
      <c r="B3" s="300">
        <v>2</v>
      </c>
      <c r="C3" s="301">
        <v>3</v>
      </c>
      <c r="D3" s="301">
        <v>4</v>
      </c>
      <c r="E3" s="301">
        <v>5</v>
      </c>
      <c r="F3" s="300">
        <v>6</v>
      </c>
      <c r="G3" s="301">
        <v>7</v>
      </c>
      <c r="H3" s="301">
        <v>8</v>
      </c>
      <c r="I3" s="301">
        <v>9</v>
      </c>
      <c r="J3" s="301">
        <v>10</v>
      </c>
      <c r="K3" s="301">
        <v>11</v>
      </c>
      <c r="L3" s="301">
        <v>12</v>
      </c>
      <c r="M3" s="301">
        <v>13</v>
      </c>
      <c r="N3" s="301">
        <v>14</v>
      </c>
      <c r="O3" s="301">
        <v>15</v>
      </c>
      <c r="P3" s="301">
        <v>16</v>
      </c>
      <c r="Q3" s="301">
        <v>17</v>
      </c>
      <c r="R3" s="301">
        <v>18</v>
      </c>
      <c r="S3" s="301">
        <v>19</v>
      </c>
      <c r="T3" s="301">
        <v>20</v>
      </c>
      <c r="U3" s="301">
        <v>21</v>
      </c>
      <c r="V3" s="301">
        <v>22</v>
      </c>
      <c r="W3" s="301">
        <v>23</v>
      </c>
      <c r="X3" s="301">
        <v>24</v>
      </c>
      <c r="Y3" s="301">
        <v>25</v>
      </c>
      <c r="Z3" s="301">
        <v>26</v>
      </c>
      <c r="AA3" s="301">
        <v>27</v>
      </c>
      <c r="AB3" s="301">
        <v>28</v>
      </c>
      <c r="AC3" s="301">
        <v>29</v>
      </c>
      <c r="AD3" s="301">
        <v>30</v>
      </c>
      <c r="AE3" s="301">
        <v>31</v>
      </c>
      <c r="AF3" s="301">
        <v>32</v>
      </c>
      <c r="AG3" s="301">
        <v>33</v>
      </c>
      <c r="AH3" s="301">
        <v>34</v>
      </c>
      <c r="AI3" s="301">
        <v>35</v>
      </c>
      <c r="AJ3" s="301">
        <v>36</v>
      </c>
      <c r="AK3" s="301">
        <v>37</v>
      </c>
      <c r="AL3" s="300">
        <v>38</v>
      </c>
      <c r="AM3" s="301">
        <v>39</v>
      </c>
      <c r="AN3" s="301">
        <v>40</v>
      </c>
      <c r="AO3" s="301">
        <v>41</v>
      </c>
      <c r="AP3" s="300">
        <v>42</v>
      </c>
      <c r="AQ3" s="301">
        <v>43</v>
      </c>
      <c r="AR3" s="301">
        <v>44</v>
      </c>
      <c r="AS3" s="301">
        <v>45</v>
      </c>
      <c r="AT3" s="300">
        <v>46</v>
      </c>
      <c r="AU3" s="301">
        <v>47</v>
      </c>
      <c r="AV3" s="301">
        <v>48</v>
      </c>
      <c r="AW3" s="301">
        <v>49</v>
      </c>
      <c r="AX3" s="300">
        <v>50</v>
      </c>
      <c r="AY3" s="301">
        <v>51</v>
      </c>
      <c r="AZ3" s="301">
        <v>52</v>
      </c>
      <c r="BA3" s="301">
        <v>53</v>
      </c>
      <c r="BB3" s="300">
        <v>54</v>
      </c>
      <c r="BC3" s="301">
        <v>55</v>
      </c>
      <c r="BD3" s="301">
        <v>56</v>
      </c>
      <c r="BE3" s="301">
        <v>57</v>
      </c>
      <c r="BF3" s="300">
        <v>58</v>
      </c>
      <c r="BG3" s="301">
        <v>59</v>
      </c>
      <c r="BH3" s="301">
        <v>60</v>
      </c>
      <c r="BI3" s="301">
        <v>61</v>
      </c>
      <c r="BJ3" s="300">
        <v>62</v>
      </c>
      <c r="BK3" s="301">
        <v>63</v>
      </c>
      <c r="BL3" s="301">
        <v>64</v>
      </c>
      <c r="BM3" s="301">
        <v>65</v>
      </c>
      <c r="BN3" s="300">
        <v>66</v>
      </c>
      <c r="BO3" s="301">
        <v>67</v>
      </c>
      <c r="BP3" s="301">
        <v>68</v>
      </c>
      <c r="BQ3" s="301">
        <v>69</v>
      </c>
      <c r="BR3" s="300">
        <v>70</v>
      </c>
      <c r="BS3" s="301">
        <v>71</v>
      </c>
      <c r="BT3" s="301">
        <v>72</v>
      </c>
      <c r="BU3" s="301">
        <v>73</v>
      </c>
      <c r="BV3" s="300">
        <v>74</v>
      </c>
      <c r="BW3" s="301">
        <v>75</v>
      </c>
      <c r="BX3" s="301">
        <v>76</v>
      </c>
      <c r="BY3" s="301">
        <v>77</v>
      </c>
      <c r="BZ3" s="300">
        <v>78</v>
      </c>
      <c r="CA3" s="301">
        <v>79</v>
      </c>
      <c r="CB3" s="301">
        <v>80</v>
      </c>
      <c r="CC3" s="301">
        <v>81</v>
      </c>
      <c r="CD3" s="300">
        <v>82</v>
      </c>
      <c r="CE3" s="301">
        <v>83</v>
      </c>
      <c r="CF3" s="301">
        <v>84</v>
      </c>
      <c r="CG3" s="301">
        <v>85</v>
      </c>
      <c r="CH3" s="300">
        <v>86</v>
      </c>
      <c r="CI3" s="301">
        <v>87</v>
      </c>
      <c r="CJ3" s="301">
        <v>88</v>
      </c>
      <c r="CK3" s="301">
        <v>89</v>
      </c>
      <c r="CL3" s="300">
        <v>90</v>
      </c>
      <c r="CM3" s="301">
        <v>91</v>
      </c>
      <c r="CN3" s="301">
        <v>92</v>
      </c>
      <c r="CO3" s="301">
        <v>93</v>
      </c>
      <c r="CP3" s="300">
        <v>94</v>
      </c>
      <c r="CQ3" s="301">
        <v>95</v>
      </c>
      <c r="CR3" s="301">
        <v>96</v>
      </c>
      <c r="CS3" s="301">
        <v>97</v>
      </c>
      <c r="CT3" s="300">
        <v>98</v>
      </c>
      <c r="CU3" s="301">
        <v>99</v>
      </c>
      <c r="CV3" s="301">
        <v>100</v>
      </c>
      <c r="CW3" s="301">
        <v>101</v>
      </c>
      <c r="CX3" s="300">
        <v>102</v>
      </c>
      <c r="CY3" s="301">
        <v>103</v>
      </c>
      <c r="CZ3" s="301">
        <v>104</v>
      </c>
      <c r="DA3" s="301">
        <v>105</v>
      </c>
      <c r="DB3" s="300">
        <v>106</v>
      </c>
      <c r="DC3" s="301">
        <v>107</v>
      </c>
      <c r="DD3" s="301">
        <v>108</v>
      </c>
      <c r="DE3" s="301">
        <v>109</v>
      </c>
      <c r="DF3" s="300">
        <v>110</v>
      </c>
      <c r="DG3" s="301">
        <v>111</v>
      </c>
      <c r="DH3" s="301">
        <v>112</v>
      </c>
      <c r="DI3" s="301">
        <v>113</v>
      </c>
      <c r="DJ3" s="300">
        <v>114</v>
      </c>
      <c r="DK3" s="301">
        <v>115</v>
      </c>
      <c r="DL3" s="301">
        <v>116</v>
      </c>
      <c r="DM3" s="301">
        <v>117</v>
      </c>
      <c r="DN3" s="300">
        <v>118</v>
      </c>
      <c r="DO3" s="301">
        <v>119</v>
      </c>
      <c r="DP3" s="301">
        <v>120</v>
      </c>
      <c r="DQ3" s="302"/>
      <c r="DY3" s="303"/>
      <c r="DZ3" s="303"/>
      <c r="EG3" s="303"/>
    </row>
    <row r="4" spans="1:137" s="13" customFormat="1" ht="15.6" x14ac:dyDescent="0.3">
      <c r="A4" s="304"/>
      <c r="B4" s="304"/>
      <c r="C4" s="304" t="s">
        <v>2</v>
      </c>
      <c r="D4" s="304"/>
      <c r="E4" s="304" t="s">
        <v>4</v>
      </c>
      <c r="F4" s="304" t="s">
        <v>5</v>
      </c>
      <c r="G4" s="305" t="s">
        <v>114</v>
      </c>
      <c r="H4" s="305" t="s">
        <v>115</v>
      </c>
      <c r="I4" s="305" t="s">
        <v>116</v>
      </c>
      <c r="J4" s="305" t="s">
        <v>117</v>
      </c>
      <c r="K4" s="305" t="s">
        <v>118</v>
      </c>
      <c r="L4" s="305" t="s">
        <v>119</v>
      </c>
      <c r="M4" s="305" t="s">
        <v>120</v>
      </c>
      <c r="N4" s="305" t="s">
        <v>121</v>
      </c>
      <c r="O4" s="305" t="s">
        <v>122</v>
      </c>
      <c r="P4" s="305" t="s">
        <v>123</v>
      </c>
      <c r="Q4" s="305" t="s">
        <v>124</v>
      </c>
      <c r="R4" s="305" t="s">
        <v>125</v>
      </c>
      <c r="S4" s="305" t="s">
        <v>126</v>
      </c>
      <c r="T4" s="305" t="s">
        <v>127</v>
      </c>
      <c r="U4" s="305" t="s">
        <v>128</v>
      </c>
      <c r="V4" s="305" t="s">
        <v>129</v>
      </c>
      <c r="W4" s="305" t="s">
        <v>130</v>
      </c>
      <c r="X4" s="305"/>
      <c r="Y4" s="305" t="s">
        <v>131</v>
      </c>
      <c r="Z4" s="305" t="s">
        <v>132</v>
      </c>
      <c r="AA4" s="305" t="s">
        <v>133</v>
      </c>
      <c r="AB4" s="305" t="s">
        <v>134</v>
      </c>
      <c r="AC4" s="305" t="s">
        <v>135</v>
      </c>
      <c r="AD4" s="305" t="s">
        <v>136</v>
      </c>
      <c r="AE4" s="305" t="s">
        <v>137</v>
      </c>
      <c r="AF4" s="305" t="s">
        <v>138</v>
      </c>
      <c r="AG4" s="305" t="s">
        <v>139</v>
      </c>
      <c r="AH4" s="305" t="s">
        <v>140</v>
      </c>
      <c r="AI4" s="305" t="s">
        <v>141</v>
      </c>
      <c r="AJ4" s="305" t="s">
        <v>142</v>
      </c>
      <c r="AK4" s="305" t="s">
        <v>143</v>
      </c>
      <c r="AL4" s="305" t="s">
        <v>144</v>
      </c>
      <c r="AM4" s="305" t="s">
        <v>145</v>
      </c>
      <c r="AN4" s="305" t="s">
        <v>146</v>
      </c>
      <c r="AO4" s="305" t="s">
        <v>147</v>
      </c>
      <c r="AP4" s="305" t="s">
        <v>148</v>
      </c>
      <c r="AQ4" s="305" t="s">
        <v>149</v>
      </c>
      <c r="AR4" s="305" t="s">
        <v>150</v>
      </c>
      <c r="AS4" s="305" t="s">
        <v>151</v>
      </c>
      <c r="AT4" s="305" t="s">
        <v>152</v>
      </c>
      <c r="AU4" s="305" t="s">
        <v>153</v>
      </c>
      <c r="AV4" s="305" t="s">
        <v>154</v>
      </c>
      <c r="AW4" s="305" t="s">
        <v>155</v>
      </c>
      <c r="AX4" s="305" t="s">
        <v>156</v>
      </c>
      <c r="AY4" s="305" t="s">
        <v>157</v>
      </c>
      <c r="AZ4" s="305" t="s">
        <v>158</v>
      </c>
      <c r="BA4" s="305" t="s">
        <v>159</v>
      </c>
      <c r="BB4" s="305" t="s">
        <v>160</v>
      </c>
      <c r="BC4" s="305" t="s">
        <v>161</v>
      </c>
      <c r="BD4" s="305"/>
      <c r="BE4" s="305"/>
      <c r="BF4" s="305"/>
      <c r="BG4" s="305"/>
      <c r="BH4" s="306" t="s">
        <v>162</v>
      </c>
      <c r="BI4" s="306" t="s">
        <v>163</v>
      </c>
      <c r="BJ4" s="306" t="s">
        <v>164</v>
      </c>
      <c r="BK4" s="306"/>
      <c r="BL4" s="306" t="s">
        <v>165</v>
      </c>
      <c r="BM4" s="306" t="s">
        <v>166</v>
      </c>
      <c r="BN4" s="306" t="s">
        <v>167</v>
      </c>
      <c r="BO4" s="306" t="s">
        <v>168</v>
      </c>
      <c r="BP4" s="306"/>
      <c r="BQ4" s="306"/>
      <c r="BR4" s="306"/>
      <c r="BS4" s="306"/>
      <c r="BT4" s="307" t="s">
        <v>169</v>
      </c>
      <c r="BU4" s="307" t="s">
        <v>170</v>
      </c>
      <c r="BV4" s="307"/>
      <c r="BW4" s="307" t="s">
        <v>171</v>
      </c>
      <c r="BX4" s="307" t="s">
        <v>172</v>
      </c>
      <c r="BY4" s="307"/>
      <c r="BZ4" s="307"/>
      <c r="CA4" s="307"/>
      <c r="CB4" s="307"/>
      <c r="CC4" s="308" t="s">
        <v>173</v>
      </c>
      <c r="CD4" s="308" t="s">
        <v>174</v>
      </c>
      <c r="CE4" s="308" t="s">
        <v>175</v>
      </c>
      <c r="CF4" s="308" t="s">
        <v>176</v>
      </c>
      <c r="CG4" s="308" t="s">
        <v>177</v>
      </c>
      <c r="CH4" s="308"/>
      <c r="CI4" s="309"/>
      <c r="CJ4" s="309"/>
      <c r="CK4" s="309"/>
      <c r="CL4" s="309"/>
      <c r="CM4" s="309"/>
      <c r="CN4" s="309"/>
      <c r="CO4" s="309"/>
      <c r="CP4" s="309"/>
      <c r="CQ4" s="309"/>
      <c r="CR4" s="309"/>
      <c r="CS4" s="310"/>
      <c r="CT4" s="310"/>
      <c r="CU4" s="310"/>
      <c r="CV4" s="310"/>
      <c r="CW4" s="310"/>
      <c r="CX4" s="310"/>
      <c r="CY4" s="310"/>
      <c r="CZ4" s="310"/>
      <c r="DA4" s="310"/>
      <c r="DB4" s="311"/>
      <c r="DC4" s="311"/>
      <c r="DD4" s="311"/>
      <c r="DE4" s="311"/>
      <c r="DF4" s="311"/>
      <c r="DG4" s="311"/>
      <c r="DH4" s="311"/>
      <c r="DI4" s="311"/>
      <c r="DJ4" s="311"/>
      <c r="DK4" s="312"/>
      <c r="DL4" s="312"/>
      <c r="DM4" s="313"/>
      <c r="DN4" s="313"/>
      <c r="DO4" s="314"/>
      <c r="DP4" s="315"/>
      <c r="DY4" s="303"/>
      <c r="DZ4" s="303"/>
      <c r="EG4" s="303"/>
    </row>
    <row r="5" spans="1:137" s="13" customFormat="1" ht="15.6" x14ac:dyDescent="0.3">
      <c r="A5" s="316" t="s">
        <v>178</v>
      </c>
      <c r="B5" s="304" t="s">
        <v>179</v>
      </c>
      <c r="C5" s="304"/>
      <c r="D5" s="304"/>
      <c r="E5" s="304"/>
      <c r="F5" s="304"/>
      <c r="G5" s="305"/>
      <c r="H5" s="305"/>
      <c r="I5" s="305"/>
      <c r="J5" s="305"/>
      <c r="K5" s="305"/>
      <c r="L5" s="305"/>
      <c r="M5" s="305"/>
      <c r="N5" s="305"/>
      <c r="O5" s="305"/>
      <c r="P5" s="305"/>
      <c r="Q5" s="305"/>
      <c r="R5" s="305"/>
      <c r="S5" s="305"/>
      <c r="T5" s="305"/>
      <c r="U5" s="305"/>
      <c r="V5" s="305"/>
      <c r="W5" s="305"/>
      <c r="X5" s="305"/>
      <c r="Y5" s="305"/>
      <c r="Z5" s="305"/>
      <c r="AA5" s="305"/>
      <c r="AB5" s="305"/>
      <c r="AC5" s="305"/>
      <c r="AD5" s="305"/>
      <c r="AE5" s="305"/>
      <c r="AF5" s="305"/>
      <c r="AG5" s="305"/>
      <c r="AH5" s="305"/>
      <c r="AI5" s="305"/>
      <c r="AJ5" s="305"/>
      <c r="AK5" s="305"/>
      <c r="AL5" s="305"/>
      <c r="AM5" s="305"/>
      <c r="AN5" s="305"/>
      <c r="AO5" s="305"/>
      <c r="AP5" s="305"/>
      <c r="AQ5" s="305"/>
      <c r="AR5" s="305"/>
      <c r="AS5" s="305"/>
      <c r="AT5" s="305"/>
      <c r="AU5" s="305"/>
      <c r="AV5" s="305"/>
      <c r="AW5" s="305"/>
      <c r="AX5" s="305"/>
      <c r="AY5" s="305"/>
      <c r="AZ5" s="305"/>
      <c r="BA5" s="305"/>
      <c r="BB5" s="305"/>
      <c r="BC5" s="305"/>
      <c r="BD5" s="305"/>
      <c r="BE5" s="305"/>
      <c r="BF5" s="305"/>
      <c r="BG5" s="305"/>
      <c r="BH5" s="306"/>
      <c r="BI5" s="306"/>
      <c r="BJ5" s="306"/>
      <c r="BK5" s="306"/>
      <c r="BL5" s="306"/>
      <c r="BM5" s="306"/>
      <c r="BN5" s="306"/>
      <c r="BO5" s="306"/>
      <c r="BP5" s="306"/>
      <c r="BQ5" s="306"/>
      <c r="BR5" s="306"/>
      <c r="BS5" s="306"/>
      <c r="BT5" s="307"/>
      <c r="BU5" s="307"/>
      <c r="BV5" s="307"/>
      <c r="BW5" s="307"/>
      <c r="BX5" s="307"/>
      <c r="BY5" s="307"/>
      <c r="BZ5" s="307"/>
      <c r="CA5" s="307"/>
      <c r="CB5" s="307"/>
      <c r="CC5" s="308"/>
      <c r="CD5" s="308"/>
      <c r="CE5" s="308"/>
      <c r="CF5" s="308"/>
      <c r="CG5" s="308"/>
      <c r="CH5" s="308"/>
      <c r="CI5" s="309"/>
      <c r="CJ5" s="309"/>
      <c r="CK5" s="309"/>
      <c r="CL5" s="309"/>
      <c r="CM5" s="309"/>
      <c r="CN5" s="309"/>
      <c r="CO5" s="309"/>
      <c r="CP5" s="309"/>
      <c r="CQ5" s="309"/>
      <c r="CR5" s="309"/>
      <c r="CS5" s="310"/>
      <c r="CT5" s="310"/>
      <c r="CU5" s="310"/>
      <c r="CV5" s="310"/>
      <c r="CW5" s="310"/>
      <c r="CX5" s="310"/>
      <c r="CY5" s="310"/>
      <c r="CZ5" s="310"/>
      <c r="DA5" s="310"/>
      <c r="DB5" s="311"/>
      <c r="DC5" s="311"/>
      <c r="DD5" s="311"/>
      <c r="DE5" s="311"/>
      <c r="DF5" s="311"/>
      <c r="DG5" s="311"/>
      <c r="DH5" s="311"/>
      <c r="DI5" s="311"/>
      <c r="DJ5" s="311"/>
      <c r="DK5" s="312"/>
      <c r="DL5" s="312"/>
      <c r="DM5" s="313"/>
      <c r="DN5" s="313"/>
      <c r="DO5" s="314"/>
      <c r="DP5" s="317"/>
      <c r="DY5" s="303"/>
      <c r="DZ5" s="303"/>
      <c r="EG5" s="303"/>
    </row>
    <row r="6" spans="1:137" s="13" customFormat="1" ht="15.6" x14ac:dyDescent="0.3">
      <c r="A6" s="318">
        <v>1027</v>
      </c>
      <c r="B6" s="319" t="s">
        <v>180</v>
      </c>
      <c r="C6" s="320" t="s">
        <v>181</v>
      </c>
      <c r="D6" s="320" t="s">
        <v>182</v>
      </c>
      <c r="E6" s="320" t="s">
        <v>183</v>
      </c>
      <c r="F6" s="320" t="s">
        <v>184</v>
      </c>
      <c r="G6" s="321">
        <v>697592.57</v>
      </c>
      <c r="H6" s="321">
        <v>0</v>
      </c>
      <c r="I6" s="321">
        <v>17066.25</v>
      </c>
      <c r="J6" s="321">
        <v>0</v>
      </c>
      <c r="K6" s="321">
        <v>0</v>
      </c>
      <c r="L6" s="321">
        <v>200</v>
      </c>
      <c r="M6" s="321">
        <v>0</v>
      </c>
      <c r="N6" s="321">
        <v>0</v>
      </c>
      <c r="O6" s="321">
        <v>69251.11</v>
      </c>
      <c r="P6" s="321">
        <v>0</v>
      </c>
      <c r="Q6" s="321">
        <v>0</v>
      </c>
      <c r="R6" s="321">
        <v>0</v>
      </c>
      <c r="S6" s="321">
        <v>1737</v>
      </c>
      <c r="T6" s="321">
        <v>39250</v>
      </c>
      <c r="U6" s="321">
        <v>0</v>
      </c>
      <c r="V6" s="321">
        <v>0</v>
      </c>
      <c r="W6" s="321">
        <v>0</v>
      </c>
      <c r="X6" s="321">
        <v>825096.92999999993</v>
      </c>
      <c r="Y6" s="321">
        <v>221858.42999999982</v>
      </c>
      <c r="Z6" s="321">
        <v>0</v>
      </c>
      <c r="AA6" s="321">
        <v>367736.54</v>
      </c>
      <c r="AB6" s="321">
        <v>0</v>
      </c>
      <c r="AC6" s="321">
        <v>22459.16</v>
      </c>
      <c r="AD6" s="321">
        <v>0</v>
      </c>
      <c r="AE6" s="321">
        <v>0</v>
      </c>
      <c r="AF6" s="321">
        <v>28263.100000000006</v>
      </c>
      <c r="AG6" s="321">
        <v>3195.5599999999977</v>
      </c>
      <c r="AH6" s="321">
        <v>0</v>
      </c>
      <c r="AI6" s="321">
        <v>0</v>
      </c>
      <c r="AJ6" s="321">
        <v>6752.42</v>
      </c>
      <c r="AK6" s="321">
        <v>0</v>
      </c>
      <c r="AL6" s="321">
        <v>25171.41</v>
      </c>
      <c r="AM6" s="321">
        <v>2312.8399999999997</v>
      </c>
      <c r="AN6" s="321">
        <v>28908.690000000006</v>
      </c>
      <c r="AO6" s="321">
        <v>0</v>
      </c>
      <c r="AP6" s="321">
        <v>8022.7299999999987</v>
      </c>
      <c r="AQ6" s="321">
        <v>7961</v>
      </c>
      <c r="AR6" s="321">
        <v>98.93</v>
      </c>
      <c r="AS6" s="321">
        <v>176.06</v>
      </c>
      <c r="AT6" s="321">
        <v>5426.39</v>
      </c>
      <c r="AU6" s="321">
        <v>3291.75</v>
      </c>
      <c r="AV6" s="321">
        <v>0</v>
      </c>
      <c r="AW6" s="321">
        <v>2309.5</v>
      </c>
      <c r="AX6" s="321">
        <v>14805.5</v>
      </c>
      <c r="AY6" s="321">
        <v>0</v>
      </c>
      <c r="AZ6" s="321">
        <v>60813.37999999999</v>
      </c>
      <c r="BA6" s="321">
        <v>0</v>
      </c>
      <c r="BB6" s="321">
        <v>0</v>
      </c>
      <c r="BC6" s="321">
        <v>0</v>
      </c>
      <c r="BD6" s="321">
        <v>809563.39</v>
      </c>
      <c r="BE6" s="321">
        <v>296283.67000000004</v>
      </c>
      <c r="BF6" s="321">
        <v>15533.539999999901</v>
      </c>
      <c r="BG6" s="321">
        <v>311817.20999999996</v>
      </c>
      <c r="BH6" s="321">
        <v>5012.5</v>
      </c>
      <c r="BI6" s="321">
        <v>0</v>
      </c>
      <c r="BJ6" s="321">
        <v>0</v>
      </c>
      <c r="BK6" s="321">
        <v>5012.5</v>
      </c>
      <c r="BL6" s="321">
        <v>0</v>
      </c>
      <c r="BM6" s="321">
        <v>0</v>
      </c>
      <c r="BN6" s="321">
        <v>0</v>
      </c>
      <c r="BO6" s="321">
        <v>867.23</v>
      </c>
      <c r="BP6" s="321">
        <v>867.23</v>
      </c>
      <c r="BQ6" s="321">
        <v>0</v>
      </c>
      <c r="BR6" s="321">
        <v>4145.2700000000004</v>
      </c>
      <c r="BS6" s="321">
        <v>4145.2700000000004</v>
      </c>
      <c r="BT6" s="321">
        <v>0</v>
      </c>
      <c r="BU6" s="321">
        <v>0</v>
      </c>
      <c r="BV6" s="321">
        <v>0</v>
      </c>
      <c r="BW6" s="321">
        <v>0</v>
      </c>
      <c r="BX6" s="321">
        <v>0</v>
      </c>
      <c r="BY6" s="321">
        <v>0</v>
      </c>
      <c r="BZ6" s="321">
        <v>0</v>
      </c>
      <c r="CA6" s="321">
        <v>0</v>
      </c>
      <c r="CB6" s="321">
        <v>0</v>
      </c>
      <c r="CC6" s="321">
        <v>311817.20999999996</v>
      </c>
      <c r="CD6" s="321"/>
      <c r="CE6" s="321">
        <v>4145.2700000000004</v>
      </c>
      <c r="CF6" s="321"/>
      <c r="CG6" s="321">
        <v>0</v>
      </c>
      <c r="CH6" s="321">
        <v>315962.48</v>
      </c>
      <c r="CI6" s="321">
        <v>369020.93</v>
      </c>
      <c r="CJ6" s="321">
        <v>0</v>
      </c>
      <c r="CK6" s="321">
        <v>0</v>
      </c>
      <c r="CL6" s="321">
        <v>369020.93</v>
      </c>
      <c r="CM6" s="321">
        <v>0</v>
      </c>
      <c r="CN6" s="321">
        <v>0</v>
      </c>
      <c r="CO6" s="321">
        <v>0</v>
      </c>
      <c r="CP6" s="321">
        <v>0</v>
      </c>
      <c r="CQ6" s="321">
        <v>-55197.98</v>
      </c>
      <c r="CR6" s="321">
        <v>313822.95</v>
      </c>
      <c r="CS6" s="321">
        <v>0</v>
      </c>
      <c r="CT6" s="321">
        <v>0</v>
      </c>
      <c r="CU6" s="321">
        <v>0</v>
      </c>
      <c r="CV6" s="321">
        <v>0</v>
      </c>
      <c r="CW6" s="321"/>
      <c r="CX6" s="321"/>
      <c r="CY6" s="321"/>
      <c r="CZ6" s="321">
        <v>0</v>
      </c>
      <c r="DA6" s="321">
        <v>0</v>
      </c>
      <c r="DB6" s="321">
        <v>0</v>
      </c>
      <c r="DC6" s="321">
        <v>6889.2</v>
      </c>
      <c r="DD6" s="321">
        <v>0</v>
      </c>
      <c r="DE6" s="321">
        <v>0</v>
      </c>
      <c r="DF6" s="321">
        <v>-4749.68</v>
      </c>
      <c r="DG6" s="321">
        <v>0</v>
      </c>
      <c r="DH6" s="321">
        <v>0</v>
      </c>
      <c r="DI6" s="321">
        <v>0</v>
      </c>
      <c r="DJ6" s="321">
        <v>2139.5199999999995</v>
      </c>
      <c r="DK6" s="321">
        <v>0</v>
      </c>
      <c r="DL6" s="321">
        <v>0</v>
      </c>
      <c r="DM6" s="321">
        <v>0</v>
      </c>
      <c r="DN6" s="321">
        <v>0</v>
      </c>
      <c r="DO6" s="321">
        <v>0</v>
      </c>
      <c r="DP6" s="322">
        <v>1.0000000009313226E-2</v>
      </c>
      <c r="DQ6" s="323">
        <v>640317.22999999975</v>
      </c>
      <c r="DR6" s="324">
        <v>169246.16000000027</v>
      </c>
      <c r="DS6" s="323">
        <v>14805.5</v>
      </c>
      <c r="DT6" s="323">
        <v>70988.11</v>
      </c>
      <c r="DU6" s="323">
        <v>39250</v>
      </c>
      <c r="DV6" s="323">
        <v>0</v>
      </c>
      <c r="DY6" s="303"/>
      <c r="DZ6" s="303"/>
      <c r="EG6" s="303"/>
    </row>
    <row r="7" spans="1:137" s="13" customFormat="1" ht="15.6" x14ac:dyDescent="0.3">
      <c r="A7" s="318">
        <v>2010</v>
      </c>
      <c r="B7" s="319" t="s">
        <v>185</v>
      </c>
      <c r="C7" s="320" t="s">
        <v>181</v>
      </c>
      <c r="D7" s="320" t="s">
        <v>186</v>
      </c>
      <c r="E7" s="320" t="s">
        <v>183</v>
      </c>
      <c r="F7" s="320" t="s">
        <v>184</v>
      </c>
      <c r="G7" s="321">
        <v>2630113.11</v>
      </c>
      <c r="H7" s="321">
        <v>0</v>
      </c>
      <c r="I7" s="321">
        <v>11616.99</v>
      </c>
      <c r="J7" s="321">
        <v>0</v>
      </c>
      <c r="K7" s="321">
        <v>334480</v>
      </c>
      <c r="L7" s="321">
        <v>6742.08</v>
      </c>
      <c r="M7" s="321">
        <v>0</v>
      </c>
      <c r="N7" s="321">
        <v>0</v>
      </c>
      <c r="O7" s="321">
        <v>820.32</v>
      </c>
      <c r="P7" s="321">
        <v>20622.87</v>
      </c>
      <c r="Q7" s="321">
        <v>0</v>
      </c>
      <c r="R7" s="321">
        <v>0</v>
      </c>
      <c r="S7" s="321">
        <v>11899</v>
      </c>
      <c r="T7" s="321">
        <v>21978.1</v>
      </c>
      <c r="U7" s="321">
        <v>0</v>
      </c>
      <c r="V7" s="321">
        <v>6005.0300000000007</v>
      </c>
      <c r="W7" s="321">
        <v>57331</v>
      </c>
      <c r="X7" s="321">
        <v>3101608.5</v>
      </c>
      <c r="Y7" s="321">
        <v>1282206.68</v>
      </c>
      <c r="Z7" s="321">
        <v>2560.54</v>
      </c>
      <c r="AA7" s="321">
        <v>395940.15</v>
      </c>
      <c r="AB7" s="321">
        <v>121143.22</v>
      </c>
      <c r="AC7" s="321">
        <v>142816.9</v>
      </c>
      <c r="AD7" s="321">
        <v>57307.43</v>
      </c>
      <c r="AE7" s="321">
        <v>42773.96</v>
      </c>
      <c r="AF7" s="321">
        <v>10241</v>
      </c>
      <c r="AG7" s="321">
        <v>6384.79</v>
      </c>
      <c r="AH7" s="321">
        <v>0</v>
      </c>
      <c r="AI7" s="321">
        <v>75</v>
      </c>
      <c r="AJ7" s="321">
        <v>44492.23</v>
      </c>
      <c r="AK7" s="321">
        <v>974.91</v>
      </c>
      <c r="AL7" s="321">
        <v>3014.6</v>
      </c>
      <c r="AM7" s="321">
        <v>7704.01</v>
      </c>
      <c r="AN7" s="321">
        <v>54723.09</v>
      </c>
      <c r="AO7" s="321">
        <v>47169.72</v>
      </c>
      <c r="AP7" s="321">
        <v>34374.050000000003</v>
      </c>
      <c r="AQ7" s="321">
        <v>92617.26</v>
      </c>
      <c r="AR7" s="321">
        <v>49455.67</v>
      </c>
      <c r="AS7" s="321">
        <v>0</v>
      </c>
      <c r="AT7" s="321">
        <v>64784.88</v>
      </c>
      <c r="AU7" s="321">
        <v>12472.58</v>
      </c>
      <c r="AV7" s="321">
        <v>4215</v>
      </c>
      <c r="AW7" s="321">
        <v>120875.41</v>
      </c>
      <c r="AX7" s="321">
        <v>164661.14000000001</v>
      </c>
      <c r="AY7" s="321">
        <v>16318.03</v>
      </c>
      <c r="AZ7" s="321">
        <v>253279.09</v>
      </c>
      <c r="BA7" s="321">
        <v>0</v>
      </c>
      <c r="BB7" s="321">
        <v>0</v>
      </c>
      <c r="BC7" s="321">
        <v>0</v>
      </c>
      <c r="BD7" s="321">
        <v>3032581.3399999994</v>
      </c>
      <c r="BE7" s="321">
        <v>474610.50999999896</v>
      </c>
      <c r="BF7" s="321">
        <v>69027.160000000615</v>
      </c>
      <c r="BG7" s="321">
        <v>543637.66999999958</v>
      </c>
      <c r="BH7" s="321">
        <v>9096.25</v>
      </c>
      <c r="BI7" s="321">
        <v>0</v>
      </c>
      <c r="BJ7" s="321">
        <v>0</v>
      </c>
      <c r="BK7" s="321">
        <v>9096.25</v>
      </c>
      <c r="BL7" s="321">
        <v>0</v>
      </c>
      <c r="BM7" s="321">
        <v>0</v>
      </c>
      <c r="BN7" s="321">
        <v>711.09</v>
      </c>
      <c r="BO7" s="321">
        <v>0</v>
      </c>
      <c r="BP7" s="321">
        <v>711.09</v>
      </c>
      <c r="BQ7" s="321">
        <v>137592.71</v>
      </c>
      <c r="BR7" s="321">
        <v>8385.16</v>
      </c>
      <c r="BS7" s="321">
        <v>145977.87</v>
      </c>
      <c r="BT7" s="321">
        <v>0</v>
      </c>
      <c r="BU7" s="321">
        <v>0</v>
      </c>
      <c r="BV7" s="321">
        <v>0</v>
      </c>
      <c r="BW7" s="321">
        <v>0</v>
      </c>
      <c r="BX7" s="321">
        <v>0</v>
      </c>
      <c r="BY7" s="321">
        <v>0</v>
      </c>
      <c r="BZ7" s="321">
        <v>0</v>
      </c>
      <c r="CA7" s="321">
        <v>0</v>
      </c>
      <c r="CB7" s="321">
        <v>0</v>
      </c>
      <c r="CC7" s="321">
        <v>543637.66999999958</v>
      </c>
      <c r="CD7" s="321"/>
      <c r="CE7" s="321">
        <v>145977.87</v>
      </c>
      <c r="CF7" s="321"/>
      <c r="CG7" s="321">
        <v>0</v>
      </c>
      <c r="CH7" s="321">
        <v>689615.53999999957</v>
      </c>
      <c r="CI7" s="321">
        <v>1033394.35</v>
      </c>
      <c r="CJ7" s="321">
        <v>211520.79</v>
      </c>
      <c r="CK7" s="321">
        <v>10423.700000000001</v>
      </c>
      <c r="CL7" s="321">
        <v>832297.25999999989</v>
      </c>
      <c r="CM7" s="321">
        <v>0</v>
      </c>
      <c r="CN7" s="321">
        <v>0</v>
      </c>
      <c r="CO7" s="321">
        <v>16746.87</v>
      </c>
      <c r="CP7" s="321">
        <v>8270.6299999999992</v>
      </c>
      <c r="CQ7" s="321">
        <v>2222.96</v>
      </c>
      <c r="CR7" s="321">
        <v>859537.71999999986</v>
      </c>
      <c r="CS7" s="321">
        <v>0</v>
      </c>
      <c r="CT7" s="321">
        <v>0</v>
      </c>
      <c r="CU7" s="321">
        <v>0</v>
      </c>
      <c r="CV7" s="321">
        <v>0</v>
      </c>
      <c r="CW7" s="321"/>
      <c r="CX7" s="321"/>
      <c r="CY7" s="321"/>
      <c r="CZ7" s="321">
        <v>0</v>
      </c>
      <c r="DA7" s="321">
        <v>0</v>
      </c>
      <c r="DB7" s="321">
        <v>0</v>
      </c>
      <c r="DC7" s="321">
        <v>0</v>
      </c>
      <c r="DD7" s="321">
        <v>0</v>
      </c>
      <c r="DE7" s="321">
        <v>0</v>
      </c>
      <c r="DF7" s="321">
        <v>-45128.63</v>
      </c>
      <c r="DG7" s="321">
        <v>-124794</v>
      </c>
      <c r="DH7" s="321">
        <v>0</v>
      </c>
      <c r="DI7" s="321">
        <v>0</v>
      </c>
      <c r="DJ7" s="321">
        <v>-169922.63</v>
      </c>
      <c r="DK7" s="321">
        <v>0</v>
      </c>
      <c r="DL7" s="321">
        <v>0</v>
      </c>
      <c r="DM7" s="321">
        <v>0</v>
      </c>
      <c r="DN7" s="321">
        <v>0</v>
      </c>
      <c r="DO7" s="321">
        <v>0</v>
      </c>
      <c r="DP7" s="322">
        <v>0.45000000018626451</v>
      </c>
      <c r="DQ7" s="323">
        <v>2054989.88</v>
      </c>
      <c r="DR7" s="324">
        <v>977591.4599999995</v>
      </c>
      <c r="DS7" s="323">
        <v>164661.14000000001</v>
      </c>
      <c r="DT7" s="323">
        <v>33342.19</v>
      </c>
      <c r="DU7" s="323">
        <v>21978.1</v>
      </c>
      <c r="DV7" s="323">
        <v>0</v>
      </c>
      <c r="DY7" s="303"/>
      <c r="DZ7" s="303"/>
      <c r="EG7" s="303"/>
    </row>
    <row r="8" spans="1:137" s="13" customFormat="1" ht="15.6" x14ac:dyDescent="0.3">
      <c r="A8" s="318">
        <v>5949</v>
      </c>
      <c r="B8" s="319" t="s">
        <v>187</v>
      </c>
      <c r="C8" s="320" t="s">
        <v>181</v>
      </c>
      <c r="D8" s="320" t="s">
        <v>186</v>
      </c>
      <c r="E8" s="320" t="s">
        <v>183</v>
      </c>
      <c r="F8" s="320" t="s">
        <v>184</v>
      </c>
      <c r="G8" s="321">
        <v>3485110.99</v>
      </c>
      <c r="H8" s="321">
        <v>0</v>
      </c>
      <c r="I8" s="321">
        <v>112370.03</v>
      </c>
      <c r="J8" s="321">
        <v>0</v>
      </c>
      <c r="K8" s="321">
        <v>342970</v>
      </c>
      <c r="L8" s="321">
        <v>5942.57</v>
      </c>
      <c r="M8" s="321">
        <v>0</v>
      </c>
      <c r="N8" s="321">
        <v>0</v>
      </c>
      <c r="O8" s="321">
        <v>68788.33</v>
      </c>
      <c r="P8" s="321">
        <v>0</v>
      </c>
      <c r="Q8" s="321">
        <v>0</v>
      </c>
      <c r="R8" s="321">
        <v>0</v>
      </c>
      <c r="S8" s="321">
        <v>17876.530000000006</v>
      </c>
      <c r="T8" s="321">
        <v>0</v>
      </c>
      <c r="U8" s="321">
        <v>0</v>
      </c>
      <c r="V8" s="321">
        <v>5246.25</v>
      </c>
      <c r="W8" s="321">
        <v>113795</v>
      </c>
      <c r="X8" s="321">
        <v>4152099.6999999997</v>
      </c>
      <c r="Y8" s="321">
        <v>2034583.359999992</v>
      </c>
      <c r="Z8" s="321">
        <v>1885.1399999999996</v>
      </c>
      <c r="AA8" s="321">
        <v>357549.6</v>
      </c>
      <c r="AB8" s="321">
        <v>27348.030000002193</v>
      </c>
      <c r="AC8" s="321">
        <v>375181.16000000003</v>
      </c>
      <c r="AD8" s="321">
        <v>0</v>
      </c>
      <c r="AE8" s="321">
        <v>98179.789999999979</v>
      </c>
      <c r="AF8" s="321">
        <v>0</v>
      </c>
      <c r="AG8" s="321">
        <v>4472.33</v>
      </c>
      <c r="AH8" s="321">
        <v>0</v>
      </c>
      <c r="AI8" s="321">
        <v>0</v>
      </c>
      <c r="AJ8" s="321">
        <v>47470.98</v>
      </c>
      <c r="AK8" s="321">
        <v>853.40000000000009</v>
      </c>
      <c r="AL8" s="321">
        <v>50491.91</v>
      </c>
      <c r="AM8" s="321">
        <v>28487.07</v>
      </c>
      <c r="AN8" s="321">
        <v>72376.02</v>
      </c>
      <c r="AO8" s="321">
        <v>69242.7</v>
      </c>
      <c r="AP8" s="321">
        <v>12261.94</v>
      </c>
      <c r="AQ8" s="321">
        <v>363551.1</v>
      </c>
      <c r="AR8" s="321">
        <v>15584.68</v>
      </c>
      <c r="AS8" s="321">
        <v>0</v>
      </c>
      <c r="AT8" s="321">
        <v>25063.600000000017</v>
      </c>
      <c r="AU8" s="321">
        <v>18745.650000000001</v>
      </c>
      <c r="AV8" s="321">
        <v>2660</v>
      </c>
      <c r="AW8" s="321">
        <v>132051.19</v>
      </c>
      <c r="AX8" s="321">
        <v>47075.11</v>
      </c>
      <c r="AY8" s="321">
        <v>15718.89</v>
      </c>
      <c r="AZ8" s="321">
        <v>188419.08000000002</v>
      </c>
      <c r="BA8" s="321">
        <v>0</v>
      </c>
      <c r="BB8" s="321">
        <v>0</v>
      </c>
      <c r="BC8" s="321">
        <v>0</v>
      </c>
      <c r="BD8" s="321">
        <v>3989252.7299999944</v>
      </c>
      <c r="BE8" s="321">
        <v>873921.37000000034</v>
      </c>
      <c r="BF8" s="321">
        <v>162846.97000000533</v>
      </c>
      <c r="BG8" s="321">
        <v>1036768.3400000057</v>
      </c>
      <c r="BH8" s="321">
        <v>11065</v>
      </c>
      <c r="BI8" s="321">
        <v>0</v>
      </c>
      <c r="BJ8" s="321">
        <v>0</v>
      </c>
      <c r="BK8" s="321">
        <v>11065</v>
      </c>
      <c r="BL8" s="321">
        <v>0</v>
      </c>
      <c r="BM8" s="321">
        <v>0</v>
      </c>
      <c r="BN8" s="321">
        <v>0</v>
      </c>
      <c r="BO8" s="321">
        <v>0</v>
      </c>
      <c r="BP8" s="321">
        <v>0</v>
      </c>
      <c r="BQ8" s="321">
        <v>0</v>
      </c>
      <c r="BR8" s="321">
        <v>11065</v>
      </c>
      <c r="BS8" s="321">
        <v>11065</v>
      </c>
      <c r="BT8" s="321">
        <v>0</v>
      </c>
      <c r="BU8" s="321">
        <v>0</v>
      </c>
      <c r="BV8" s="321">
        <v>0</v>
      </c>
      <c r="BW8" s="321">
        <v>0</v>
      </c>
      <c r="BX8" s="321">
        <v>0</v>
      </c>
      <c r="BY8" s="321">
        <v>0</v>
      </c>
      <c r="BZ8" s="321">
        <v>0</v>
      </c>
      <c r="CA8" s="321">
        <v>0</v>
      </c>
      <c r="CB8" s="321">
        <v>0</v>
      </c>
      <c r="CC8" s="321">
        <v>1036768.3400000057</v>
      </c>
      <c r="CD8" s="321"/>
      <c r="CE8" s="321">
        <v>11065</v>
      </c>
      <c r="CF8" s="321"/>
      <c r="CG8" s="321">
        <v>0</v>
      </c>
      <c r="CH8" s="321">
        <v>1047833.3400000057</v>
      </c>
      <c r="CI8" s="321">
        <v>1341697.04</v>
      </c>
      <c r="CJ8" s="321">
        <v>0</v>
      </c>
      <c r="CK8" s="321">
        <v>0</v>
      </c>
      <c r="CL8" s="321">
        <v>1341697.04</v>
      </c>
      <c r="CM8" s="321">
        <v>3000</v>
      </c>
      <c r="CN8" s="321">
        <v>0</v>
      </c>
      <c r="CO8" s="321">
        <v>8043.92</v>
      </c>
      <c r="CP8" s="321">
        <v>0</v>
      </c>
      <c r="CQ8" s="321">
        <v>-260674.29</v>
      </c>
      <c r="CR8" s="321">
        <v>1092066.67</v>
      </c>
      <c r="CS8" s="321">
        <v>0</v>
      </c>
      <c r="CT8" s="321">
        <v>0</v>
      </c>
      <c r="CU8" s="321">
        <v>0</v>
      </c>
      <c r="CV8" s="321">
        <v>0</v>
      </c>
      <c r="CW8" s="321"/>
      <c r="CX8" s="321"/>
      <c r="CY8" s="321"/>
      <c r="CZ8" s="321">
        <v>0</v>
      </c>
      <c r="DA8" s="321">
        <v>0</v>
      </c>
      <c r="DB8" s="321">
        <v>0</v>
      </c>
      <c r="DC8" s="321">
        <v>25994.62</v>
      </c>
      <c r="DD8" s="321">
        <v>0</v>
      </c>
      <c r="DE8" s="321">
        <v>0</v>
      </c>
      <c r="DF8" s="321">
        <v>-70227.88</v>
      </c>
      <c r="DG8" s="321">
        <v>0</v>
      </c>
      <c r="DH8" s="321">
        <v>0</v>
      </c>
      <c r="DI8" s="321">
        <v>0</v>
      </c>
      <c r="DJ8" s="321">
        <v>-44233.260000000009</v>
      </c>
      <c r="DK8" s="321">
        <v>0</v>
      </c>
      <c r="DL8" s="321">
        <v>0</v>
      </c>
      <c r="DM8" s="321">
        <v>0</v>
      </c>
      <c r="DN8" s="321">
        <v>0</v>
      </c>
      <c r="DO8" s="321">
        <v>0</v>
      </c>
      <c r="DP8" s="322"/>
      <c r="DQ8" s="323">
        <v>2894727.079999994</v>
      </c>
      <c r="DR8" s="324">
        <v>1094525.6500000004</v>
      </c>
      <c r="DS8" s="323">
        <v>47075.11</v>
      </c>
      <c r="DT8" s="323">
        <v>86664.860000000015</v>
      </c>
      <c r="DU8" s="323">
        <v>0</v>
      </c>
      <c r="DV8" s="323">
        <v>0</v>
      </c>
      <c r="DY8" s="303"/>
      <c r="DZ8" s="303"/>
      <c r="EG8" s="303"/>
    </row>
    <row r="9" spans="1:137" s="13" customFormat="1" ht="15.6" x14ac:dyDescent="0.3">
      <c r="A9" s="318">
        <v>1017</v>
      </c>
      <c r="B9" s="319" t="s">
        <v>188</v>
      </c>
      <c r="C9" s="320" t="s">
        <v>181</v>
      </c>
      <c r="D9" s="320" t="s">
        <v>182</v>
      </c>
      <c r="E9" s="320" t="s">
        <v>183</v>
      </c>
      <c r="F9" s="320" t="s">
        <v>184</v>
      </c>
      <c r="G9" s="321">
        <v>1078548.33</v>
      </c>
      <c r="H9" s="321">
        <v>0</v>
      </c>
      <c r="I9" s="321">
        <v>158373.15</v>
      </c>
      <c r="J9" s="321">
        <v>0</v>
      </c>
      <c r="K9" s="321">
        <v>0</v>
      </c>
      <c r="L9" s="321">
        <v>0</v>
      </c>
      <c r="M9" s="321">
        <v>0</v>
      </c>
      <c r="N9" s="321">
        <v>31243.84</v>
      </c>
      <c r="O9" s="321">
        <v>535406.88</v>
      </c>
      <c r="P9" s="321">
        <v>8086.01</v>
      </c>
      <c r="Q9" s="321">
        <v>0</v>
      </c>
      <c r="R9" s="321">
        <v>0</v>
      </c>
      <c r="S9" s="321">
        <v>0</v>
      </c>
      <c r="T9" s="321">
        <v>93799.14</v>
      </c>
      <c r="U9" s="321">
        <v>0</v>
      </c>
      <c r="V9" s="321">
        <v>0</v>
      </c>
      <c r="W9" s="321">
        <v>0</v>
      </c>
      <c r="X9" s="321">
        <v>1905457.35</v>
      </c>
      <c r="Y9" s="321">
        <v>242096.28</v>
      </c>
      <c r="Z9" s="321">
        <v>0</v>
      </c>
      <c r="AA9" s="321">
        <v>502377.53</v>
      </c>
      <c r="AB9" s="321">
        <v>0</v>
      </c>
      <c r="AC9" s="321">
        <v>133556.24</v>
      </c>
      <c r="AD9" s="321">
        <v>0</v>
      </c>
      <c r="AE9" s="321">
        <v>76441.350000000006</v>
      </c>
      <c r="AF9" s="321">
        <v>903</v>
      </c>
      <c r="AG9" s="321">
        <v>4715.3</v>
      </c>
      <c r="AH9" s="321">
        <v>0</v>
      </c>
      <c r="AI9" s="321">
        <v>0</v>
      </c>
      <c r="AJ9" s="321">
        <v>12435.82</v>
      </c>
      <c r="AK9" s="321">
        <v>0</v>
      </c>
      <c r="AL9" s="321">
        <v>0</v>
      </c>
      <c r="AM9" s="321">
        <v>0</v>
      </c>
      <c r="AN9" s="321">
        <v>54670.479999999996</v>
      </c>
      <c r="AO9" s="321">
        <v>0</v>
      </c>
      <c r="AP9" s="321">
        <v>0</v>
      </c>
      <c r="AQ9" s="321">
        <v>14662.650000000001</v>
      </c>
      <c r="AR9" s="321">
        <v>1144.26</v>
      </c>
      <c r="AS9" s="321">
        <v>0</v>
      </c>
      <c r="AT9" s="321">
        <v>22075.75</v>
      </c>
      <c r="AU9" s="321">
        <v>3291.75</v>
      </c>
      <c r="AV9" s="321">
        <v>0</v>
      </c>
      <c r="AW9" s="321">
        <v>19866.740000000002</v>
      </c>
      <c r="AX9" s="321">
        <v>121774.73999999999</v>
      </c>
      <c r="AY9" s="321">
        <v>0</v>
      </c>
      <c r="AZ9" s="321">
        <v>498353.54</v>
      </c>
      <c r="BA9" s="321">
        <v>95387.07</v>
      </c>
      <c r="BB9" s="321">
        <v>0</v>
      </c>
      <c r="BC9" s="321">
        <v>0</v>
      </c>
      <c r="BD9" s="321">
        <v>1803752.5000000002</v>
      </c>
      <c r="BE9" s="321">
        <v>-67939.030000000057</v>
      </c>
      <c r="BF9" s="321">
        <v>101704.84999999986</v>
      </c>
      <c r="BG9" s="321">
        <v>33765.819999999803</v>
      </c>
      <c r="BH9" s="321">
        <v>5375.87</v>
      </c>
      <c r="BI9" s="321">
        <v>0</v>
      </c>
      <c r="BJ9" s="321">
        <v>0</v>
      </c>
      <c r="BK9" s="321">
        <v>5375.87</v>
      </c>
      <c r="BL9" s="321">
        <v>0</v>
      </c>
      <c r="BM9" s="321">
        <v>0</v>
      </c>
      <c r="BN9" s="321">
        <v>0</v>
      </c>
      <c r="BO9" s="321">
        <v>0</v>
      </c>
      <c r="BP9" s="321">
        <v>0</v>
      </c>
      <c r="BQ9" s="321">
        <v>5867.3999999999951</v>
      </c>
      <c r="BR9" s="321">
        <v>5375.87</v>
      </c>
      <c r="BS9" s="321">
        <v>11243.269999999995</v>
      </c>
      <c r="BT9" s="321">
        <v>0</v>
      </c>
      <c r="BU9" s="321">
        <v>0</v>
      </c>
      <c r="BV9" s="321">
        <v>0</v>
      </c>
      <c r="BW9" s="321">
        <v>0</v>
      </c>
      <c r="BX9" s="321">
        <v>0</v>
      </c>
      <c r="BY9" s="321">
        <v>0</v>
      </c>
      <c r="BZ9" s="321">
        <v>0</v>
      </c>
      <c r="CA9" s="321">
        <v>0</v>
      </c>
      <c r="CB9" s="321">
        <v>0</v>
      </c>
      <c r="CC9" s="321">
        <v>33765.819999999803</v>
      </c>
      <c r="CD9" s="321"/>
      <c r="CE9" s="321">
        <v>11243.269999999995</v>
      </c>
      <c r="CF9" s="321"/>
      <c r="CG9" s="321">
        <v>0</v>
      </c>
      <c r="CH9" s="321">
        <v>45009.0899999998</v>
      </c>
      <c r="CI9" s="321">
        <v>207729.77</v>
      </c>
      <c r="CJ9" s="321">
        <v>814.69</v>
      </c>
      <c r="CK9" s="321">
        <v>0</v>
      </c>
      <c r="CL9" s="321">
        <v>206915.08</v>
      </c>
      <c r="CM9" s="321">
        <v>0</v>
      </c>
      <c r="CN9" s="321">
        <v>0</v>
      </c>
      <c r="CO9" s="321">
        <v>2490.48</v>
      </c>
      <c r="CP9" s="321">
        <v>37254.369999999995</v>
      </c>
      <c r="CQ9" s="321">
        <v>0</v>
      </c>
      <c r="CR9" s="321">
        <v>246659.93</v>
      </c>
      <c r="CS9" s="321">
        <v>0</v>
      </c>
      <c r="CT9" s="321">
        <v>0</v>
      </c>
      <c r="CU9" s="321">
        <v>0</v>
      </c>
      <c r="CV9" s="321">
        <v>0</v>
      </c>
      <c r="CW9" s="321"/>
      <c r="CX9" s="321"/>
      <c r="CY9" s="321"/>
      <c r="CZ9" s="321">
        <v>0</v>
      </c>
      <c r="DA9" s="321">
        <v>0</v>
      </c>
      <c r="DB9" s="321">
        <v>0</v>
      </c>
      <c r="DC9" s="321">
        <v>102692.29999999999</v>
      </c>
      <c r="DD9" s="321">
        <v>0</v>
      </c>
      <c r="DE9" s="321">
        <v>0</v>
      </c>
      <c r="DF9" s="321">
        <v>0</v>
      </c>
      <c r="DG9" s="321">
        <v>-24900.63</v>
      </c>
      <c r="DH9" s="321">
        <v>0</v>
      </c>
      <c r="DI9" s="321">
        <v>0</v>
      </c>
      <c r="DJ9" s="321">
        <v>77791.669999999984</v>
      </c>
      <c r="DK9" s="321">
        <v>0</v>
      </c>
      <c r="DL9" s="321">
        <v>88100.73</v>
      </c>
      <c r="DM9" s="321">
        <v>-236</v>
      </c>
      <c r="DN9" s="321">
        <v>-367307.08</v>
      </c>
      <c r="DO9" s="321">
        <v>0</v>
      </c>
      <c r="DP9" s="322">
        <v>-7.000000003608875E-2</v>
      </c>
      <c r="DQ9" s="323">
        <v>955374.4</v>
      </c>
      <c r="DR9" s="324">
        <v>848378.10000000021</v>
      </c>
      <c r="DS9" s="323">
        <v>121774.73999999999</v>
      </c>
      <c r="DT9" s="323">
        <v>574736.73</v>
      </c>
      <c r="DU9" s="323">
        <v>93799.14</v>
      </c>
      <c r="DV9" s="323">
        <v>-279442.35000000003</v>
      </c>
      <c r="DY9" s="303"/>
      <c r="DZ9" s="303"/>
      <c r="EG9" s="303"/>
    </row>
    <row r="10" spans="1:137" s="13" customFormat="1" ht="15.6" x14ac:dyDescent="0.3">
      <c r="A10" s="325">
        <v>2153</v>
      </c>
      <c r="B10" s="326" t="s">
        <v>189</v>
      </c>
      <c r="C10" s="320" t="s">
        <v>181</v>
      </c>
      <c r="D10" s="320" t="s">
        <v>186</v>
      </c>
      <c r="E10" s="320" t="s">
        <v>183</v>
      </c>
      <c r="F10" s="320" t="s">
        <v>184</v>
      </c>
      <c r="G10" s="321">
        <v>2767744.81</v>
      </c>
      <c r="H10" s="321">
        <v>0</v>
      </c>
      <c r="I10" s="321">
        <v>469452.78</v>
      </c>
      <c r="J10" s="321">
        <v>0</v>
      </c>
      <c r="K10" s="321">
        <v>356550</v>
      </c>
      <c r="L10" s="321">
        <v>3000</v>
      </c>
      <c r="M10" s="321">
        <v>0</v>
      </c>
      <c r="N10" s="321">
        <v>0</v>
      </c>
      <c r="O10" s="321">
        <v>27980.58</v>
      </c>
      <c r="P10" s="321">
        <v>40.799999999999997</v>
      </c>
      <c r="Q10" s="321">
        <v>0</v>
      </c>
      <c r="R10" s="321">
        <v>0</v>
      </c>
      <c r="S10" s="321">
        <v>5360.7499999999964</v>
      </c>
      <c r="T10" s="321">
        <v>67425.960000000006</v>
      </c>
      <c r="U10" s="321">
        <v>0</v>
      </c>
      <c r="V10" s="321">
        <v>17816.8</v>
      </c>
      <c r="W10" s="321">
        <v>52288</v>
      </c>
      <c r="X10" s="321">
        <v>3767660.4799999995</v>
      </c>
      <c r="Y10" s="321">
        <v>1420336.780000001</v>
      </c>
      <c r="Z10" s="321">
        <v>0</v>
      </c>
      <c r="AA10" s="321">
        <v>834979.19</v>
      </c>
      <c r="AB10" s="321">
        <v>0</v>
      </c>
      <c r="AC10" s="321">
        <v>215027.53</v>
      </c>
      <c r="AD10" s="321">
        <v>98449.06</v>
      </c>
      <c r="AE10" s="321">
        <v>136838.86000000057</v>
      </c>
      <c r="AF10" s="321">
        <v>11852.839999999938</v>
      </c>
      <c r="AG10" s="321">
        <v>12937.419999999998</v>
      </c>
      <c r="AH10" s="321">
        <v>0</v>
      </c>
      <c r="AI10" s="321">
        <v>0</v>
      </c>
      <c r="AJ10" s="321">
        <v>8273.2699999999895</v>
      </c>
      <c r="AK10" s="321">
        <v>3240</v>
      </c>
      <c r="AL10" s="321">
        <v>48471.48000000001</v>
      </c>
      <c r="AM10" s="321">
        <v>2758.38</v>
      </c>
      <c r="AN10" s="321">
        <v>45847.46</v>
      </c>
      <c r="AO10" s="321">
        <v>24708.45</v>
      </c>
      <c r="AP10" s="321">
        <v>7256.7</v>
      </c>
      <c r="AQ10" s="321">
        <v>59108.359999999986</v>
      </c>
      <c r="AR10" s="321">
        <v>36806.5</v>
      </c>
      <c r="AS10" s="321">
        <v>0</v>
      </c>
      <c r="AT10" s="321">
        <v>62088.359999999935</v>
      </c>
      <c r="AU10" s="321">
        <v>10529.2</v>
      </c>
      <c r="AV10" s="321">
        <v>0</v>
      </c>
      <c r="AW10" s="321">
        <v>81742.97000000003</v>
      </c>
      <c r="AX10" s="321">
        <v>162512.10000000003</v>
      </c>
      <c r="AY10" s="321">
        <v>10378.98</v>
      </c>
      <c r="AZ10" s="321">
        <v>349478.8299999999</v>
      </c>
      <c r="BA10" s="321">
        <v>155268.10999999999</v>
      </c>
      <c r="BB10" s="321">
        <v>0</v>
      </c>
      <c r="BC10" s="321">
        <v>0</v>
      </c>
      <c r="BD10" s="321">
        <v>3798890.830000001</v>
      </c>
      <c r="BE10" s="321">
        <v>489431.33000000019</v>
      </c>
      <c r="BF10" s="321">
        <v>-31230.35000000149</v>
      </c>
      <c r="BG10" s="321">
        <v>458200.9799999987</v>
      </c>
      <c r="BH10" s="321">
        <v>8691.25</v>
      </c>
      <c r="BI10" s="321">
        <v>0</v>
      </c>
      <c r="BJ10" s="321">
        <v>0</v>
      </c>
      <c r="BK10" s="321">
        <v>8691.25</v>
      </c>
      <c r="BL10" s="321">
        <v>0</v>
      </c>
      <c r="BM10" s="321">
        <v>0</v>
      </c>
      <c r="BN10" s="321">
        <v>0</v>
      </c>
      <c r="BO10" s="321">
        <v>0</v>
      </c>
      <c r="BP10" s="321">
        <v>0</v>
      </c>
      <c r="BQ10" s="321">
        <v>8511.25</v>
      </c>
      <c r="BR10" s="321">
        <v>8691.25</v>
      </c>
      <c r="BS10" s="321">
        <v>17202.5</v>
      </c>
      <c r="BT10" s="321">
        <v>0</v>
      </c>
      <c r="BU10" s="321">
        <v>0</v>
      </c>
      <c r="BV10" s="321">
        <v>0</v>
      </c>
      <c r="BW10" s="321">
        <v>0</v>
      </c>
      <c r="BX10" s="321">
        <v>0</v>
      </c>
      <c r="BY10" s="321">
        <v>0</v>
      </c>
      <c r="BZ10" s="321">
        <v>0</v>
      </c>
      <c r="CA10" s="321">
        <v>0</v>
      </c>
      <c r="CB10" s="321">
        <v>0</v>
      </c>
      <c r="CC10" s="321">
        <v>458200.9799999987</v>
      </c>
      <c r="CD10" s="321"/>
      <c r="CE10" s="321">
        <v>17202.5</v>
      </c>
      <c r="CF10" s="321"/>
      <c r="CG10" s="321">
        <v>0</v>
      </c>
      <c r="CH10" s="321">
        <v>475403.4799999987</v>
      </c>
      <c r="CI10" s="321">
        <v>748588.61</v>
      </c>
      <c r="CJ10" s="321">
        <v>2766.25</v>
      </c>
      <c r="CK10" s="321">
        <v>0</v>
      </c>
      <c r="CL10" s="321">
        <v>745822.36</v>
      </c>
      <c r="CM10" s="321">
        <v>0</v>
      </c>
      <c r="CN10" s="321">
        <v>0</v>
      </c>
      <c r="CO10" s="321">
        <v>16844.77</v>
      </c>
      <c r="CP10" s="321">
        <v>5667.32</v>
      </c>
      <c r="CQ10" s="321">
        <v>-142668.57999999999</v>
      </c>
      <c r="CR10" s="321">
        <v>625665.87</v>
      </c>
      <c r="CS10" s="321">
        <v>0</v>
      </c>
      <c r="CT10" s="321">
        <v>0</v>
      </c>
      <c r="CU10" s="321">
        <v>0</v>
      </c>
      <c r="CV10" s="321">
        <v>0</v>
      </c>
      <c r="CW10" s="321"/>
      <c r="CX10" s="321"/>
      <c r="CY10" s="321"/>
      <c r="CZ10" s="321">
        <v>0</v>
      </c>
      <c r="DA10" s="321">
        <v>0</v>
      </c>
      <c r="DB10" s="321">
        <v>0</v>
      </c>
      <c r="DC10" s="321">
        <v>14004.54</v>
      </c>
      <c r="DD10" s="321">
        <v>0</v>
      </c>
      <c r="DE10" s="321">
        <v>0</v>
      </c>
      <c r="DF10" s="321">
        <v>-26024.95</v>
      </c>
      <c r="DG10" s="321">
        <v>-39118.160000000003</v>
      </c>
      <c r="DH10" s="321">
        <v>0</v>
      </c>
      <c r="DI10" s="321">
        <v>0</v>
      </c>
      <c r="DJ10" s="321">
        <v>-51138.570000000007</v>
      </c>
      <c r="DK10" s="321">
        <v>0</v>
      </c>
      <c r="DL10" s="321">
        <v>0</v>
      </c>
      <c r="DM10" s="321">
        <v>-99123.82</v>
      </c>
      <c r="DN10" s="321">
        <v>0</v>
      </c>
      <c r="DO10" s="321">
        <v>0</v>
      </c>
      <c r="DP10" s="322">
        <v>0</v>
      </c>
      <c r="DQ10" s="323">
        <v>2717484.2600000007</v>
      </c>
      <c r="DR10" s="324">
        <v>1081406.5700000003</v>
      </c>
      <c r="DS10" s="323">
        <v>162512.10000000003</v>
      </c>
      <c r="DT10" s="323">
        <v>33382.129999999997</v>
      </c>
      <c r="DU10" s="323">
        <v>67425.960000000006</v>
      </c>
      <c r="DV10" s="323">
        <v>-99123.82</v>
      </c>
      <c r="DY10" s="303"/>
      <c r="DZ10" s="303"/>
      <c r="EG10" s="303"/>
    </row>
    <row r="11" spans="1:137" s="13" customFormat="1" ht="15.6" x14ac:dyDescent="0.3">
      <c r="A11" s="318">
        <v>2062</v>
      </c>
      <c r="B11" s="319" t="s">
        <v>190</v>
      </c>
      <c r="C11" s="320" t="s">
        <v>181</v>
      </c>
      <c r="D11" s="320" t="s">
        <v>186</v>
      </c>
      <c r="E11" s="320" t="s">
        <v>183</v>
      </c>
      <c r="F11" s="320" t="s">
        <v>184</v>
      </c>
      <c r="G11" s="321">
        <v>2718981.12</v>
      </c>
      <c r="H11" s="321">
        <v>0</v>
      </c>
      <c r="I11" s="321">
        <v>134229.20000000001</v>
      </c>
      <c r="J11" s="321">
        <v>0</v>
      </c>
      <c r="K11" s="321">
        <v>298900</v>
      </c>
      <c r="L11" s="321">
        <v>3256.93</v>
      </c>
      <c r="M11" s="321">
        <v>0</v>
      </c>
      <c r="N11" s="321">
        <v>0</v>
      </c>
      <c r="O11" s="321">
        <v>29693.340000000004</v>
      </c>
      <c r="P11" s="321">
        <v>44745.91</v>
      </c>
      <c r="Q11" s="321">
        <v>0</v>
      </c>
      <c r="R11" s="321">
        <v>0</v>
      </c>
      <c r="S11" s="321">
        <v>20700.41</v>
      </c>
      <c r="T11" s="321">
        <v>0</v>
      </c>
      <c r="U11" s="321">
        <v>0</v>
      </c>
      <c r="V11" s="321">
        <v>8049.3</v>
      </c>
      <c r="W11" s="321">
        <v>64612</v>
      </c>
      <c r="X11" s="321">
        <v>3323168.2100000004</v>
      </c>
      <c r="Y11" s="321">
        <v>1165033.1399999994</v>
      </c>
      <c r="Z11" s="321">
        <v>407.35</v>
      </c>
      <c r="AA11" s="321">
        <v>1353.5099999999991</v>
      </c>
      <c r="AB11" s="321">
        <v>635916.82000000076</v>
      </c>
      <c r="AC11" s="321">
        <v>238.23000000000005</v>
      </c>
      <c r="AD11" s="321">
        <v>0</v>
      </c>
      <c r="AE11" s="321">
        <v>349935.73999999976</v>
      </c>
      <c r="AF11" s="321">
        <v>33193.46</v>
      </c>
      <c r="AG11" s="321">
        <v>11596.5</v>
      </c>
      <c r="AH11" s="321">
        <v>0</v>
      </c>
      <c r="AI11" s="321">
        <v>128.63</v>
      </c>
      <c r="AJ11" s="321">
        <v>0</v>
      </c>
      <c r="AK11" s="321">
        <v>2093.5</v>
      </c>
      <c r="AL11" s="321">
        <v>20492.280000000002</v>
      </c>
      <c r="AM11" s="321">
        <v>10502.180000000002</v>
      </c>
      <c r="AN11" s="321">
        <v>113617.90000000001</v>
      </c>
      <c r="AO11" s="321">
        <v>48655.93</v>
      </c>
      <c r="AP11" s="321">
        <v>17043.030000000002</v>
      </c>
      <c r="AQ11" s="321">
        <v>100610.43000000001</v>
      </c>
      <c r="AR11" s="321">
        <v>5688.57</v>
      </c>
      <c r="AS11" s="321">
        <v>300.5</v>
      </c>
      <c r="AT11" s="321">
        <v>29587.589999999997</v>
      </c>
      <c r="AU11" s="321">
        <v>9471</v>
      </c>
      <c r="AV11" s="321">
        <v>0</v>
      </c>
      <c r="AW11" s="321">
        <v>177872.77000000002</v>
      </c>
      <c r="AX11" s="321">
        <v>179233.66</v>
      </c>
      <c r="AY11" s="321">
        <v>14536.06</v>
      </c>
      <c r="AZ11" s="321">
        <v>304598.24999999994</v>
      </c>
      <c r="BA11" s="321">
        <v>0</v>
      </c>
      <c r="BB11" s="321">
        <v>0</v>
      </c>
      <c r="BC11" s="321">
        <v>0</v>
      </c>
      <c r="BD11" s="321">
        <v>3232107.03</v>
      </c>
      <c r="BE11" s="321">
        <v>314425.75999999989</v>
      </c>
      <c r="BF11" s="321">
        <v>91061.180000000633</v>
      </c>
      <c r="BG11" s="321">
        <v>405486.94000000053</v>
      </c>
      <c r="BH11" s="321">
        <v>9010.75</v>
      </c>
      <c r="BI11" s="321">
        <v>0</v>
      </c>
      <c r="BJ11" s="321">
        <v>0</v>
      </c>
      <c r="BK11" s="321">
        <v>9010.75</v>
      </c>
      <c r="BL11" s="321">
        <v>0</v>
      </c>
      <c r="BM11" s="321">
        <v>0</v>
      </c>
      <c r="BN11" s="321">
        <v>0</v>
      </c>
      <c r="BO11" s="321">
        <v>0</v>
      </c>
      <c r="BP11" s="321">
        <v>0</v>
      </c>
      <c r="BQ11" s="321">
        <v>16833.259999999998</v>
      </c>
      <c r="BR11" s="321">
        <v>9010.75</v>
      </c>
      <c r="BS11" s="321">
        <v>25844.01</v>
      </c>
      <c r="BT11" s="321">
        <v>0</v>
      </c>
      <c r="BU11" s="321">
        <v>0</v>
      </c>
      <c r="BV11" s="321">
        <v>0</v>
      </c>
      <c r="BW11" s="321">
        <v>0</v>
      </c>
      <c r="BX11" s="321">
        <v>0</v>
      </c>
      <c r="BY11" s="321">
        <v>0</v>
      </c>
      <c r="BZ11" s="321">
        <v>0</v>
      </c>
      <c r="CA11" s="321">
        <v>0</v>
      </c>
      <c r="CB11" s="321">
        <v>0</v>
      </c>
      <c r="CC11" s="321">
        <v>405486.94000000053</v>
      </c>
      <c r="CD11" s="321"/>
      <c r="CE11" s="321">
        <v>25844.01</v>
      </c>
      <c r="CF11" s="321"/>
      <c r="CG11" s="321">
        <v>0</v>
      </c>
      <c r="CH11" s="321">
        <v>431330.95000000054</v>
      </c>
      <c r="CI11" s="321">
        <v>205906.23</v>
      </c>
      <c r="CJ11" s="321">
        <v>0</v>
      </c>
      <c r="CK11" s="321">
        <v>0</v>
      </c>
      <c r="CL11" s="321">
        <v>205906.23</v>
      </c>
      <c r="CM11" s="321">
        <v>0</v>
      </c>
      <c r="CN11" s="321">
        <v>0</v>
      </c>
      <c r="CO11" s="321">
        <v>9098.75</v>
      </c>
      <c r="CP11" s="321">
        <v>0</v>
      </c>
      <c r="CQ11" s="321">
        <v>306619.03999999998</v>
      </c>
      <c r="CR11" s="321">
        <v>521624.02</v>
      </c>
      <c r="CS11" s="321">
        <v>0</v>
      </c>
      <c r="CT11" s="321">
        <v>0</v>
      </c>
      <c r="CU11" s="321">
        <v>0</v>
      </c>
      <c r="CV11" s="321">
        <v>0</v>
      </c>
      <c r="CW11" s="321"/>
      <c r="CX11" s="321"/>
      <c r="CY11" s="321"/>
      <c r="CZ11" s="321">
        <v>0</v>
      </c>
      <c r="DA11" s="321">
        <v>0</v>
      </c>
      <c r="DB11" s="321">
        <v>0</v>
      </c>
      <c r="DC11" s="321">
        <v>10380.33</v>
      </c>
      <c r="DD11" s="321">
        <v>0</v>
      </c>
      <c r="DE11" s="321">
        <v>0</v>
      </c>
      <c r="DF11" s="321">
        <v>-55209.74</v>
      </c>
      <c r="DG11" s="321">
        <v>-45463.66</v>
      </c>
      <c r="DH11" s="321">
        <v>0</v>
      </c>
      <c r="DI11" s="321">
        <v>0</v>
      </c>
      <c r="DJ11" s="321">
        <v>-90293.07</v>
      </c>
      <c r="DK11" s="321">
        <v>0</v>
      </c>
      <c r="DL11" s="321">
        <v>0</v>
      </c>
      <c r="DM11" s="321">
        <v>0</v>
      </c>
      <c r="DN11" s="321">
        <v>0</v>
      </c>
      <c r="DO11" s="321">
        <v>0</v>
      </c>
      <c r="DP11" s="322">
        <v>0</v>
      </c>
      <c r="DQ11" s="323">
        <v>2186078.25</v>
      </c>
      <c r="DR11" s="324">
        <v>1046028.7799999998</v>
      </c>
      <c r="DS11" s="323">
        <v>179233.66</v>
      </c>
      <c r="DT11" s="323">
        <v>95139.66</v>
      </c>
      <c r="DU11" s="323">
        <v>0</v>
      </c>
      <c r="DV11" s="323">
        <v>0</v>
      </c>
      <c r="EG11" s="303"/>
    </row>
    <row r="12" spans="1:137" s="13" customFormat="1" ht="15.6" x14ac:dyDescent="0.3">
      <c r="A12" s="318">
        <v>2479</v>
      </c>
      <c r="B12" s="319" t="s">
        <v>191</v>
      </c>
      <c r="C12" s="320" t="s">
        <v>181</v>
      </c>
      <c r="D12" s="320" t="s">
        <v>186</v>
      </c>
      <c r="E12" s="320" t="s">
        <v>183</v>
      </c>
      <c r="F12" s="320" t="s">
        <v>184</v>
      </c>
      <c r="G12" s="321">
        <v>4194031.43</v>
      </c>
      <c r="H12" s="321">
        <v>0</v>
      </c>
      <c r="I12" s="321">
        <v>239493.52</v>
      </c>
      <c r="J12" s="321">
        <v>0</v>
      </c>
      <c r="K12" s="321">
        <v>477160</v>
      </c>
      <c r="L12" s="321">
        <v>9113.86</v>
      </c>
      <c r="M12" s="321">
        <v>0</v>
      </c>
      <c r="N12" s="321">
        <v>0</v>
      </c>
      <c r="O12" s="321">
        <v>94439.340000000026</v>
      </c>
      <c r="P12" s="321">
        <v>0</v>
      </c>
      <c r="Q12" s="321">
        <v>0</v>
      </c>
      <c r="R12" s="321">
        <v>0</v>
      </c>
      <c r="S12" s="321">
        <v>0</v>
      </c>
      <c r="T12" s="321">
        <v>0</v>
      </c>
      <c r="U12" s="321">
        <v>0</v>
      </c>
      <c r="V12" s="321">
        <v>27255.55</v>
      </c>
      <c r="W12" s="321">
        <v>89576</v>
      </c>
      <c r="X12" s="321">
        <v>5131069.7</v>
      </c>
      <c r="Y12" s="321">
        <v>1974496.9500000032</v>
      </c>
      <c r="Z12" s="321">
        <v>1274.8799999999999</v>
      </c>
      <c r="AA12" s="321">
        <v>0</v>
      </c>
      <c r="AB12" s="321">
        <v>941366.5899999995</v>
      </c>
      <c r="AC12" s="321">
        <v>207.64000000000004</v>
      </c>
      <c r="AD12" s="321">
        <v>0</v>
      </c>
      <c r="AE12" s="321">
        <v>972253.80000000261</v>
      </c>
      <c r="AF12" s="321">
        <v>0</v>
      </c>
      <c r="AG12" s="321">
        <v>4468.7</v>
      </c>
      <c r="AH12" s="321">
        <v>0</v>
      </c>
      <c r="AI12" s="321">
        <v>0</v>
      </c>
      <c r="AJ12" s="321">
        <v>0</v>
      </c>
      <c r="AK12" s="321">
        <v>650</v>
      </c>
      <c r="AL12" s="321">
        <v>60827.42000000002</v>
      </c>
      <c r="AM12" s="321">
        <v>2921.66</v>
      </c>
      <c r="AN12" s="321">
        <v>99600.700000000012</v>
      </c>
      <c r="AO12" s="321">
        <v>36131.910000000003</v>
      </c>
      <c r="AP12" s="321">
        <v>41020.15</v>
      </c>
      <c r="AQ12" s="321">
        <v>658886.59</v>
      </c>
      <c r="AR12" s="321">
        <v>42904.33</v>
      </c>
      <c r="AS12" s="321">
        <v>12.02</v>
      </c>
      <c r="AT12" s="321">
        <v>12611.150000000003</v>
      </c>
      <c r="AU12" s="321">
        <v>18745.650000000001</v>
      </c>
      <c r="AV12" s="321">
        <v>0</v>
      </c>
      <c r="AW12" s="321">
        <v>234753.49000000002</v>
      </c>
      <c r="AX12" s="321">
        <v>299982.2</v>
      </c>
      <c r="AY12" s="321">
        <v>22435.86</v>
      </c>
      <c r="AZ12" s="321">
        <v>60085.75</v>
      </c>
      <c r="BA12" s="321">
        <v>0</v>
      </c>
      <c r="BB12" s="321">
        <v>0</v>
      </c>
      <c r="BC12" s="321">
        <v>0</v>
      </c>
      <c r="BD12" s="321">
        <v>5485637.4400000069</v>
      </c>
      <c r="BE12" s="321">
        <v>459661.59000000102</v>
      </c>
      <c r="BF12" s="321">
        <v>-354567.74000000674</v>
      </c>
      <c r="BG12" s="321">
        <v>105093.84999999427</v>
      </c>
      <c r="BH12" s="321">
        <v>11987.5</v>
      </c>
      <c r="BI12" s="321">
        <v>0</v>
      </c>
      <c r="BJ12" s="321">
        <v>0</v>
      </c>
      <c r="BK12" s="321">
        <v>11987.5</v>
      </c>
      <c r="BL12" s="321">
        <v>0</v>
      </c>
      <c r="BM12" s="321">
        <v>10476</v>
      </c>
      <c r="BN12" s="321">
        <v>0</v>
      </c>
      <c r="BO12" s="321">
        <v>0</v>
      </c>
      <c r="BP12" s="321">
        <v>10476</v>
      </c>
      <c r="BQ12" s="321">
        <v>25324.150000000005</v>
      </c>
      <c r="BR12" s="321">
        <v>1511.5</v>
      </c>
      <c r="BS12" s="321">
        <v>26835.650000000005</v>
      </c>
      <c r="BT12" s="321">
        <v>0</v>
      </c>
      <c r="BU12" s="321">
        <v>0</v>
      </c>
      <c r="BV12" s="321">
        <v>0</v>
      </c>
      <c r="BW12" s="321">
        <v>0</v>
      </c>
      <c r="BX12" s="321">
        <v>0</v>
      </c>
      <c r="BY12" s="321">
        <v>0</v>
      </c>
      <c r="BZ12" s="321">
        <v>0</v>
      </c>
      <c r="CA12" s="321">
        <v>0</v>
      </c>
      <c r="CB12" s="321">
        <v>0</v>
      </c>
      <c r="CC12" s="321">
        <v>105093.84999999427</v>
      </c>
      <c r="CD12" s="321"/>
      <c r="CE12" s="321">
        <v>26835.650000000005</v>
      </c>
      <c r="CF12" s="321"/>
      <c r="CG12" s="321">
        <v>0</v>
      </c>
      <c r="CH12" s="321">
        <v>131929.49999999427</v>
      </c>
      <c r="CI12" s="321">
        <v>490704.43</v>
      </c>
      <c r="CJ12" s="321">
        <v>0</v>
      </c>
      <c r="CK12" s="321">
        <v>0</v>
      </c>
      <c r="CL12" s="321">
        <v>490704.43</v>
      </c>
      <c r="CM12" s="321">
        <v>0</v>
      </c>
      <c r="CN12" s="321">
        <v>0</v>
      </c>
      <c r="CO12" s="321">
        <v>11925.42</v>
      </c>
      <c r="CP12" s="321">
        <v>0</v>
      </c>
      <c r="CQ12" s="321">
        <v>-330163.27</v>
      </c>
      <c r="CR12" s="321">
        <v>172466.57999999996</v>
      </c>
      <c r="CS12" s="321">
        <v>0</v>
      </c>
      <c r="CT12" s="321">
        <v>0</v>
      </c>
      <c r="CU12" s="321">
        <v>0</v>
      </c>
      <c r="CV12" s="321">
        <v>0</v>
      </c>
      <c r="CW12" s="321"/>
      <c r="CX12" s="321"/>
      <c r="CY12" s="321"/>
      <c r="CZ12" s="321">
        <v>0</v>
      </c>
      <c r="DA12" s="321">
        <v>0</v>
      </c>
      <c r="DB12" s="321">
        <v>0</v>
      </c>
      <c r="DC12" s="321">
        <v>17912.53</v>
      </c>
      <c r="DD12" s="321">
        <v>0</v>
      </c>
      <c r="DE12" s="321">
        <v>0</v>
      </c>
      <c r="DF12" s="321">
        <v>-58318.71</v>
      </c>
      <c r="DG12" s="321">
        <v>-130.9</v>
      </c>
      <c r="DH12" s="321">
        <v>0</v>
      </c>
      <c r="DI12" s="321">
        <v>0</v>
      </c>
      <c r="DJ12" s="321">
        <v>-40537.08</v>
      </c>
      <c r="DK12" s="321">
        <v>0</v>
      </c>
      <c r="DL12" s="321">
        <v>0</v>
      </c>
      <c r="DM12" s="321">
        <v>0</v>
      </c>
      <c r="DN12" s="321">
        <v>0</v>
      </c>
      <c r="DO12" s="321">
        <v>0</v>
      </c>
      <c r="DP12" s="322">
        <v>0</v>
      </c>
      <c r="DQ12" s="323">
        <v>3889599.8600000055</v>
      </c>
      <c r="DR12" s="324">
        <v>1596037.5800000015</v>
      </c>
      <c r="DS12" s="323">
        <v>299982.2</v>
      </c>
      <c r="DT12" s="323">
        <v>94439.340000000026</v>
      </c>
      <c r="DU12" s="323">
        <v>0</v>
      </c>
      <c r="DV12" s="323">
        <v>0</v>
      </c>
      <c r="EG12" s="303"/>
    </row>
    <row r="13" spans="1:137" s="13" customFormat="1" ht="15.6" x14ac:dyDescent="0.3">
      <c r="A13" s="318">
        <v>2300</v>
      </c>
      <c r="B13" s="319" t="s">
        <v>192</v>
      </c>
      <c r="C13" s="320" t="s">
        <v>181</v>
      </c>
      <c r="D13" s="320" t="s">
        <v>186</v>
      </c>
      <c r="E13" s="320" t="s">
        <v>183</v>
      </c>
      <c r="F13" s="320" t="s">
        <v>184</v>
      </c>
      <c r="G13" s="321">
        <v>3948747.82</v>
      </c>
      <c r="H13" s="321">
        <v>0</v>
      </c>
      <c r="I13" s="321">
        <v>246518.13</v>
      </c>
      <c r="J13" s="321">
        <v>0</v>
      </c>
      <c r="K13" s="321">
        <v>444000</v>
      </c>
      <c r="L13" s="321">
        <v>7200</v>
      </c>
      <c r="M13" s="321">
        <v>0</v>
      </c>
      <c r="N13" s="321">
        <v>0</v>
      </c>
      <c r="O13" s="321">
        <v>314253.08</v>
      </c>
      <c r="P13" s="321">
        <v>42218.41</v>
      </c>
      <c r="Q13" s="321">
        <v>0</v>
      </c>
      <c r="R13" s="321">
        <v>0</v>
      </c>
      <c r="S13" s="321">
        <v>19689.12</v>
      </c>
      <c r="T13" s="321">
        <v>0</v>
      </c>
      <c r="U13" s="321">
        <v>0</v>
      </c>
      <c r="V13" s="321">
        <v>22382.58</v>
      </c>
      <c r="W13" s="321">
        <v>92115</v>
      </c>
      <c r="X13" s="321">
        <v>5137124.1400000006</v>
      </c>
      <c r="Y13" s="321">
        <v>2157721.39</v>
      </c>
      <c r="Z13" s="321">
        <v>0</v>
      </c>
      <c r="AA13" s="321">
        <v>974956.82</v>
      </c>
      <c r="AB13" s="321">
        <v>0</v>
      </c>
      <c r="AC13" s="321">
        <v>244312.14</v>
      </c>
      <c r="AD13" s="321">
        <v>167684.88</v>
      </c>
      <c r="AE13" s="321">
        <v>189668.45</v>
      </c>
      <c r="AF13" s="321">
        <v>0</v>
      </c>
      <c r="AG13" s="321">
        <v>0</v>
      </c>
      <c r="AH13" s="321">
        <v>0</v>
      </c>
      <c r="AI13" s="321">
        <v>0</v>
      </c>
      <c r="AJ13" s="321">
        <v>3207.64</v>
      </c>
      <c r="AK13" s="321">
        <v>0</v>
      </c>
      <c r="AL13" s="321">
        <v>0</v>
      </c>
      <c r="AM13" s="321">
        <v>26224.48</v>
      </c>
      <c r="AN13" s="321">
        <v>88165.54</v>
      </c>
      <c r="AO13" s="321">
        <v>75856.23</v>
      </c>
      <c r="AP13" s="321">
        <v>20945.13</v>
      </c>
      <c r="AQ13" s="321">
        <v>59505.74</v>
      </c>
      <c r="AR13" s="321">
        <v>3401</v>
      </c>
      <c r="AS13" s="321">
        <v>0</v>
      </c>
      <c r="AT13" s="321">
        <v>99071.65</v>
      </c>
      <c r="AU13" s="321">
        <v>39759.380000000005</v>
      </c>
      <c r="AV13" s="321">
        <v>0</v>
      </c>
      <c r="AW13" s="321">
        <v>134353.01</v>
      </c>
      <c r="AX13" s="321">
        <v>115967.97</v>
      </c>
      <c r="AY13" s="321">
        <v>16287.45</v>
      </c>
      <c r="AZ13" s="321">
        <v>130.9</v>
      </c>
      <c r="BA13" s="321">
        <v>581413.05000000005</v>
      </c>
      <c r="BB13" s="321">
        <v>13951.27</v>
      </c>
      <c r="BC13" s="321">
        <v>0</v>
      </c>
      <c r="BD13" s="321">
        <v>5012584.12</v>
      </c>
      <c r="BE13" s="321">
        <v>132869.09999999974</v>
      </c>
      <c r="BF13" s="321">
        <v>124540.02000000048</v>
      </c>
      <c r="BG13" s="321">
        <v>257409.12000000023</v>
      </c>
      <c r="BH13" s="321">
        <v>68505.350000000006</v>
      </c>
      <c r="BI13" s="321">
        <v>0</v>
      </c>
      <c r="BJ13" s="321">
        <v>0</v>
      </c>
      <c r="BK13" s="321">
        <v>68505.350000000006</v>
      </c>
      <c r="BL13" s="321">
        <v>0</v>
      </c>
      <c r="BM13" s="321">
        <v>0</v>
      </c>
      <c r="BN13" s="321">
        <v>45986.16</v>
      </c>
      <c r="BO13" s="321">
        <v>0</v>
      </c>
      <c r="BP13" s="321">
        <v>45986.16</v>
      </c>
      <c r="BQ13" s="321">
        <v>34995.35</v>
      </c>
      <c r="BR13" s="321">
        <v>22519.190000000002</v>
      </c>
      <c r="BS13" s="321">
        <v>57514.54</v>
      </c>
      <c r="BT13" s="321">
        <v>0</v>
      </c>
      <c r="BU13" s="321">
        <v>0</v>
      </c>
      <c r="BV13" s="321">
        <v>0</v>
      </c>
      <c r="BW13" s="321">
        <v>0</v>
      </c>
      <c r="BX13" s="321">
        <v>0</v>
      </c>
      <c r="BY13" s="321">
        <v>0</v>
      </c>
      <c r="BZ13" s="321">
        <v>0</v>
      </c>
      <c r="CA13" s="321">
        <v>0</v>
      </c>
      <c r="CB13" s="321">
        <v>0</v>
      </c>
      <c r="CC13" s="321">
        <v>257409.12000000023</v>
      </c>
      <c r="CD13" s="321"/>
      <c r="CE13" s="321">
        <v>57514.54</v>
      </c>
      <c r="CF13" s="321"/>
      <c r="CG13" s="321">
        <v>0</v>
      </c>
      <c r="CH13" s="321">
        <v>314923.66000000021</v>
      </c>
      <c r="CI13" s="321">
        <v>704734.33</v>
      </c>
      <c r="CJ13" s="321">
        <v>225381.92</v>
      </c>
      <c r="CK13" s="321">
        <v>0</v>
      </c>
      <c r="CL13" s="321">
        <v>479352.40999999992</v>
      </c>
      <c r="CM13" s="321">
        <v>0</v>
      </c>
      <c r="CN13" s="321">
        <v>0</v>
      </c>
      <c r="CO13" s="321">
        <v>15829.09</v>
      </c>
      <c r="CP13" s="321">
        <v>15062.81</v>
      </c>
      <c r="CQ13" s="321">
        <v>0</v>
      </c>
      <c r="CR13" s="321">
        <v>510244.30999999994</v>
      </c>
      <c r="CS13" s="321">
        <v>110000</v>
      </c>
      <c r="CT13" s="321">
        <v>10039.200000000001</v>
      </c>
      <c r="CU13" s="321">
        <v>0</v>
      </c>
      <c r="CV13" s="321">
        <v>99960.8</v>
      </c>
      <c r="CW13" s="321"/>
      <c r="CX13" s="321"/>
      <c r="CY13" s="321"/>
      <c r="CZ13" s="321">
        <v>0</v>
      </c>
      <c r="DA13" s="321">
        <v>99960.8</v>
      </c>
      <c r="DB13" s="321">
        <v>0</v>
      </c>
      <c r="DC13" s="321">
        <v>2270.62</v>
      </c>
      <c r="DD13" s="321">
        <v>0</v>
      </c>
      <c r="DE13" s="321">
        <v>0</v>
      </c>
      <c r="DF13" s="321">
        <v>-9728.4599999999991</v>
      </c>
      <c r="DG13" s="321">
        <v>-4147.8999999999996</v>
      </c>
      <c r="DH13" s="321">
        <v>0</v>
      </c>
      <c r="DI13" s="321">
        <v>0</v>
      </c>
      <c r="DJ13" s="321">
        <v>-11605.739999999998</v>
      </c>
      <c r="DK13" s="321">
        <v>0</v>
      </c>
      <c r="DL13" s="321">
        <v>26928.11</v>
      </c>
      <c r="DM13" s="321">
        <v>0</v>
      </c>
      <c r="DN13" s="321">
        <v>-310603.82</v>
      </c>
      <c r="DO13" s="321">
        <v>0</v>
      </c>
      <c r="DP13" s="322">
        <v>0</v>
      </c>
      <c r="DQ13" s="323">
        <v>3734343.6800000002</v>
      </c>
      <c r="DR13" s="324">
        <v>1278240.44</v>
      </c>
      <c r="DS13" s="323">
        <v>115967.97</v>
      </c>
      <c r="DT13" s="323">
        <v>376160.61</v>
      </c>
      <c r="DU13" s="323">
        <v>0</v>
      </c>
      <c r="DV13" s="323">
        <v>-283675.71000000002</v>
      </c>
      <c r="EG13" s="303"/>
    </row>
    <row r="14" spans="1:137" s="13" customFormat="1" ht="15.6" x14ac:dyDescent="0.3">
      <c r="A14" s="318">
        <v>2014</v>
      </c>
      <c r="B14" s="319" t="s">
        <v>193</v>
      </c>
      <c r="C14" s="320" t="s">
        <v>181</v>
      </c>
      <c r="D14" s="320" t="s">
        <v>186</v>
      </c>
      <c r="E14" s="320" t="s">
        <v>183</v>
      </c>
      <c r="F14" s="320" t="s">
        <v>194</v>
      </c>
      <c r="G14" s="321">
        <v>2443253.29</v>
      </c>
      <c r="H14" s="321">
        <v>0</v>
      </c>
      <c r="I14" s="321">
        <v>49556.5</v>
      </c>
      <c r="J14" s="321">
        <v>0</v>
      </c>
      <c r="K14" s="321">
        <v>242480</v>
      </c>
      <c r="L14" s="321">
        <v>6171.29</v>
      </c>
      <c r="M14" s="321">
        <v>0</v>
      </c>
      <c r="N14" s="321">
        <v>0</v>
      </c>
      <c r="O14" s="321">
        <v>115931.61</v>
      </c>
      <c r="P14" s="321">
        <v>787.32</v>
      </c>
      <c r="Q14" s="321">
        <v>0</v>
      </c>
      <c r="R14" s="321">
        <v>0</v>
      </c>
      <c r="S14" s="321">
        <v>1752.3299999999997</v>
      </c>
      <c r="T14" s="321">
        <v>0</v>
      </c>
      <c r="U14" s="321">
        <v>0</v>
      </c>
      <c r="V14" s="321">
        <v>15124.58</v>
      </c>
      <c r="W14" s="321">
        <v>71370</v>
      </c>
      <c r="X14" s="321">
        <v>2946426.92</v>
      </c>
      <c r="Y14" s="321">
        <v>971204.00000000058</v>
      </c>
      <c r="Z14" s="321">
        <v>2439.5300000000002</v>
      </c>
      <c r="AA14" s="321">
        <v>0</v>
      </c>
      <c r="AB14" s="321">
        <v>521516.89999999997</v>
      </c>
      <c r="AC14" s="321">
        <v>1926.8200000000008</v>
      </c>
      <c r="AD14" s="321">
        <v>124.79999999999988</v>
      </c>
      <c r="AE14" s="321">
        <v>725436.66000000085</v>
      </c>
      <c r="AF14" s="321">
        <v>16121.860000000072</v>
      </c>
      <c r="AG14" s="321">
        <v>12965.1</v>
      </c>
      <c r="AH14" s="321">
        <v>0</v>
      </c>
      <c r="AI14" s="321">
        <v>1215.03</v>
      </c>
      <c r="AJ14" s="321">
        <v>12372.28</v>
      </c>
      <c r="AK14" s="321">
        <v>90.000000000000028</v>
      </c>
      <c r="AL14" s="321">
        <v>8561.5800000000017</v>
      </c>
      <c r="AM14" s="321">
        <v>26569.920000000002</v>
      </c>
      <c r="AN14" s="321">
        <v>72149.280000000013</v>
      </c>
      <c r="AO14" s="321">
        <v>34184.79</v>
      </c>
      <c r="AP14" s="321">
        <v>6757.75</v>
      </c>
      <c r="AQ14" s="321">
        <v>72799.320000000007</v>
      </c>
      <c r="AR14" s="321">
        <v>27529.85</v>
      </c>
      <c r="AS14" s="321">
        <v>14717.700000000004</v>
      </c>
      <c r="AT14" s="321">
        <v>115201.97999999998</v>
      </c>
      <c r="AU14" s="321">
        <v>9471</v>
      </c>
      <c r="AV14" s="321">
        <v>0</v>
      </c>
      <c r="AW14" s="321">
        <v>83604.350000000006</v>
      </c>
      <c r="AX14" s="321">
        <v>33414.69</v>
      </c>
      <c r="AY14" s="321">
        <v>9852.51</v>
      </c>
      <c r="AZ14" s="321">
        <v>120753.38999999998</v>
      </c>
      <c r="BA14" s="321">
        <v>0</v>
      </c>
      <c r="BB14" s="321">
        <v>0</v>
      </c>
      <c r="BC14" s="321">
        <v>0</v>
      </c>
      <c r="BD14" s="321">
        <v>2900981.0900000012</v>
      </c>
      <c r="BE14" s="321">
        <v>-362814.89000000007</v>
      </c>
      <c r="BF14" s="321">
        <v>45445.829999998678</v>
      </c>
      <c r="BG14" s="321">
        <v>-317369.06000000139</v>
      </c>
      <c r="BH14" s="321">
        <v>8587.75</v>
      </c>
      <c r="BI14" s="321">
        <v>0</v>
      </c>
      <c r="BJ14" s="321">
        <v>0</v>
      </c>
      <c r="BK14" s="321">
        <v>8587.75</v>
      </c>
      <c r="BL14" s="321">
        <v>0</v>
      </c>
      <c r="BM14" s="321">
        <v>0</v>
      </c>
      <c r="BN14" s="321">
        <v>0</v>
      </c>
      <c r="BO14" s="321">
        <v>0</v>
      </c>
      <c r="BP14" s="321">
        <v>0</v>
      </c>
      <c r="BQ14" s="321">
        <v>0</v>
      </c>
      <c r="BR14" s="321">
        <v>8587.75</v>
      </c>
      <c r="BS14" s="321">
        <v>8587.75</v>
      </c>
      <c r="BT14" s="321">
        <v>0</v>
      </c>
      <c r="BU14" s="321">
        <v>0</v>
      </c>
      <c r="BV14" s="321">
        <v>0</v>
      </c>
      <c r="BW14" s="321">
        <v>0</v>
      </c>
      <c r="BX14" s="321">
        <v>0</v>
      </c>
      <c r="BY14" s="321">
        <v>0</v>
      </c>
      <c r="BZ14" s="321">
        <v>0</v>
      </c>
      <c r="CA14" s="321">
        <v>0</v>
      </c>
      <c r="CB14" s="321">
        <v>0</v>
      </c>
      <c r="CC14" s="321"/>
      <c r="CD14" s="321">
        <v>-317369.06000000139</v>
      </c>
      <c r="CE14" s="321">
        <v>8587.75</v>
      </c>
      <c r="CF14" s="321"/>
      <c r="CG14" s="321">
        <v>0</v>
      </c>
      <c r="CH14" s="321">
        <v>-308781.31000000139</v>
      </c>
      <c r="CI14" s="321">
        <v>0</v>
      </c>
      <c r="CJ14" s="321">
        <v>0</v>
      </c>
      <c r="CK14" s="321">
        <v>0</v>
      </c>
      <c r="CL14" s="321">
        <v>0</v>
      </c>
      <c r="CM14" s="321">
        <v>0</v>
      </c>
      <c r="CN14" s="321">
        <v>0</v>
      </c>
      <c r="CO14" s="321">
        <v>0</v>
      </c>
      <c r="CP14" s="321">
        <v>0</v>
      </c>
      <c r="CQ14" s="321">
        <v>0</v>
      </c>
      <c r="CR14" s="321">
        <v>0</v>
      </c>
      <c r="CS14" s="321">
        <v>0</v>
      </c>
      <c r="CT14" s="321">
        <v>0</v>
      </c>
      <c r="CU14" s="321">
        <v>0</v>
      </c>
      <c r="CV14" s="321">
        <v>0</v>
      </c>
      <c r="CW14" s="321"/>
      <c r="CX14" s="321"/>
      <c r="CY14" s="321"/>
      <c r="CZ14" s="321">
        <v>-285493.46000000142</v>
      </c>
      <c r="DA14" s="321">
        <v>-285493.46000000142</v>
      </c>
      <c r="DB14" s="321">
        <v>0</v>
      </c>
      <c r="DC14" s="321">
        <v>1715.68</v>
      </c>
      <c r="DD14" s="321">
        <v>0</v>
      </c>
      <c r="DE14" s="321">
        <v>0</v>
      </c>
      <c r="DF14" s="321">
        <v>0</v>
      </c>
      <c r="DG14" s="321">
        <v>-25003.53</v>
      </c>
      <c r="DH14" s="321">
        <v>0</v>
      </c>
      <c r="DI14" s="321">
        <v>0</v>
      </c>
      <c r="DJ14" s="321">
        <v>-23287.85</v>
      </c>
      <c r="DK14" s="321">
        <v>0</v>
      </c>
      <c r="DL14" s="321">
        <v>0</v>
      </c>
      <c r="DM14" s="321">
        <v>0</v>
      </c>
      <c r="DN14" s="321">
        <v>0</v>
      </c>
      <c r="DO14" s="321">
        <v>0</v>
      </c>
      <c r="DP14" s="322">
        <v>2.0372681319713593E-9</v>
      </c>
      <c r="DQ14" s="323">
        <v>2238770.5700000017</v>
      </c>
      <c r="DR14" s="324">
        <v>662210.51999999955</v>
      </c>
      <c r="DS14" s="323">
        <v>33414.69</v>
      </c>
      <c r="DT14" s="323">
        <v>118471.26000000001</v>
      </c>
      <c r="DU14" s="323">
        <v>0</v>
      </c>
      <c r="DV14" s="323">
        <v>0</v>
      </c>
      <c r="EG14" s="303"/>
    </row>
    <row r="15" spans="1:137" s="13" customFormat="1" ht="15.6" x14ac:dyDescent="0.3">
      <c r="A15" s="325">
        <v>7016</v>
      </c>
      <c r="B15" s="326" t="s">
        <v>195</v>
      </c>
      <c r="C15" s="320" t="s">
        <v>181</v>
      </c>
      <c r="D15" s="320" t="s">
        <v>196</v>
      </c>
      <c r="E15" s="320" t="s">
        <v>183</v>
      </c>
      <c r="F15" s="320" t="s">
        <v>184</v>
      </c>
      <c r="G15" s="321">
        <v>2220370</v>
      </c>
      <c r="H15" s="321">
        <v>0</v>
      </c>
      <c r="I15" s="321">
        <v>4662886</v>
      </c>
      <c r="J15" s="321">
        <v>0</v>
      </c>
      <c r="K15" s="321">
        <v>72790</v>
      </c>
      <c r="L15" s="321">
        <v>200</v>
      </c>
      <c r="M15" s="321">
        <v>70134</v>
      </c>
      <c r="N15" s="321">
        <v>0</v>
      </c>
      <c r="O15" s="321">
        <v>8596</v>
      </c>
      <c r="P15" s="321">
        <v>0</v>
      </c>
      <c r="Q15" s="321">
        <v>0</v>
      </c>
      <c r="R15" s="321">
        <v>0</v>
      </c>
      <c r="S15" s="321">
        <v>0</v>
      </c>
      <c r="T15" s="321">
        <v>0</v>
      </c>
      <c r="U15" s="321">
        <v>0</v>
      </c>
      <c r="V15" s="321">
        <v>19637</v>
      </c>
      <c r="W15" s="321">
        <v>0</v>
      </c>
      <c r="X15" s="321">
        <v>7054613</v>
      </c>
      <c r="Y15" s="321">
        <v>2217351</v>
      </c>
      <c r="Z15" s="321">
        <v>0</v>
      </c>
      <c r="AA15" s="321">
        <v>1120493</v>
      </c>
      <c r="AB15" s="321">
        <v>233529</v>
      </c>
      <c r="AC15" s="321">
        <v>291103</v>
      </c>
      <c r="AD15" s="321">
        <v>61854</v>
      </c>
      <c r="AE15" s="321">
        <v>896884</v>
      </c>
      <c r="AF15" s="321">
        <v>50222</v>
      </c>
      <c r="AG15" s="321">
        <v>20914</v>
      </c>
      <c r="AH15" s="321">
        <v>0</v>
      </c>
      <c r="AI15" s="321">
        <v>0</v>
      </c>
      <c r="AJ15" s="321">
        <v>212941</v>
      </c>
      <c r="AK15" s="321">
        <v>4958</v>
      </c>
      <c r="AL15" s="321">
        <v>28260</v>
      </c>
      <c r="AM15" s="321">
        <v>6068</v>
      </c>
      <c r="AN15" s="321">
        <v>50475</v>
      </c>
      <c r="AO15" s="321">
        <v>0</v>
      </c>
      <c r="AP15" s="321">
        <v>45811</v>
      </c>
      <c r="AQ15" s="321">
        <v>296983</v>
      </c>
      <c r="AR15" s="321">
        <v>135383</v>
      </c>
      <c r="AS15" s="321">
        <v>6311</v>
      </c>
      <c r="AT15" s="321">
        <v>68479</v>
      </c>
      <c r="AU15" s="321">
        <v>4700</v>
      </c>
      <c r="AV15" s="321">
        <v>289</v>
      </c>
      <c r="AW15" s="321">
        <v>54231</v>
      </c>
      <c r="AX15" s="321">
        <v>160720</v>
      </c>
      <c r="AY15" s="321">
        <v>6694</v>
      </c>
      <c r="AZ15" s="321">
        <v>1448994</v>
      </c>
      <c r="BA15" s="321">
        <v>0</v>
      </c>
      <c r="BB15" s="321">
        <v>0</v>
      </c>
      <c r="BC15" s="321">
        <v>0</v>
      </c>
      <c r="BD15" s="321">
        <v>7423647</v>
      </c>
      <c r="BE15" s="321">
        <v>744463</v>
      </c>
      <c r="BF15" s="321">
        <v>-369034</v>
      </c>
      <c r="BG15" s="321">
        <v>375429</v>
      </c>
      <c r="BH15" s="321">
        <v>12910</v>
      </c>
      <c r="BI15" s="321">
        <v>0</v>
      </c>
      <c r="BJ15" s="321">
        <v>0</v>
      </c>
      <c r="BK15" s="321">
        <v>12910</v>
      </c>
      <c r="BL15" s="321">
        <v>0</v>
      </c>
      <c r="BM15" s="321">
        <v>0</v>
      </c>
      <c r="BN15" s="321">
        <v>0</v>
      </c>
      <c r="BO15" s="321">
        <v>0</v>
      </c>
      <c r="BP15" s="321">
        <v>0</v>
      </c>
      <c r="BQ15" s="321">
        <v>57393</v>
      </c>
      <c r="BR15" s="321">
        <v>12910</v>
      </c>
      <c r="BS15" s="321">
        <v>70303</v>
      </c>
      <c r="BT15" s="321">
        <v>0</v>
      </c>
      <c r="BU15" s="321">
        <v>0</v>
      </c>
      <c r="BV15" s="321">
        <v>0</v>
      </c>
      <c r="BW15" s="321">
        <v>0</v>
      </c>
      <c r="BX15" s="321">
        <v>0</v>
      </c>
      <c r="BY15" s="321">
        <v>0</v>
      </c>
      <c r="BZ15" s="321">
        <v>0</v>
      </c>
      <c r="CA15" s="321">
        <v>0</v>
      </c>
      <c r="CB15" s="321">
        <v>0</v>
      </c>
      <c r="CC15" s="321">
        <v>375429</v>
      </c>
      <c r="CD15" s="321"/>
      <c r="CE15" s="321">
        <v>70303</v>
      </c>
      <c r="CF15" s="321"/>
      <c r="CG15" s="321">
        <v>0</v>
      </c>
      <c r="CH15" s="321">
        <v>445732</v>
      </c>
      <c r="CI15" s="321">
        <v>960615</v>
      </c>
      <c r="CJ15" s="321">
        <v>489727</v>
      </c>
      <c r="CK15" s="321">
        <v>585088</v>
      </c>
      <c r="CL15" s="321">
        <v>1055976</v>
      </c>
      <c r="CM15" s="321">
        <v>0</v>
      </c>
      <c r="CN15" s="321">
        <v>0</v>
      </c>
      <c r="CO15" s="321">
        <v>41461</v>
      </c>
      <c r="CP15" s="321">
        <v>189420</v>
      </c>
      <c r="CQ15" s="321">
        <v>-745489</v>
      </c>
      <c r="CR15" s="321">
        <v>541368</v>
      </c>
      <c r="CS15" s="321">
        <v>0</v>
      </c>
      <c r="CT15" s="321">
        <v>0</v>
      </c>
      <c r="CU15" s="321">
        <v>0</v>
      </c>
      <c r="CV15" s="321">
        <v>0</v>
      </c>
      <c r="CW15" s="321"/>
      <c r="CX15" s="321"/>
      <c r="CY15" s="321"/>
      <c r="CZ15" s="321">
        <v>0</v>
      </c>
      <c r="DA15" s="321">
        <v>0</v>
      </c>
      <c r="DB15" s="321">
        <v>0</v>
      </c>
      <c r="DC15" s="321">
        <v>8596</v>
      </c>
      <c r="DD15" s="321">
        <v>19311</v>
      </c>
      <c r="DE15" s="321">
        <v>0</v>
      </c>
      <c r="DF15" s="321">
        <v>-118705</v>
      </c>
      <c r="DG15" s="321">
        <v>-2503</v>
      </c>
      <c r="DH15" s="321">
        <v>0</v>
      </c>
      <c r="DI15" s="321">
        <v>0</v>
      </c>
      <c r="DJ15" s="321">
        <v>-93301</v>
      </c>
      <c r="DK15" s="321">
        <v>0</v>
      </c>
      <c r="DL15" s="321">
        <v>0</v>
      </c>
      <c r="DM15" s="321">
        <v>0</v>
      </c>
      <c r="DN15" s="321">
        <v>-2335</v>
      </c>
      <c r="DO15" s="321">
        <v>0</v>
      </c>
      <c r="DP15" s="322">
        <v>-0.04</v>
      </c>
      <c r="DQ15" s="323">
        <v>4871436</v>
      </c>
      <c r="DR15" s="324">
        <v>2552211</v>
      </c>
      <c r="DS15" s="323">
        <v>160720</v>
      </c>
      <c r="DT15" s="323">
        <v>8596</v>
      </c>
      <c r="DU15" s="323">
        <v>0</v>
      </c>
      <c r="DV15" s="323">
        <v>-2335</v>
      </c>
      <c r="EG15" s="303"/>
    </row>
    <row r="16" spans="1:137" s="13" customFormat="1" ht="15.6" x14ac:dyDescent="0.3">
      <c r="A16" s="318">
        <v>7052</v>
      </c>
      <c r="B16" s="319" t="s">
        <v>197</v>
      </c>
      <c r="C16" s="320" t="s">
        <v>181</v>
      </c>
      <c r="D16" s="320" t="s">
        <v>196</v>
      </c>
      <c r="E16" s="320" t="s">
        <v>183</v>
      </c>
      <c r="F16" s="320" t="s">
        <v>194</v>
      </c>
      <c r="G16" s="321">
        <v>1119137.97</v>
      </c>
      <c r="H16" s="321">
        <v>0</v>
      </c>
      <c r="I16" s="321">
        <v>1599557.9</v>
      </c>
      <c r="J16" s="321">
        <v>0</v>
      </c>
      <c r="K16" s="321">
        <v>71690</v>
      </c>
      <c r="L16" s="321">
        <v>8285.15</v>
      </c>
      <c r="M16" s="321">
        <v>0</v>
      </c>
      <c r="N16" s="321">
        <v>0</v>
      </c>
      <c r="O16" s="321">
        <v>30610.68</v>
      </c>
      <c r="P16" s="321">
        <v>14787.170000000002</v>
      </c>
      <c r="Q16" s="321">
        <v>0</v>
      </c>
      <c r="R16" s="321">
        <v>0</v>
      </c>
      <c r="S16" s="321">
        <v>2412.16</v>
      </c>
      <c r="T16" s="321">
        <v>0</v>
      </c>
      <c r="U16" s="321">
        <v>0</v>
      </c>
      <c r="V16" s="321">
        <v>6151.77</v>
      </c>
      <c r="W16" s="321">
        <v>28732.6</v>
      </c>
      <c r="X16" s="321">
        <v>2881365.4000000004</v>
      </c>
      <c r="Y16" s="321">
        <v>805771.99999999523</v>
      </c>
      <c r="Z16" s="321">
        <v>0</v>
      </c>
      <c r="AA16" s="321">
        <v>1050960</v>
      </c>
      <c r="AB16" s="321">
        <v>28008.999999999498</v>
      </c>
      <c r="AC16" s="321">
        <v>94702.94</v>
      </c>
      <c r="AD16" s="321">
        <v>0</v>
      </c>
      <c r="AE16" s="321">
        <v>154605.80000000005</v>
      </c>
      <c r="AF16" s="321">
        <v>0</v>
      </c>
      <c r="AG16" s="321">
        <v>11469.4</v>
      </c>
      <c r="AH16" s="321">
        <v>0</v>
      </c>
      <c r="AI16" s="321">
        <v>3529.86</v>
      </c>
      <c r="AJ16" s="321">
        <v>5107.3399999999965</v>
      </c>
      <c r="AK16" s="321">
        <v>0</v>
      </c>
      <c r="AL16" s="321">
        <v>1997.28</v>
      </c>
      <c r="AM16" s="321">
        <v>0</v>
      </c>
      <c r="AN16" s="321">
        <v>0</v>
      </c>
      <c r="AO16" s="321">
        <v>0</v>
      </c>
      <c r="AP16" s="321">
        <v>170650.82</v>
      </c>
      <c r="AQ16" s="321">
        <v>47141.04</v>
      </c>
      <c r="AR16" s="321">
        <v>52</v>
      </c>
      <c r="AS16" s="321">
        <v>0</v>
      </c>
      <c r="AT16" s="321">
        <v>14097.479999999998</v>
      </c>
      <c r="AU16" s="321">
        <v>3291.75</v>
      </c>
      <c r="AV16" s="321">
        <v>4902.5</v>
      </c>
      <c r="AW16" s="321">
        <v>37842.270000000004</v>
      </c>
      <c r="AX16" s="321">
        <v>518087.47999999992</v>
      </c>
      <c r="AY16" s="321">
        <v>0</v>
      </c>
      <c r="AZ16" s="321">
        <v>176244.60000000003</v>
      </c>
      <c r="BA16" s="321">
        <v>0</v>
      </c>
      <c r="BB16" s="321">
        <v>0</v>
      </c>
      <c r="BC16" s="321">
        <v>0</v>
      </c>
      <c r="BD16" s="321">
        <v>3128463.559999994</v>
      </c>
      <c r="BE16" s="321">
        <v>-298745.87000000029</v>
      </c>
      <c r="BF16" s="321">
        <v>-247098.15999999363</v>
      </c>
      <c r="BG16" s="321">
        <v>-545844.02999999397</v>
      </c>
      <c r="BH16" s="321">
        <v>39750.75</v>
      </c>
      <c r="BI16" s="321">
        <v>0</v>
      </c>
      <c r="BJ16" s="321">
        <v>0</v>
      </c>
      <c r="BK16" s="321">
        <v>39750.75</v>
      </c>
      <c r="BL16" s="321">
        <v>0</v>
      </c>
      <c r="BM16" s="321">
        <v>30911</v>
      </c>
      <c r="BN16" s="321">
        <v>0</v>
      </c>
      <c r="BO16" s="321">
        <v>0</v>
      </c>
      <c r="BP16" s="321">
        <v>30911</v>
      </c>
      <c r="BQ16" s="321">
        <v>0</v>
      </c>
      <c r="BR16" s="321">
        <v>8839.75</v>
      </c>
      <c r="BS16" s="321">
        <v>8839.75</v>
      </c>
      <c r="BT16" s="321">
        <v>0</v>
      </c>
      <c r="BU16" s="321">
        <v>0</v>
      </c>
      <c r="BV16" s="321">
        <v>0</v>
      </c>
      <c r="BW16" s="321">
        <v>0</v>
      </c>
      <c r="BX16" s="321">
        <v>0</v>
      </c>
      <c r="BY16" s="321">
        <v>0</v>
      </c>
      <c r="BZ16" s="321">
        <v>0</v>
      </c>
      <c r="CA16" s="321">
        <v>0</v>
      </c>
      <c r="CB16" s="321">
        <v>0</v>
      </c>
      <c r="CC16" s="321"/>
      <c r="CD16" s="321">
        <v>-545844.02999999397</v>
      </c>
      <c r="CE16" s="321">
        <v>8839.75</v>
      </c>
      <c r="CF16" s="321"/>
      <c r="CG16" s="321">
        <v>0</v>
      </c>
      <c r="CH16" s="321">
        <v>-537004.27999999397</v>
      </c>
      <c r="CI16" s="321">
        <v>0</v>
      </c>
      <c r="CJ16" s="321">
        <v>0</v>
      </c>
      <c r="CK16" s="321">
        <v>0</v>
      </c>
      <c r="CL16" s="321">
        <v>0</v>
      </c>
      <c r="CM16" s="321">
        <v>0</v>
      </c>
      <c r="CN16" s="321">
        <v>0</v>
      </c>
      <c r="CO16" s="321">
        <v>0</v>
      </c>
      <c r="CP16" s="321">
        <v>0</v>
      </c>
      <c r="CQ16" s="321">
        <v>0</v>
      </c>
      <c r="CR16" s="321">
        <v>0</v>
      </c>
      <c r="CS16" s="321">
        <v>0</v>
      </c>
      <c r="CT16" s="321">
        <v>0</v>
      </c>
      <c r="CU16" s="321">
        <v>0</v>
      </c>
      <c r="CV16" s="321">
        <v>0</v>
      </c>
      <c r="CW16" s="321"/>
      <c r="CX16" s="321"/>
      <c r="CY16" s="321"/>
      <c r="CZ16" s="321">
        <v>-340054.20999999379</v>
      </c>
      <c r="DA16" s="321">
        <v>-340054.20999999379</v>
      </c>
      <c r="DB16" s="321">
        <v>0</v>
      </c>
      <c r="DC16" s="321">
        <v>7337.58</v>
      </c>
      <c r="DD16" s="321">
        <v>0</v>
      </c>
      <c r="DE16" s="321">
        <v>0</v>
      </c>
      <c r="DF16" s="321">
        <v>-193077.72</v>
      </c>
      <c r="DG16" s="321">
        <v>-11209.93</v>
      </c>
      <c r="DH16" s="321">
        <v>0</v>
      </c>
      <c r="DI16" s="321">
        <v>0</v>
      </c>
      <c r="DJ16" s="321">
        <v>-196950.07</v>
      </c>
      <c r="DK16" s="321">
        <v>0</v>
      </c>
      <c r="DL16" s="321">
        <v>0</v>
      </c>
      <c r="DM16" s="321">
        <v>0</v>
      </c>
      <c r="DN16" s="321">
        <v>0</v>
      </c>
      <c r="DO16" s="321">
        <v>0</v>
      </c>
      <c r="DP16" s="322">
        <v>-6.1700120568275452E-9</v>
      </c>
      <c r="DQ16" s="323">
        <v>2134049.7399999946</v>
      </c>
      <c r="DR16" s="324">
        <v>994413.81999999937</v>
      </c>
      <c r="DS16" s="323">
        <v>518087.47999999992</v>
      </c>
      <c r="DT16" s="323">
        <v>47810.010000000009</v>
      </c>
      <c r="DU16" s="323">
        <v>0</v>
      </c>
      <c r="DV16" s="323">
        <v>0</v>
      </c>
      <c r="EG16" s="303"/>
    </row>
    <row r="17" spans="1:137" s="13" customFormat="1" ht="15.6" x14ac:dyDescent="0.3">
      <c r="A17" s="318">
        <v>2017</v>
      </c>
      <c r="B17" s="319" t="s">
        <v>198</v>
      </c>
      <c r="C17" s="320" t="s">
        <v>181</v>
      </c>
      <c r="D17" s="320" t="s">
        <v>186</v>
      </c>
      <c r="E17" s="320" t="s">
        <v>183</v>
      </c>
      <c r="F17" s="320" t="s">
        <v>184</v>
      </c>
      <c r="G17" s="321">
        <v>1752496.35</v>
      </c>
      <c r="H17" s="321">
        <v>0</v>
      </c>
      <c r="I17" s="321">
        <v>135845.51999999999</v>
      </c>
      <c r="J17" s="321">
        <v>0</v>
      </c>
      <c r="K17" s="321">
        <v>133460</v>
      </c>
      <c r="L17" s="321">
        <v>3856.93</v>
      </c>
      <c r="M17" s="321">
        <v>0</v>
      </c>
      <c r="N17" s="321">
        <v>0</v>
      </c>
      <c r="O17" s="321">
        <v>23574.59</v>
      </c>
      <c r="P17" s="321">
        <v>2419.86</v>
      </c>
      <c r="Q17" s="321">
        <v>0</v>
      </c>
      <c r="R17" s="321">
        <v>0</v>
      </c>
      <c r="S17" s="321">
        <v>1062.2</v>
      </c>
      <c r="T17" s="321">
        <v>0</v>
      </c>
      <c r="U17" s="321">
        <v>0</v>
      </c>
      <c r="V17" s="321">
        <v>2787.71</v>
      </c>
      <c r="W17" s="321">
        <v>83115</v>
      </c>
      <c r="X17" s="321">
        <v>2138618.16</v>
      </c>
      <c r="Y17" s="321">
        <v>990382.32</v>
      </c>
      <c r="Z17" s="321">
        <v>534.18000000000006</v>
      </c>
      <c r="AA17" s="321">
        <v>257747.35</v>
      </c>
      <c r="AB17" s="321">
        <v>0</v>
      </c>
      <c r="AC17" s="321">
        <v>131137.46</v>
      </c>
      <c r="AD17" s="321">
        <v>0</v>
      </c>
      <c r="AE17" s="321">
        <v>0</v>
      </c>
      <c r="AF17" s="321">
        <v>0</v>
      </c>
      <c r="AG17" s="321">
        <v>0</v>
      </c>
      <c r="AH17" s="321">
        <v>0</v>
      </c>
      <c r="AI17" s="321">
        <v>0</v>
      </c>
      <c r="AJ17" s="321">
        <v>51991.08</v>
      </c>
      <c r="AK17" s="321">
        <v>0</v>
      </c>
      <c r="AL17" s="321">
        <v>0</v>
      </c>
      <c r="AM17" s="321">
        <v>0</v>
      </c>
      <c r="AN17" s="321">
        <v>22078.02</v>
      </c>
      <c r="AO17" s="321">
        <v>28407.83</v>
      </c>
      <c r="AP17" s="321">
        <v>2485.88</v>
      </c>
      <c r="AQ17" s="321">
        <v>83870.75999999998</v>
      </c>
      <c r="AR17" s="321">
        <v>7640.13</v>
      </c>
      <c r="AS17" s="321">
        <v>84.139999999999986</v>
      </c>
      <c r="AT17" s="321">
        <v>12052.990000000002</v>
      </c>
      <c r="AU17" s="321">
        <v>5139.75</v>
      </c>
      <c r="AV17" s="321">
        <v>0</v>
      </c>
      <c r="AW17" s="321">
        <v>99424.79</v>
      </c>
      <c r="AX17" s="321">
        <v>124704.14999999997</v>
      </c>
      <c r="AY17" s="321">
        <v>6618.48</v>
      </c>
      <c r="AZ17" s="321">
        <v>55292.26</v>
      </c>
      <c r="BA17" s="321">
        <v>367531</v>
      </c>
      <c r="BB17" s="321">
        <v>0</v>
      </c>
      <c r="BC17" s="321">
        <v>0</v>
      </c>
      <c r="BD17" s="321">
        <v>2247122.5699999998</v>
      </c>
      <c r="BE17" s="321">
        <v>8143.0000000002328</v>
      </c>
      <c r="BF17" s="321">
        <v>-108504.40999999968</v>
      </c>
      <c r="BG17" s="321">
        <v>-100361.40999999945</v>
      </c>
      <c r="BH17" s="321">
        <v>7026.25</v>
      </c>
      <c r="BI17" s="321">
        <v>0</v>
      </c>
      <c r="BJ17" s="321">
        <v>0</v>
      </c>
      <c r="BK17" s="321">
        <v>7026.25</v>
      </c>
      <c r="BL17" s="321">
        <v>0</v>
      </c>
      <c r="BM17" s="321">
        <v>2771.4</v>
      </c>
      <c r="BN17" s="321">
        <v>0</v>
      </c>
      <c r="BO17" s="321">
        <v>6040.8</v>
      </c>
      <c r="BP17" s="321">
        <v>8812.2000000000007</v>
      </c>
      <c r="BQ17" s="321">
        <v>15080.77</v>
      </c>
      <c r="BR17" s="321">
        <v>-1785.9500000000007</v>
      </c>
      <c r="BS17" s="321">
        <v>13294.82</v>
      </c>
      <c r="BT17" s="321">
        <v>0</v>
      </c>
      <c r="BU17" s="321">
        <v>0</v>
      </c>
      <c r="BV17" s="321">
        <v>0</v>
      </c>
      <c r="BW17" s="321">
        <v>0</v>
      </c>
      <c r="BX17" s="321">
        <v>0</v>
      </c>
      <c r="BY17" s="321">
        <v>0</v>
      </c>
      <c r="BZ17" s="321">
        <v>0</v>
      </c>
      <c r="CA17" s="321">
        <v>0</v>
      </c>
      <c r="CB17" s="321">
        <v>0</v>
      </c>
      <c r="CC17" s="321"/>
      <c r="CD17" s="321">
        <v>-100361.40999999945</v>
      </c>
      <c r="CE17" s="321">
        <v>13294.82</v>
      </c>
      <c r="CF17" s="321"/>
      <c r="CG17" s="321">
        <v>0</v>
      </c>
      <c r="CH17" s="321">
        <v>-87066.589999999444</v>
      </c>
      <c r="CI17" s="321">
        <v>123084.6</v>
      </c>
      <c r="CJ17" s="321">
        <v>0</v>
      </c>
      <c r="CK17" s="321">
        <v>0</v>
      </c>
      <c r="CL17" s="321">
        <v>123084.6</v>
      </c>
      <c r="CM17" s="321">
        <v>0</v>
      </c>
      <c r="CN17" s="321">
        <v>0</v>
      </c>
      <c r="CO17" s="321">
        <v>7555</v>
      </c>
      <c r="CP17" s="321">
        <v>0</v>
      </c>
      <c r="CQ17" s="321">
        <v>-181536.78999999998</v>
      </c>
      <c r="CR17" s="321">
        <v>-50897.189999999973</v>
      </c>
      <c r="CS17" s="321">
        <v>0</v>
      </c>
      <c r="CT17" s="321">
        <v>0</v>
      </c>
      <c r="CU17" s="321">
        <v>0</v>
      </c>
      <c r="CV17" s="321">
        <v>0</v>
      </c>
      <c r="CW17" s="321"/>
      <c r="CX17" s="321"/>
      <c r="CY17" s="321"/>
      <c r="CZ17" s="321">
        <v>0</v>
      </c>
      <c r="DA17" s="321">
        <v>0</v>
      </c>
      <c r="DB17" s="321">
        <v>0</v>
      </c>
      <c r="DC17" s="321">
        <v>306.89</v>
      </c>
      <c r="DD17" s="321">
        <v>0</v>
      </c>
      <c r="DE17" s="321">
        <v>0</v>
      </c>
      <c r="DF17" s="321">
        <v>-36476.29</v>
      </c>
      <c r="DG17" s="321">
        <v>0</v>
      </c>
      <c r="DH17" s="321">
        <v>0</v>
      </c>
      <c r="DI17" s="321">
        <v>0</v>
      </c>
      <c r="DJ17" s="321">
        <v>-36169.4</v>
      </c>
      <c r="DK17" s="321">
        <v>0</v>
      </c>
      <c r="DL17" s="321">
        <v>0</v>
      </c>
      <c r="DM17" s="321">
        <v>0</v>
      </c>
      <c r="DN17" s="321">
        <v>0</v>
      </c>
      <c r="DO17" s="321">
        <v>0</v>
      </c>
      <c r="DP17" s="322">
        <v>0</v>
      </c>
      <c r="DQ17" s="323">
        <v>1379801.31</v>
      </c>
      <c r="DR17" s="324">
        <v>867321.25999999978</v>
      </c>
      <c r="DS17" s="323">
        <v>124704.14999999997</v>
      </c>
      <c r="DT17" s="323">
        <v>27056.65</v>
      </c>
      <c r="DU17" s="323">
        <v>0</v>
      </c>
      <c r="DV17" s="323">
        <v>0</v>
      </c>
      <c r="EG17" s="303"/>
    </row>
    <row r="18" spans="1:137" s="13" customFormat="1" ht="15.6" x14ac:dyDescent="0.3">
      <c r="A18" s="318">
        <v>2016</v>
      </c>
      <c r="B18" s="319" t="s">
        <v>199</v>
      </c>
      <c r="C18" s="320" t="s">
        <v>181</v>
      </c>
      <c r="D18" s="320" t="s">
        <v>186</v>
      </c>
      <c r="E18" s="320" t="s">
        <v>183</v>
      </c>
      <c r="F18" s="320" t="s">
        <v>184</v>
      </c>
      <c r="G18" s="321">
        <v>2237895</v>
      </c>
      <c r="H18" s="321">
        <v>0</v>
      </c>
      <c r="I18" s="321">
        <v>147363</v>
      </c>
      <c r="J18" s="321">
        <v>0</v>
      </c>
      <c r="K18" s="321">
        <v>223070</v>
      </c>
      <c r="L18" s="321">
        <v>1914</v>
      </c>
      <c r="M18" s="321">
        <v>1110</v>
      </c>
      <c r="N18" s="321">
        <v>0</v>
      </c>
      <c r="O18" s="321">
        <v>114737</v>
      </c>
      <c r="P18" s="321">
        <v>348</v>
      </c>
      <c r="Q18" s="321">
        <v>0</v>
      </c>
      <c r="R18" s="321">
        <v>0</v>
      </c>
      <c r="S18" s="321">
        <v>39284</v>
      </c>
      <c r="T18" s="321">
        <v>0</v>
      </c>
      <c r="U18" s="321">
        <v>0</v>
      </c>
      <c r="V18" s="321">
        <v>2707</v>
      </c>
      <c r="W18" s="321">
        <v>19595</v>
      </c>
      <c r="X18" s="321">
        <v>2788023</v>
      </c>
      <c r="Y18" s="321">
        <v>1159025</v>
      </c>
      <c r="Z18" s="321">
        <v>0</v>
      </c>
      <c r="AA18" s="321">
        <v>302571</v>
      </c>
      <c r="AB18" s="321">
        <v>0</v>
      </c>
      <c r="AC18" s="321">
        <v>230718</v>
      </c>
      <c r="AD18" s="321">
        <v>0</v>
      </c>
      <c r="AE18" s="321">
        <v>106902</v>
      </c>
      <c r="AF18" s="321">
        <v>7380</v>
      </c>
      <c r="AG18" s="321">
        <v>9145</v>
      </c>
      <c r="AH18" s="321">
        <v>0</v>
      </c>
      <c r="AI18" s="321">
        <v>0</v>
      </c>
      <c r="AJ18" s="321">
        <v>18898</v>
      </c>
      <c r="AK18" s="321">
        <v>2337</v>
      </c>
      <c r="AL18" s="321">
        <v>260</v>
      </c>
      <c r="AM18" s="321">
        <v>6364</v>
      </c>
      <c r="AN18" s="321">
        <v>53782</v>
      </c>
      <c r="AO18" s="321">
        <v>42612</v>
      </c>
      <c r="AP18" s="321">
        <v>0</v>
      </c>
      <c r="AQ18" s="321">
        <v>108040</v>
      </c>
      <c r="AR18" s="321">
        <v>8102</v>
      </c>
      <c r="AS18" s="321">
        <v>0</v>
      </c>
      <c r="AT18" s="321">
        <v>7761</v>
      </c>
      <c r="AU18" s="321">
        <v>9471</v>
      </c>
      <c r="AV18" s="321">
        <v>9430</v>
      </c>
      <c r="AW18" s="321">
        <v>75164</v>
      </c>
      <c r="AX18" s="321">
        <v>107407</v>
      </c>
      <c r="AY18" s="321">
        <v>9444</v>
      </c>
      <c r="AZ18" s="321">
        <v>54470</v>
      </c>
      <c r="BA18" s="321">
        <v>386831</v>
      </c>
      <c r="BB18" s="321">
        <v>0</v>
      </c>
      <c r="BC18" s="321">
        <v>0</v>
      </c>
      <c r="BD18" s="321">
        <v>2716114</v>
      </c>
      <c r="BE18" s="321">
        <v>83075</v>
      </c>
      <c r="BF18" s="321">
        <v>71909</v>
      </c>
      <c r="BG18" s="321">
        <v>154984</v>
      </c>
      <c r="BH18" s="321">
        <v>8039</v>
      </c>
      <c r="BI18" s="321">
        <v>0</v>
      </c>
      <c r="BJ18" s="321">
        <v>0</v>
      </c>
      <c r="BK18" s="321">
        <v>8039</v>
      </c>
      <c r="BL18" s="321">
        <v>0</v>
      </c>
      <c r="BM18" s="321">
        <v>0</v>
      </c>
      <c r="BN18" s="321">
        <v>0</v>
      </c>
      <c r="BO18" s="321">
        <v>0</v>
      </c>
      <c r="BP18" s="321">
        <v>0</v>
      </c>
      <c r="BQ18" s="321">
        <v>0</v>
      </c>
      <c r="BR18" s="321">
        <v>8039</v>
      </c>
      <c r="BS18" s="321">
        <v>8039</v>
      </c>
      <c r="BT18" s="321">
        <v>0</v>
      </c>
      <c r="BU18" s="321">
        <v>0</v>
      </c>
      <c r="BV18" s="321">
        <v>0</v>
      </c>
      <c r="BW18" s="321">
        <v>0</v>
      </c>
      <c r="BX18" s="321">
        <v>0</v>
      </c>
      <c r="BY18" s="321">
        <v>0</v>
      </c>
      <c r="BZ18" s="321">
        <v>0</v>
      </c>
      <c r="CA18" s="321">
        <v>0</v>
      </c>
      <c r="CB18" s="321">
        <v>0</v>
      </c>
      <c r="CC18" s="321">
        <v>154984</v>
      </c>
      <c r="CD18" s="321"/>
      <c r="CE18" s="321">
        <v>8039</v>
      </c>
      <c r="CF18" s="321"/>
      <c r="CG18" s="321">
        <v>0</v>
      </c>
      <c r="CH18" s="321">
        <v>163023</v>
      </c>
      <c r="CI18" s="321">
        <v>356398</v>
      </c>
      <c r="CJ18" s="321">
        <v>0</v>
      </c>
      <c r="CK18" s="321">
        <v>0</v>
      </c>
      <c r="CL18" s="321">
        <v>356398</v>
      </c>
      <c r="CM18" s="321">
        <v>0</v>
      </c>
      <c r="CN18" s="321">
        <v>0</v>
      </c>
      <c r="CO18" s="321">
        <v>1695</v>
      </c>
      <c r="CP18" s="321">
        <v>0</v>
      </c>
      <c r="CQ18" s="321">
        <v>0</v>
      </c>
      <c r="CR18" s="321">
        <v>358093</v>
      </c>
      <c r="CS18" s="321">
        <v>0</v>
      </c>
      <c r="CT18" s="321">
        <v>0</v>
      </c>
      <c r="CU18" s="321">
        <v>0</v>
      </c>
      <c r="CV18" s="321">
        <v>0</v>
      </c>
      <c r="CW18" s="321"/>
      <c r="CX18" s="321"/>
      <c r="CY18" s="321"/>
      <c r="CZ18" s="321">
        <v>0</v>
      </c>
      <c r="DA18" s="321">
        <v>0</v>
      </c>
      <c r="DB18" s="321">
        <v>1110</v>
      </c>
      <c r="DC18" s="321">
        <v>3889</v>
      </c>
      <c r="DD18" s="321">
        <v>17499</v>
      </c>
      <c r="DE18" s="321">
        <v>960</v>
      </c>
      <c r="DF18" s="321">
        <v>-27389</v>
      </c>
      <c r="DG18" s="321">
        <v>-15299.4</v>
      </c>
      <c r="DH18" s="321">
        <v>0</v>
      </c>
      <c r="DI18" s="321">
        <v>-4605</v>
      </c>
      <c r="DJ18" s="321">
        <v>-23835.4</v>
      </c>
      <c r="DK18" s="321">
        <v>0</v>
      </c>
      <c r="DL18" s="321">
        <v>0</v>
      </c>
      <c r="DM18" s="321">
        <v>-8566</v>
      </c>
      <c r="DN18" s="321">
        <v>-162669</v>
      </c>
      <c r="DO18" s="321">
        <v>0</v>
      </c>
      <c r="DP18" s="322">
        <v>-0.12</v>
      </c>
      <c r="DQ18" s="323">
        <v>1806596</v>
      </c>
      <c r="DR18" s="324">
        <v>909518</v>
      </c>
      <c r="DS18" s="323">
        <v>107407</v>
      </c>
      <c r="DT18" s="323">
        <v>154369</v>
      </c>
      <c r="DU18" s="323">
        <v>0</v>
      </c>
      <c r="DV18" s="323">
        <v>-171235</v>
      </c>
    </row>
    <row r="19" spans="1:137" s="13" customFormat="1" ht="15.6" x14ac:dyDescent="0.3">
      <c r="A19" s="318">
        <v>2239</v>
      </c>
      <c r="B19" s="319" t="s">
        <v>200</v>
      </c>
      <c r="C19" s="320" t="s">
        <v>181</v>
      </c>
      <c r="D19" s="320" t="s">
        <v>186</v>
      </c>
      <c r="E19" s="320" t="s">
        <v>183</v>
      </c>
      <c r="F19" s="320" t="s">
        <v>184</v>
      </c>
      <c r="G19" s="321">
        <v>1240610.04</v>
      </c>
      <c r="H19" s="321">
        <v>0</v>
      </c>
      <c r="I19" s="321">
        <v>70377.649999999994</v>
      </c>
      <c r="J19" s="321">
        <v>0</v>
      </c>
      <c r="K19" s="321">
        <v>158873.96</v>
      </c>
      <c r="L19" s="321">
        <v>600</v>
      </c>
      <c r="M19" s="321">
        <v>0</v>
      </c>
      <c r="N19" s="321">
        <v>0</v>
      </c>
      <c r="O19" s="321">
        <v>75481.53</v>
      </c>
      <c r="P19" s="321">
        <v>27855.53</v>
      </c>
      <c r="Q19" s="321">
        <v>0</v>
      </c>
      <c r="R19" s="321">
        <v>0</v>
      </c>
      <c r="S19" s="321">
        <v>83769.189999999886</v>
      </c>
      <c r="T19" s="321">
        <v>65612.710000000006</v>
      </c>
      <c r="U19" s="321">
        <v>0</v>
      </c>
      <c r="V19" s="321">
        <v>2083.75</v>
      </c>
      <c r="W19" s="321">
        <v>61563</v>
      </c>
      <c r="X19" s="321">
        <v>1786827.3599999999</v>
      </c>
      <c r="Y19" s="321">
        <v>605004.85000000056</v>
      </c>
      <c r="Z19" s="321">
        <v>0</v>
      </c>
      <c r="AA19" s="321">
        <v>373955.64</v>
      </c>
      <c r="AB19" s="321">
        <v>39369.919999999518</v>
      </c>
      <c r="AC19" s="321">
        <v>134665.14000000001</v>
      </c>
      <c r="AD19" s="321">
        <v>0</v>
      </c>
      <c r="AE19" s="321">
        <v>278616.85999999987</v>
      </c>
      <c r="AF19" s="321">
        <v>0</v>
      </c>
      <c r="AG19" s="321">
        <v>16</v>
      </c>
      <c r="AH19" s="321">
        <v>0</v>
      </c>
      <c r="AI19" s="321">
        <v>0</v>
      </c>
      <c r="AJ19" s="321">
        <v>0</v>
      </c>
      <c r="AK19" s="321">
        <v>0</v>
      </c>
      <c r="AL19" s="321">
        <v>433.4</v>
      </c>
      <c r="AM19" s="321">
        <v>3348.67</v>
      </c>
      <c r="AN19" s="321">
        <v>28066.91</v>
      </c>
      <c r="AO19" s="321">
        <v>11105.6</v>
      </c>
      <c r="AP19" s="321">
        <v>4443.18</v>
      </c>
      <c r="AQ19" s="321">
        <v>136748.25</v>
      </c>
      <c r="AR19" s="321">
        <v>160.82999999999998</v>
      </c>
      <c r="AS19" s="321">
        <v>144.23999999999998</v>
      </c>
      <c r="AT19" s="321">
        <v>67490.13</v>
      </c>
      <c r="AU19" s="321">
        <v>5139.75</v>
      </c>
      <c r="AV19" s="321">
        <v>0</v>
      </c>
      <c r="AW19" s="321">
        <v>79804.099999999991</v>
      </c>
      <c r="AX19" s="321">
        <v>38539.589999999997</v>
      </c>
      <c r="AY19" s="321">
        <v>4186.6899999999996</v>
      </c>
      <c r="AZ19" s="321">
        <v>32237.340000000004</v>
      </c>
      <c r="BA19" s="321">
        <v>0</v>
      </c>
      <c r="BB19" s="321">
        <v>0</v>
      </c>
      <c r="BC19" s="321">
        <v>0</v>
      </c>
      <c r="BD19" s="321">
        <v>1843477.0900000003</v>
      </c>
      <c r="BE19" s="321">
        <v>61452.890000000509</v>
      </c>
      <c r="BF19" s="321">
        <v>-56649.730000000447</v>
      </c>
      <c r="BG19" s="321">
        <v>4803.1600000000617</v>
      </c>
      <c r="BH19" s="321">
        <v>6198.25</v>
      </c>
      <c r="BI19" s="321">
        <v>0</v>
      </c>
      <c r="BJ19" s="321">
        <v>0</v>
      </c>
      <c r="BK19" s="321">
        <v>6198.25</v>
      </c>
      <c r="BL19" s="321">
        <v>0</v>
      </c>
      <c r="BM19" s="321">
        <v>6100</v>
      </c>
      <c r="BN19" s="321">
        <v>0</v>
      </c>
      <c r="BO19" s="321">
        <v>0</v>
      </c>
      <c r="BP19" s="321">
        <v>6100</v>
      </c>
      <c r="BQ19" s="321">
        <v>8773.4199999999983</v>
      </c>
      <c r="BR19" s="321">
        <v>98.25</v>
      </c>
      <c r="BS19" s="321">
        <v>8871.6699999999983</v>
      </c>
      <c r="BT19" s="321">
        <v>0</v>
      </c>
      <c r="BU19" s="321">
        <v>0</v>
      </c>
      <c r="BV19" s="321">
        <v>0</v>
      </c>
      <c r="BW19" s="321">
        <v>0</v>
      </c>
      <c r="BX19" s="321">
        <v>0</v>
      </c>
      <c r="BY19" s="321">
        <v>0</v>
      </c>
      <c r="BZ19" s="321">
        <v>0</v>
      </c>
      <c r="CA19" s="321">
        <v>0</v>
      </c>
      <c r="CB19" s="321">
        <v>0</v>
      </c>
      <c r="CC19" s="321">
        <v>4803.1600000000617</v>
      </c>
      <c r="CD19" s="321"/>
      <c r="CE19" s="321">
        <v>8871.6699999999983</v>
      </c>
      <c r="CF19" s="321"/>
      <c r="CG19" s="321">
        <v>0</v>
      </c>
      <c r="CH19" s="321">
        <v>13674.83000000006</v>
      </c>
      <c r="CI19" s="321">
        <v>148350.37</v>
      </c>
      <c r="CJ19" s="321">
        <v>14769.81</v>
      </c>
      <c r="CK19" s="321">
        <v>0</v>
      </c>
      <c r="CL19" s="321">
        <v>133580.56</v>
      </c>
      <c r="CM19" s="321">
        <v>0</v>
      </c>
      <c r="CN19" s="321">
        <v>0</v>
      </c>
      <c r="CO19" s="321">
        <v>5034.8100000000004</v>
      </c>
      <c r="CP19" s="321">
        <v>0</v>
      </c>
      <c r="CQ19" s="321">
        <v>-160228.96000000002</v>
      </c>
      <c r="CR19" s="321">
        <v>-21613.590000000026</v>
      </c>
      <c r="CS19" s="321">
        <v>0</v>
      </c>
      <c r="CT19" s="321">
        <v>0</v>
      </c>
      <c r="CU19" s="321">
        <v>0</v>
      </c>
      <c r="CV19" s="321">
        <v>0</v>
      </c>
      <c r="CW19" s="321"/>
      <c r="CX19" s="321"/>
      <c r="CY19" s="321"/>
      <c r="CZ19" s="321">
        <v>0</v>
      </c>
      <c r="DA19" s="321">
        <v>0</v>
      </c>
      <c r="DB19" s="321">
        <v>55000</v>
      </c>
      <c r="DC19" s="321">
        <v>2861.87</v>
      </c>
      <c r="DD19" s="321">
        <v>0</v>
      </c>
      <c r="DE19" s="321">
        <v>0</v>
      </c>
      <c r="DF19" s="321">
        <v>-22572.959999999999</v>
      </c>
      <c r="DG19" s="321">
        <v>0</v>
      </c>
      <c r="DH19" s="321">
        <v>0</v>
      </c>
      <c r="DI19" s="321">
        <v>0</v>
      </c>
      <c r="DJ19" s="321">
        <v>35288.910000000003</v>
      </c>
      <c r="DK19" s="321">
        <v>0</v>
      </c>
      <c r="DL19" s="321">
        <v>0</v>
      </c>
      <c r="DM19" s="321">
        <v>0</v>
      </c>
      <c r="DN19" s="321">
        <v>0</v>
      </c>
      <c r="DO19" s="321">
        <v>0</v>
      </c>
      <c r="DP19" s="322">
        <v>-0.19000000011874363</v>
      </c>
      <c r="DQ19" s="323">
        <v>1431612.4100000001</v>
      </c>
      <c r="DR19" s="324">
        <v>411864.68000000017</v>
      </c>
      <c r="DS19" s="323">
        <v>38539.589999999997</v>
      </c>
      <c r="DT19" s="323">
        <v>187106.24999999988</v>
      </c>
      <c r="DU19" s="323">
        <v>65612.710000000006</v>
      </c>
      <c r="DV19" s="323">
        <v>0</v>
      </c>
    </row>
    <row r="20" spans="1:137" s="13" customFormat="1" ht="15.6" x14ac:dyDescent="0.3">
      <c r="A20" s="318">
        <v>2241</v>
      </c>
      <c r="B20" s="319" t="s">
        <v>201</v>
      </c>
      <c r="C20" s="320" t="s">
        <v>181</v>
      </c>
      <c r="D20" s="320" t="s">
        <v>186</v>
      </c>
      <c r="E20" s="320" t="s">
        <v>183</v>
      </c>
      <c r="F20" s="320" t="s">
        <v>184</v>
      </c>
      <c r="G20" s="321">
        <v>1521367.2</v>
      </c>
      <c r="H20" s="321">
        <v>0</v>
      </c>
      <c r="I20" s="321">
        <v>62904.88</v>
      </c>
      <c r="J20" s="321">
        <v>0</v>
      </c>
      <c r="K20" s="321">
        <v>209430</v>
      </c>
      <c r="L20" s="321">
        <v>66976.73</v>
      </c>
      <c r="M20" s="321">
        <v>0</v>
      </c>
      <c r="N20" s="321">
        <v>0</v>
      </c>
      <c r="O20" s="321">
        <v>104243.98999999996</v>
      </c>
      <c r="P20" s="321">
        <v>25508.39</v>
      </c>
      <c r="Q20" s="321">
        <v>0</v>
      </c>
      <c r="R20" s="321">
        <v>0</v>
      </c>
      <c r="S20" s="321">
        <v>719.35</v>
      </c>
      <c r="T20" s="321">
        <v>0</v>
      </c>
      <c r="U20" s="321">
        <v>0</v>
      </c>
      <c r="V20" s="321">
        <v>13422.08</v>
      </c>
      <c r="W20" s="321">
        <v>18555</v>
      </c>
      <c r="X20" s="321">
        <v>2023127.6199999999</v>
      </c>
      <c r="Y20" s="321">
        <v>957971.24999999977</v>
      </c>
      <c r="Z20" s="321">
        <v>5037.67</v>
      </c>
      <c r="AA20" s="321">
        <v>383458.39</v>
      </c>
      <c r="AB20" s="321">
        <v>64133.970000000205</v>
      </c>
      <c r="AC20" s="321">
        <v>148734.24</v>
      </c>
      <c r="AD20" s="321">
        <v>0</v>
      </c>
      <c r="AE20" s="321">
        <v>60331.050000000221</v>
      </c>
      <c r="AF20" s="321">
        <v>26115.359999999979</v>
      </c>
      <c r="AG20" s="321">
        <v>4415.74</v>
      </c>
      <c r="AH20" s="321">
        <v>0</v>
      </c>
      <c r="AI20" s="321">
        <v>0</v>
      </c>
      <c r="AJ20" s="321">
        <v>15564.039999999999</v>
      </c>
      <c r="AK20" s="321">
        <v>16394.75</v>
      </c>
      <c r="AL20" s="321">
        <v>18106.830000000002</v>
      </c>
      <c r="AM20" s="321">
        <v>2831.1699999999987</v>
      </c>
      <c r="AN20" s="321">
        <v>47303.069999999992</v>
      </c>
      <c r="AO20" s="321">
        <v>14721.39</v>
      </c>
      <c r="AP20" s="321">
        <v>12863.670000000002</v>
      </c>
      <c r="AQ20" s="321">
        <v>112974.59999999998</v>
      </c>
      <c r="AR20" s="321">
        <v>17656.829999999998</v>
      </c>
      <c r="AS20" s="321">
        <v>96.159999999999982</v>
      </c>
      <c r="AT20" s="321">
        <v>73515.449999999968</v>
      </c>
      <c r="AU20" s="321">
        <v>5139.75</v>
      </c>
      <c r="AV20" s="321">
        <v>3450</v>
      </c>
      <c r="AW20" s="321">
        <v>82179.440000000017</v>
      </c>
      <c r="AX20" s="321">
        <v>20678.139999999996</v>
      </c>
      <c r="AY20" s="321">
        <v>6142.15</v>
      </c>
      <c r="AZ20" s="321">
        <v>168677.79999999993</v>
      </c>
      <c r="BA20" s="321">
        <v>0</v>
      </c>
      <c r="BB20" s="321">
        <v>0</v>
      </c>
      <c r="BC20" s="321">
        <v>0</v>
      </c>
      <c r="BD20" s="321">
        <v>2268492.9099999997</v>
      </c>
      <c r="BE20" s="321">
        <v>186943.56</v>
      </c>
      <c r="BF20" s="321">
        <v>-245365.2899999998</v>
      </c>
      <c r="BG20" s="321">
        <v>-58421.729999999807</v>
      </c>
      <c r="BH20" s="321">
        <v>7037.5</v>
      </c>
      <c r="BI20" s="321">
        <v>0</v>
      </c>
      <c r="BJ20" s="321">
        <v>0</v>
      </c>
      <c r="BK20" s="321">
        <v>7037.5</v>
      </c>
      <c r="BL20" s="321">
        <v>0</v>
      </c>
      <c r="BM20" s="321">
        <v>0</v>
      </c>
      <c r="BN20" s="321">
        <v>15026.34</v>
      </c>
      <c r="BO20" s="321">
        <v>0</v>
      </c>
      <c r="BP20" s="321">
        <v>15026.34</v>
      </c>
      <c r="BQ20" s="321">
        <v>20714.71</v>
      </c>
      <c r="BR20" s="321">
        <v>-7988.84</v>
      </c>
      <c r="BS20" s="321">
        <v>12725.869999999999</v>
      </c>
      <c r="BT20" s="321">
        <v>0</v>
      </c>
      <c r="BU20" s="321">
        <v>0</v>
      </c>
      <c r="BV20" s="321">
        <v>0</v>
      </c>
      <c r="BW20" s="321">
        <v>0</v>
      </c>
      <c r="BX20" s="321">
        <v>0</v>
      </c>
      <c r="BY20" s="321">
        <v>0</v>
      </c>
      <c r="BZ20" s="321">
        <v>0</v>
      </c>
      <c r="CA20" s="321">
        <v>0</v>
      </c>
      <c r="CB20" s="321">
        <v>0</v>
      </c>
      <c r="CC20" s="321"/>
      <c r="CD20" s="321">
        <v>-58421.729999999807</v>
      </c>
      <c r="CE20" s="321">
        <v>12725.869999999999</v>
      </c>
      <c r="CF20" s="321"/>
      <c r="CG20" s="321">
        <v>0</v>
      </c>
      <c r="CH20" s="321">
        <v>-45695.859999999811</v>
      </c>
      <c r="CI20" s="321">
        <v>157094</v>
      </c>
      <c r="CJ20" s="321">
        <v>0</v>
      </c>
      <c r="CK20" s="321">
        <v>0</v>
      </c>
      <c r="CL20" s="321">
        <v>157094</v>
      </c>
      <c r="CM20" s="321">
        <v>0</v>
      </c>
      <c r="CN20" s="321">
        <v>0</v>
      </c>
      <c r="CO20" s="321">
        <v>3984</v>
      </c>
      <c r="CP20" s="321">
        <v>0</v>
      </c>
      <c r="CQ20" s="321">
        <v>-184191.84</v>
      </c>
      <c r="CR20" s="321">
        <v>-23113.839999999997</v>
      </c>
      <c r="CS20" s="321">
        <v>0</v>
      </c>
      <c r="CT20" s="321">
        <v>0</v>
      </c>
      <c r="CU20" s="321">
        <v>0</v>
      </c>
      <c r="CV20" s="321">
        <v>0</v>
      </c>
      <c r="CW20" s="321"/>
      <c r="CX20" s="321"/>
      <c r="CY20" s="321"/>
      <c r="CZ20" s="321">
        <v>0</v>
      </c>
      <c r="DA20" s="321">
        <v>0</v>
      </c>
      <c r="DB20" s="321">
        <v>1913.16</v>
      </c>
      <c r="DC20" s="321">
        <v>7160.15</v>
      </c>
      <c r="DD20" s="321">
        <v>0</v>
      </c>
      <c r="DE20" s="321">
        <v>0</v>
      </c>
      <c r="DF20" s="321">
        <v>-31655.33</v>
      </c>
      <c r="DG20" s="321">
        <v>0</v>
      </c>
      <c r="DH20" s="321">
        <v>0</v>
      </c>
      <c r="DI20" s="321">
        <v>0</v>
      </c>
      <c r="DJ20" s="321">
        <v>-22582.020000000004</v>
      </c>
      <c r="DK20" s="321">
        <v>0</v>
      </c>
      <c r="DL20" s="321">
        <v>0</v>
      </c>
      <c r="DM20" s="321">
        <v>0</v>
      </c>
      <c r="DN20" s="321">
        <v>0</v>
      </c>
      <c r="DO20" s="321">
        <v>0</v>
      </c>
      <c r="DP20" s="322"/>
      <c r="DQ20" s="323">
        <v>1645781.9300000002</v>
      </c>
      <c r="DR20" s="324">
        <v>622710.97999999952</v>
      </c>
      <c r="DS20" s="323">
        <v>20678.139999999996</v>
      </c>
      <c r="DT20" s="323">
        <v>130471.72999999997</v>
      </c>
      <c r="DU20" s="323">
        <v>0</v>
      </c>
      <c r="DV20" s="323">
        <v>0</v>
      </c>
    </row>
    <row r="21" spans="1:137" s="13" customFormat="1" ht="15.6" x14ac:dyDescent="0.3">
      <c r="A21" s="318">
        <v>2456</v>
      </c>
      <c r="B21" s="319" t="s">
        <v>202</v>
      </c>
      <c r="C21" s="320" t="s">
        <v>181</v>
      </c>
      <c r="D21" s="320" t="s">
        <v>186</v>
      </c>
      <c r="E21" s="320" t="s">
        <v>183</v>
      </c>
      <c r="F21" s="320" t="s">
        <v>194</v>
      </c>
      <c r="G21" s="321">
        <v>1318213.93</v>
      </c>
      <c r="H21" s="321">
        <v>0</v>
      </c>
      <c r="I21" s="321">
        <v>80611.509999999995</v>
      </c>
      <c r="J21" s="321">
        <v>0</v>
      </c>
      <c r="K21" s="321">
        <v>120970</v>
      </c>
      <c r="L21" s="321">
        <v>1400</v>
      </c>
      <c r="M21" s="321">
        <v>0</v>
      </c>
      <c r="N21" s="321">
        <v>0</v>
      </c>
      <c r="O21" s="321">
        <v>45168.44999999999</v>
      </c>
      <c r="P21" s="321">
        <v>0</v>
      </c>
      <c r="Q21" s="321">
        <v>0</v>
      </c>
      <c r="R21" s="321">
        <v>0</v>
      </c>
      <c r="S21" s="321">
        <v>15672.05</v>
      </c>
      <c r="T21" s="321">
        <v>0</v>
      </c>
      <c r="U21" s="321">
        <v>0</v>
      </c>
      <c r="V21" s="321">
        <v>3772.92</v>
      </c>
      <c r="W21" s="321">
        <v>45724</v>
      </c>
      <c r="X21" s="321">
        <v>1631532.8599999999</v>
      </c>
      <c r="Y21" s="321">
        <v>687975.06000000075</v>
      </c>
      <c r="Z21" s="321">
        <v>101682</v>
      </c>
      <c r="AA21" s="321">
        <v>246066.9</v>
      </c>
      <c r="AB21" s="321">
        <v>61008.000000000233</v>
      </c>
      <c r="AC21" s="321">
        <v>149155</v>
      </c>
      <c r="AD21" s="321">
        <v>36512</v>
      </c>
      <c r="AE21" s="321">
        <v>35683.999999999884</v>
      </c>
      <c r="AF21" s="321">
        <v>516.00000000002183</v>
      </c>
      <c r="AG21" s="321">
        <v>7357</v>
      </c>
      <c r="AH21" s="321">
        <v>0</v>
      </c>
      <c r="AI21" s="321">
        <v>0</v>
      </c>
      <c r="AJ21" s="321">
        <v>6462.4600000000009</v>
      </c>
      <c r="AK21" s="321">
        <v>183.74</v>
      </c>
      <c r="AL21" s="321">
        <v>767.95</v>
      </c>
      <c r="AM21" s="321">
        <v>4250</v>
      </c>
      <c r="AN21" s="321">
        <v>39310</v>
      </c>
      <c r="AO21" s="321">
        <v>43724.74</v>
      </c>
      <c r="AP21" s="321">
        <v>30469</v>
      </c>
      <c r="AQ21" s="321">
        <v>88260.87</v>
      </c>
      <c r="AR21" s="321">
        <v>11012.89</v>
      </c>
      <c r="AS21" s="321">
        <v>0</v>
      </c>
      <c r="AT21" s="321">
        <v>5790.0000000000146</v>
      </c>
      <c r="AU21" s="321">
        <v>5789.75</v>
      </c>
      <c r="AV21" s="321">
        <v>1610</v>
      </c>
      <c r="AW21" s="321">
        <v>33861</v>
      </c>
      <c r="AX21" s="321">
        <v>0</v>
      </c>
      <c r="AY21" s="321">
        <v>5014</v>
      </c>
      <c r="AZ21" s="321">
        <v>70391.100000000006</v>
      </c>
      <c r="BA21" s="321">
        <v>0</v>
      </c>
      <c r="BB21" s="321">
        <v>0</v>
      </c>
      <c r="BC21" s="321">
        <v>0</v>
      </c>
      <c r="BD21" s="321">
        <v>1672853.4600000007</v>
      </c>
      <c r="BE21" s="321">
        <v>-107227.38000000012</v>
      </c>
      <c r="BF21" s="321">
        <v>-41320.600000000792</v>
      </c>
      <c r="BG21" s="321">
        <v>-148547.98000000091</v>
      </c>
      <c r="BH21" s="321">
        <v>6238.75</v>
      </c>
      <c r="BI21" s="321">
        <v>0</v>
      </c>
      <c r="BJ21" s="321">
        <v>0</v>
      </c>
      <c r="BK21" s="321">
        <v>6238.75</v>
      </c>
      <c r="BL21" s="321">
        <v>0</v>
      </c>
      <c r="BM21" s="321">
        <v>5547.2300000000005</v>
      </c>
      <c r="BN21" s="321">
        <v>0</v>
      </c>
      <c r="BO21" s="321">
        <v>0</v>
      </c>
      <c r="BP21" s="321">
        <v>5547.2300000000005</v>
      </c>
      <c r="BQ21" s="321">
        <v>3338.75</v>
      </c>
      <c r="BR21" s="321">
        <v>691.51999999999953</v>
      </c>
      <c r="BS21" s="321">
        <v>4030.2699999999995</v>
      </c>
      <c r="BT21" s="321">
        <v>0</v>
      </c>
      <c r="BU21" s="321">
        <v>0</v>
      </c>
      <c r="BV21" s="321">
        <v>0</v>
      </c>
      <c r="BW21" s="321">
        <v>0</v>
      </c>
      <c r="BX21" s="321">
        <v>0</v>
      </c>
      <c r="BY21" s="321">
        <v>0</v>
      </c>
      <c r="BZ21" s="321">
        <v>0</v>
      </c>
      <c r="CA21" s="321">
        <v>0</v>
      </c>
      <c r="CB21" s="321">
        <v>0</v>
      </c>
      <c r="CC21" s="321"/>
      <c r="CD21" s="321">
        <v>-148547.98000000091</v>
      </c>
      <c r="CE21" s="321">
        <v>4030.2699999999995</v>
      </c>
      <c r="CF21" s="321"/>
      <c r="CG21" s="321">
        <v>0</v>
      </c>
      <c r="CH21" s="321">
        <v>-144517.71000000092</v>
      </c>
      <c r="CI21" s="321">
        <v>2000</v>
      </c>
      <c r="CJ21" s="321">
        <v>0</v>
      </c>
      <c r="CK21" s="321">
        <v>0</v>
      </c>
      <c r="CL21" s="321">
        <v>2000</v>
      </c>
      <c r="CM21" s="321">
        <v>-2000</v>
      </c>
      <c r="CN21" s="321">
        <v>0</v>
      </c>
      <c r="CO21" s="321">
        <v>0</v>
      </c>
      <c r="CP21" s="321">
        <v>0</v>
      </c>
      <c r="CQ21" s="321">
        <v>0</v>
      </c>
      <c r="CR21" s="321">
        <v>0</v>
      </c>
      <c r="CS21" s="321">
        <v>0</v>
      </c>
      <c r="CT21" s="321">
        <v>0</v>
      </c>
      <c r="CU21" s="321">
        <v>0</v>
      </c>
      <c r="CV21" s="321">
        <v>0</v>
      </c>
      <c r="CW21" s="321"/>
      <c r="CX21" s="321"/>
      <c r="CY21" s="321"/>
      <c r="CZ21" s="321">
        <v>-145059.10000000094</v>
      </c>
      <c r="DA21" s="321">
        <v>-145059.10000000094</v>
      </c>
      <c r="DB21" s="321">
        <v>0</v>
      </c>
      <c r="DC21" s="321">
        <v>541.39</v>
      </c>
      <c r="DD21" s="321">
        <v>0</v>
      </c>
      <c r="DE21" s="321">
        <v>0</v>
      </c>
      <c r="DF21" s="321">
        <v>0</v>
      </c>
      <c r="DG21" s="321">
        <v>0</v>
      </c>
      <c r="DH21" s="321">
        <v>0</v>
      </c>
      <c r="DI21" s="321">
        <v>0</v>
      </c>
      <c r="DJ21" s="321">
        <v>541.39</v>
      </c>
      <c r="DK21" s="321">
        <v>0</v>
      </c>
      <c r="DL21" s="321">
        <v>0</v>
      </c>
      <c r="DM21" s="321">
        <v>0</v>
      </c>
      <c r="DN21" s="321">
        <v>0</v>
      </c>
      <c r="DO21" s="321">
        <v>0</v>
      </c>
      <c r="DP21" s="322">
        <v>9.0221874415874481E-10</v>
      </c>
      <c r="DQ21" s="323">
        <v>1318598.9600000009</v>
      </c>
      <c r="DR21" s="324">
        <v>354254.49999999977</v>
      </c>
      <c r="DS21" s="323">
        <v>0</v>
      </c>
      <c r="DT21" s="323">
        <v>60840.499999999985</v>
      </c>
      <c r="DU21" s="323">
        <v>0</v>
      </c>
      <c r="DV21" s="323">
        <v>0</v>
      </c>
    </row>
    <row r="22" spans="1:137" s="13" customFormat="1" ht="31.2" x14ac:dyDescent="0.3">
      <c r="A22" s="318">
        <v>5413</v>
      </c>
      <c r="B22" s="319" t="s">
        <v>203</v>
      </c>
      <c r="C22" s="320" t="s">
        <v>181</v>
      </c>
      <c r="D22" s="320" t="s">
        <v>204</v>
      </c>
      <c r="E22" s="320" t="s">
        <v>183</v>
      </c>
      <c r="F22" s="320" t="s">
        <v>184</v>
      </c>
      <c r="G22" s="321">
        <v>8662375</v>
      </c>
      <c r="H22" s="321">
        <v>0</v>
      </c>
      <c r="I22" s="321">
        <v>76477</v>
      </c>
      <c r="J22" s="321">
        <v>0</v>
      </c>
      <c r="K22" s="321">
        <v>381270</v>
      </c>
      <c r="L22" s="321">
        <v>9871.9999999999982</v>
      </c>
      <c r="M22" s="321">
        <v>101286.65</v>
      </c>
      <c r="N22" s="321">
        <v>0</v>
      </c>
      <c r="O22" s="321">
        <v>3296019.66</v>
      </c>
      <c r="P22" s="321">
        <v>296187</v>
      </c>
      <c r="Q22" s="321">
        <v>0</v>
      </c>
      <c r="R22" s="321">
        <v>0</v>
      </c>
      <c r="S22" s="321">
        <v>345403</v>
      </c>
      <c r="T22" s="321">
        <v>0</v>
      </c>
      <c r="U22" s="321">
        <v>0</v>
      </c>
      <c r="V22" s="321">
        <v>0</v>
      </c>
      <c r="W22" s="321">
        <v>0</v>
      </c>
      <c r="X22" s="321">
        <v>13168890.310000001</v>
      </c>
      <c r="Y22" s="321">
        <v>6595702</v>
      </c>
      <c r="Z22" s="321">
        <v>0</v>
      </c>
      <c r="AA22" s="321">
        <v>1114431</v>
      </c>
      <c r="AB22" s="321">
        <v>477713</v>
      </c>
      <c r="AC22" s="321">
        <v>1301372</v>
      </c>
      <c r="AD22" s="321">
        <v>279538</v>
      </c>
      <c r="AE22" s="321">
        <v>0</v>
      </c>
      <c r="AF22" s="321">
        <v>31724</v>
      </c>
      <c r="AG22" s="321">
        <v>9208</v>
      </c>
      <c r="AH22" s="321">
        <v>0</v>
      </c>
      <c r="AI22" s="321">
        <v>0</v>
      </c>
      <c r="AJ22" s="321">
        <v>160743</v>
      </c>
      <c r="AK22" s="321">
        <v>0</v>
      </c>
      <c r="AL22" s="321">
        <v>14412</v>
      </c>
      <c r="AM22" s="321">
        <v>4804</v>
      </c>
      <c r="AN22" s="321">
        <v>219098</v>
      </c>
      <c r="AO22" s="321">
        <v>82149.5</v>
      </c>
      <c r="AP22" s="321">
        <v>59565</v>
      </c>
      <c r="AQ22" s="321">
        <v>1567320</v>
      </c>
      <c r="AR22" s="321">
        <v>108555</v>
      </c>
      <c r="AS22" s="321">
        <v>155489</v>
      </c>
      <c r="AT22" s="321">
        <v>262355</v>
      </c>
      <c r="AU22" s="321">
        <v>27044</v>
      </c>
      <c r="AV22" s="321">
        <v>0</v>
      </c>
      <c r="AW22" s="321">
        <v>290140</v>
      </c>
      <c r="AX22" s="321">
        <v>132125</v>
      </c>
      <c r="AY22" s="321">
        <v>206849.65</v>
      </c>
      <c r="AZ22" s="321">
        <v>92620</v>
      </c>
      <c r="BA22" s="321">
        <v>0</v>
      </c>
      <c r="BB22" s="321">
        <v>0</v>
      </c>
      <c r="BC22" s="321">
        <v>0</v>
      </c>
      <c r="BD22" s="321">
        <v>13192957.15</v>
      </c>
      <c r="BE22" s="321">
        <v>272195.22000000061</v>
      </c>
      <c r="BF22" s="321">
        <v>-24066.839999999851</v>
      </c>
      <c r="BG22" s="321">
        <v>248128.38000000076</v>
      </c>
      <c r="BH22" s="321">
        <v>0</v>
      </c>
      <c r="BI22" s="321">
        <v>0</v>
      </c>
      <c r="BJ22" s="321">
        <v>0</v>
      </c>
      <c r="BK22" s="321">
        <v>0</v>
      </c>
      <c r="BL22" s="321">
        <v>0</v>
      </c>
      <c r="BM22" s="321">
        <v>0</v>
      </c>
      <c r="BN22" s="321">
        <v>0</v>
      </c>
      <c r="BO22" s="321">
        <v>0</v>
      </c>
      <c r="BP22" s="321">
        <v>0</v>
      </c>
      <c r="BQ22" s="321">
        <v>0</v>
      </c>
      <c r="BR22" s="321">
        <v>0</v>
      </c>
      <c r="BS22" s="321">
        <v>0</v>
      </c>
      <c r="BT22" s="321">
        <v>0</v>
      </c>
      <c r="BU22" s="321">
        <v>0</v>
      </c>
      <c r="BV22" s="321">
        <v>0</v>
      </c>
      <c r="BW22" s="321">
        <v>0</v>
      </c>
      <c r="BX22" s="321">
        <v>0</v>
      </c>
      <c r="BY22" s="321">
        <v>0</v>
      </c>
      <c r="BZ22" s="321">
        <v>0</v>
      </c>
      <c r="CA22" s="321">
        <v>0</v>
      </c>
      <c r="CB22" s="321">
        <v>0</v>
      </c>
      <c r="CC22" s="321">
        <v>248128.38000000076</v>
      </c>
      <c r="CD22" s="321"/>
      <c r="CE22" s="321">
        <v>0</v>
      </c>
      <c r="CF22" s="321"/>
      <c r="CG22" s="321">
        <v>0</v>
      </c>
      <c r="CH22" s="321">
        <v>248128.38000000076</v>
      </c>
      <c r="CI22" s="321">
        <v>1367591.04</v>
      </c>
      <c r="CJ22" s="321">
        <v>829226.07</v>
      </c>
      <c r="CK22" s="321">
        <v>0</v>
      </c>
      <c r="CL22" s="321">
        <v>538364.97000000009</v>
      </c>
      <c r="CM22" s="321">
        <v>0</v>
      </c>
      <c r="CN22" s="321">
        <v>0</v>
      </c>
      <c r="CO22" s="321">
        <v>17760.490000000002</v>
      </c>
      <c r="CP22" s="321">
        <v>6522.22</v>
      </c>
      <c r="CQ22" s="321">
        <v>0</v>
      </c>
      <c r="CR22" s="321">
        <v>562647.68000000005</v>
      </c>
      <c r="CS22" s="321">
        <v>1016.61</v>
      </c>
      <c r="CT22" s="321">
        <v>0</v>
      </c>
      <c r="CU22" s="321">
        <v>0</v>
      </c>
      <c r="CV22" s="321">
        <v>1016.61</v>
      </c>
      <c r="CW22" s="321"/>
      <c r="CX22" s="321"/>
      <c r="CY22" s="321"/>
      <c r="CZ22" s="321">
        <v>0</v>
      </c>
      <c r="DA22" s="321">
        <v>1016.61</v>
      </c>
      <c r="DB22" s="321">
        <v>0</v>
      </c>
      <c r="DC22" s="321">
        <v>10243.66</v>
      </c>
      <c r="DD22" s="321">
        <v>0</v>
      </c>
      <c r="DE22" s="321">
        <v>0</v>
      </c>
      <c r="DF22" s="321">
        <v>-325779.5</v>
      </c>
      <c r="DG22" s="321">
        <v>0</v>
      </c>
      <c r="DH22" s="321">
        <v>0</v>
      </c>
      <c r="DI22" s="321">
        <v>0</v>
      </c>
      <c r="DJ22" s="321">
        <v>-315535.84000000003</v>
      </c>
      <c r="DK22" s="321">
        <v>0</v>
      </c>
      <c r="DL22" s="321">
        <v>0</v>
      </c>
      <c r="DM22" s="321">
        <v>0</v>
      </c>
      <c r="DN22" s="321">
        <v>0</v>
      </c>
      <c r="DO22" s="321">
        <v>0</v>
      </c>
      <c r="DP22" s="322"/>
      <c r="DQ22" s="323">
        <v>9800480</v>
      </c>
      <c r="DR22" s="324">
        <v>3392477.1500000004</v>
      </c>
      <c r="DS22" s="323">
        <v>132125</v>
      </c>
      <c r="DT22" s="323">
        <v>3937609.66</v>
      </c>
      <c r="DU22" s="323">
        <v>0</v>
      </c>
      <c r="DV22" s="323">
        <v>0</v>
      </c>
    </row>
    <row r="23" spans="1:137" s="13" customFormat="1" ht="15.6" x14ac:dyDescent="0.3">
      <c r="A23" s="318">
        <v>2254</v>
      </c>
      <c r="B23" s="319" t="s">
        <v>205</v>
      </c>
      <c r="C23" s="320" t="s">
        <v>181</v>
      </c>
      <c r="D23" s="320" t="s">
        <v>186</v>
      </c>
      <c r="E23" s="320" t="s">
        <v>183</v>
      </c>
      <c r="F23" s="320" t="s">
        <v>194</v>
      </c>
      <c r="G23" s="321">
        <v>3350420.41</v>
      </c>
      <c r="H23" s="321">
        <v>0</v>
      </c>
      <c r="I23" s="321">
        <v>227321.60000000001</v>
      </c>
      <c r="J23" s="321">
        <v>0</v>
      </c>
      <c r="K23" s="321">
        <v>386350</v>
      </c>
      <c r="L23" s="321">
        <v>10370.790000000001</v>
      </c>
      <c r="M23" s="321">
        <v>0</v>
      </c>
      <c r="N23" s="321">
        <v>0</v>
      </c>
      <c r="O23" s="321">
        <v>50583.86</v>
      </c>
      <c r="P23" s="321">
        <v>2653.4400000000023</v>
      </c>
      <c r="Q23" s="321">
        <v>0</v>
      </c>
      <c r="R23" s="321">
        <v>0</v>
      </c>
      <c r="S23" s="321">
        <v>0</v>
      </c>
      <c r="T23" s="321">
        <v>233</v>
      </c>
      <c r="U23" s="321">
        <v>0</v>
      </c>
      <c r="V23" s="321">
        <v>-959.69</v>
      </c>
      <c r="W23" s="321">
        <v>89294</v>
      </c>
      <c r="X23" s="321">
        <v>4116267.41</v>
      </c>
      <c r="Y23" s="321">
        <v>1626713.6199999959</v>
      </c>
      <c r="Z23" s="321">
        <v>0</v>
      </c>
      <c r="AA23" s="321">
        <v>0</v>
      </c>
      <c r="AB23" s="321">
        <v>602821.98000000103</v>
      </c>
      <c r="AC23" s="321">
        <v>0</v>
      </c>
      <c r="AD23" s="321">
        <v>0</v>
      </c>
      <c r="AE23" s="321">
        <v>894882.38000000024</v>
      </c>
      <c r="AF23" s="321">
        <v>63392.089999999953</v>
      </c>
      <c r="AG23" s="321">
        <v>0</v>
      </c>
      <c r="AH23" s="321">
        <v>0</v>
      </c>
      <c r="AI23" s="321">
        <v>0</v>
      </c>
      <c r="AJ23" s="321">
        <v>19595.29</v>
      </c>
      <c r="AK23" s="321">
        <v>0</v>
      </c>
      <c r="AL23" s="321">
        <v>0</v>
      </c>
      <c r="AM23" s="321">
        <v>0</v>
      </c>
      <c r="AN23" s="321">
        <v>73306.229999999981</v>
      </c>
      <c r="AO23" s="321">
        <v>74230.259999999995</v>
      </c>
      <c r="AP23" s="321">
        <v>6611.21</v>
      </c>
      <c r="AQ23" s="321">
        <v>47423.870000000024</v>
      </c>
      <c r="AR23" s="321">
        <v>39.94</v>
      </c>
      <c r="AS23" s="321">
        <v>0</v>
      </c>
      <c r="AT23" s="321">
        <v>136603.18</v>
      </c>
      <c r="AU23" s="321">
        <v>12566.4</v>
      </c>
      <c r="AV23" s="321">
        <v>6104</v>
      </c>
      <c r="AW23" s="321">
        <v>332096.43000000005</v>
      </c>
      <c r="AX23" s="321">
        <v>496770.59999999957</v>
      </c>
      <c r="AY23" s="321">
        <v>13387.38</v>
      </c>
      <c r="AZ23" s="321">
        <v>129006.4400000001</v>
      </c>
      <c r="BA23" s="321">
        <v>207078</v>
      </c>
      <c r="BB23" s="321">
        <v>0</v>
      </c>
      <c r="BC23" s="321">
        <v>0</v>
      </c>
      <c r="BD23" s="321">
        <v>4742629.299999997</v>
      </c>
      <c r="BE23" s="321">
        <v>-864970.33000000031</v>
      </c>
      <c r="BF23" s="321">
        <v>-626361.88999999687</v>
      </c>
      <c r="BG23" s="321">
        <v>-1491332.2199999972</v>
      </c>
      <c r="BH23" s="321">
        <v>10300</v>
      </c>
      <c r="BI23" s="321">
        <v>0</v>
      </c>
      <c r="BJ23" s="321">
        <v>0</v>
      </c>
      <c r="BK23" s="321">
        <v>10300</v>
      </c>
      <c r="BL23" s="321">
        <v>0</v>
      </c>
      <c r="BM23" s="321">
        <v>0</v>
      </c>
      <c r="BN23" s="321">
        <v>0</v>
      </c>
      <c r="BO23" s="321">
        <v>0</v>
      </c>
      <c r="BP23" s="321">
        <v>0</v>
      </c>
      <c r="BQ23" s="321">
        <v>0</v>
      </c>
      <c r="BR23" s="321">
        <v>10300</v>
      </c>
      <c r="BS23" s="321">
        <v>10300</v>
      </c>
      <c r="BT23" s="321">
        <v>0</v>
      </c>
      <c r="BU23" s="321">
        <v>0</v>
      </c>
      <c r="BV23" s="321">
        <v>0</v>
      </c>
      <c r="BW23" s="321">
        <v>0</v>
      </c>
      <c r="BX23" s="321">
        <v>0</v>
      </c>
      <c r="BY23" s="321">
        <v>0</v>
      </c>
      <c r="BZ23" s="321">
        <v>0</v>
      </c>
      <c r="CA23" s="321">
        <v>0</v>
      </c>
      <c r="CB23" s="321">
        <v>0</v>
      </c>
      <c r="CC23" s="321"/>
      <c r="CD23" s="321">
        <v>-1491332.2199999972</v>
      </c>
      <c r="CE23" s="321">
        <v>10300</v>
      </c>
      <c r="CF23" s="321"/>
      <c r="CG23" s="321">
        <v>0</v>
      </c>
      <c r="CH23" s="321">
        <v>-1481032.2199999972</v>
      </c>
      <c r="CI23" s="321">
        <v>0</v>
      </c>
      <c r="CJ23" s="321">
        <v>0</v>
      </c>
      <c r="CK23" s="321">
        <v>0</v>
      </c>
      <c r="CL23" s="321">
        <v>0</v>
      </c>
      <c r="CM23" s="321">
        <v>0</v>
      </c>
      <c r="CN23" s="321">
        <v>0</v>
      </c>
      <c r="CO23" s="321">
        <v>0</v>
      </c>
      <c r="CP23" s="321">
        <v>0</v>
      </c>
      <c r="CQ23" s="321">
        <v>0</v>
      </c>
      <c r="CR23" s="321">
        <v>0</v>
      </c>
      <c r="CS23" s="321">
        <v>0</v>
      </c>
      <c r="CT23" s="321">
        <v>0</v>
      </c>
      <c r="CU23" s="321">
        <v>0</v>
      </c>
      <c r="CV23" s="321">
        <v>0</v>
      </c>
      <c r="CW23" s="321"/>
      <c r="CX23" s="321"/>
      <c r="CY23" s="321"/>
      <c r="CZ23" s="321">
        <v>-1350893.7999999973</v>
      </c>
      <c r="DA23" s="321">
        <v>-1350893.7999999973</v>
      </c>
      <c r="DB23" s="321">
        <v>0</v>
      </c>
      <c r="DC23" s="321">
        <v>0</v>
      </c>
      <c r="DD23" s="321">
        <v>0</v>
      </c>
      <c r="DE23" s="321">
        <v>0</v>
      </c>
      <c r="DF23" s="321">
        <v>0</v>
      </c>
      <c r="DG23" s="321">
        <v>-130138.42000000001</v>
      </c>
      <c r="DH23" s="321">
        <v>0</v>
      </c>
      <c r="DI23" s="321">
        <v>0</v>
      </c>
      <c r="DJ23" s="321">
        <v>-130138.42000000001</v>
      </c>
      <c r="DK23" s="321">
        <v>0</v>
      </c>
      <c r="DL23" s="321">
        <v>0</v>
      </c>
      <c r="DM23" s="321">
        <v>0</v>
      </c>
      <c r="DN23" s="321">
        <v>0</v>
      </c>
      <c r="DO23" s="321">
        <v>0</v>
      </c>
      <c r="DP23" s="322">
        <v>-2.7939677238464355E-9</v>
      </c>
      <c r="DQ23" s="323">
        <v>3187810.069999997</v>
      </c>
      <c r="DR23" s="324">
        <v>1554819.23</v>
      </c>
      <c r="DS23" s="323">
        <v>496770.59999999957</v>
      </c>
      <c r="DT23" s="323">
        <v>53237.3</v>
      </c>
      <c r="DU23" s="323">
        <v>233</v>
      </c>
      <c r="DV23" s="323">
        <v>0</v>
      </c>
    </row>
    <row r="24" spans="1:137" s="13" customFormat="1" ht="15.6" x14ac:dyDescent="0.3">
      <c r="A24" s="318">
        <v>1025</v>
      </c>
      <c r="B24" s="319" t="s">
        <v>206</v>
      </c>
      <c r="C24" s="320" t="s">
        <v>181</v>
      </c>
      <c r="D24" s="320" t="s">
        <v>182</v>
      </c>
      <c r="E24" s="320" t="s">
        <v>183</v>
      </c>
      <c r="F24" s="320" t="s">
        <v>184</v>
      </c>
      <c r="G24" s="321">
        <v>888288.8</v>
      </c>
      <c r="H24" s="321">
        <v>0</v>
      </c>
      <c r="I24" s="321">
        <v>75305.36</v>
      </c>
      <c r="J24" s="321">
        <v>0</v>
      </c>
      <c r="K24" s="321">
        <v>15654.56</v>
      </c>
      <c r="L24" s="321">
        <v>389013.44</v>
      </c>
      <c r="M24" s="321">
        <v>0</v>
      </c>
      <c r="N24" s="321">
        <v>7650</v>
      </c>
      <c r="O24" s="321">
        <v>9027.24</v>
      </c>
      <c r="P24" s="321">
        <v>12</v>
      </c>
      <c r="Q24" s="321">
        <v>0</v>
      </c>
      <c r="R24" s="321">
        <v>0</v>
      </c>
      <c r="S24" s="321">
        <v>30563.4</v>
      </c>
      <c r="T24" s="321">
        <v>0</v>
      </c>
      <c r="U24" s="321">
        <v>0</v>
      </c>
      <c r="V24" s="321">
        <v>0</v>
      </c>
      <c r="W24" s="321">
        <v>0</v>
      </c>
      <c r="X24" s="321">
        <v>1415514.8</v>
      </c>
      <c r="Y24" s="321">
        <v>284968.90999999986</v>
      </c>
      <c r="Z24" s="321">
        <v>0</v>
      </c>
      <c r="AA24" s="321">
        <v>285662</v>
      </c>
      <c r="AB24" s="321">
        <v>20299.000000000116</v>
      </c>
      <c r="AC24" s="321">
        <v>85374</v>
      </c>
      <c r="AD24" s="321">
        <v>12888</v>
      </c>
      <c r="AE24" s="321">
        <v>0</v>
      </c>
      <c r="AF24" s="321">
        <v>596.9800000000123</v>
      </c>
      <c r="AG24" s="321">
        <v>8072.45</v>
      </c>
      <c r="AH24" s="321">
        <v>0</v>
      </c>
      <c r="AI24" s="321">
        <v>0</v>
      </c>
      <c r="AJ24" s="321">
        <v>6791.4799999999968</v>
      </c>
      <c r="AK24" s="321">
        <v>1494.88</v>
      </c>
      <c r="AL24" s="321">
        <v>225</v>
      </c>
      <c r="AM24" s="321">
        <v>4588.4699999999993</v>
      </c>
      <c r="AN24" s="321">
        <v>13766.66</v>
      </c>
      <c r="AO24" s="321">
        <v>0</v>
      </c>
      <c r="AP24" s="321">
        <v>21099.61</v>
      </c>
      <c r="AQ24" s="321">
        <v>48899.26</v>
      </c>
      <c r="AR24" s="321">
        <v>14322.95</v>
      </c>
      <c r="AS24" s="321">
        <v>0</v>
      </c>
      <c r="AT24" s="321">
        <v>4096.3500000000167</v>
      </c>
      <c r="AU24" s="321">
        <v>3291.75</v>
      </c>
      <c r="AV24" s="321">
        <v>0</v>
      </c>
      <c r="AW24" s="321">
        <v>7740.32</v>
      </c>
      <c r="AX24" s="321">
        <v>0</v>
      </c>
      <c r="AY24" s="321">
        <v>106064.46</v>
      </c>
      <c r="AZ24" s="321">
        <v>283025.34000000008</v>
      </c>
      <c r="BA24" s="321">
        <v>0</v>
      </c>
      <c r="BB24" s="321">
        <v>0</v>
      </c>
      <c r="BC24" s="321">
        <v>0</v>
      </c>
      <c r="BD24" s="321">
        <v>1213267.8699999999</v>
      </c>
      <c r="BE24" s="321">
        <v>434464.59000000014</v>
      </c>
      <c r="BF24" s="321">
        <v>202246.93000000017</v>
      </c>
      <c r="BG24" s="321">
        <v>636711.52000000025</v>
      </c>
      <c r="BH24" s="321">
        <v>4803.25</v>
      </c>
      <c r="BI24" s="321">
        <v>0</v>
      </c>
      <c r="BJ24" s="321">
        <v>0</v>
      </c>
      <c r="BK24" s="321">
        <v>4803.25</v>
      </c>
      <c r="BL24" s="321">
        <v>0</v>
      </c>
      <c r="BM24" s="321">
        <v>0</v>
      </c>
      <c r="BN24" s="321">
        <v>0</v>
      </c>
      <c r="BO24" s="321">
        <v>3390</v>
      </c>
      <c r="BP24" s="321">
        <v>3390</v>
      </c>
      <c r="BQ24" s="321">
        <v>26263</v>
      </c>
      <c r="BR24" s="321">
        <v>1413.25</v>
      </c>
      <c r="BS24" s="321">
        <v>27676.25</v>
      </c>
      <c r="BT24" s="321">
        <v>0</v>
      </c>
      <c r="BU24" s="321">
        <v>0</v>
      </c>
      <c r="BV24" s="321">
        <v>0</v>
      </c>
      <c r="BW24" s="321">
        <v>0</v>
      </c>
      <c r="BX24" s="321">
        <v>0</v>
      </c>
      <c r="BY24" s="321">
        <v>0</v>
      </c>
      <c r="BZ24" s="321">
        <v>0</v>
      </c>
      <c r="CA24" s="321">
        <v>0</v>
      </c>
      <c r="CB24" s="321">
        <v>0</v>
      </c>
      <c r="CC24" s="321">
        <v>636711.52000000025</v>
      </c>
      <c r="CD24" s="321"/>
      <c r="CE24" s="321">
        <v>27676.25</v>
      </c>
      <c r="CF24" s="321"/>
      <c r="CG24" s="321">
        <v>0</v>
      </c>
      <c r="CH24" s="321">
        <v>664387.77000000025</v>
      </c>
      <c r="CI24" s="321">
        <v>659042.91</v>
      </c>
      <c r="CJ24" s="321">
        <v>0</v>
      </c>
      <c r="CK24" s="321">
        <v>0</v>
      </c>
      <c r="CL24" s="321">
        <v>659042.91</v>
      </c>
      <c r="CM24" s="321">
        <v>0</v>
      </c>
      <c r="CN24" s="321">
        <v>0</v>
      </c>
      <c r="CO24" s="321">
        <v>0</v>
      </c>
      <c r="CP24" s="321">
        <v>0</v>
      </c>
      <c r="CQ24" s="321">
        <v>-5309.37</v>
      </c>
      <c r="CR24" s="321">
        <v>653733.54</v>
      </c>
      <c r="CS24" s="321">
        <v>0</v>
      </c>
      <c r="CT24" s="321">
        <v>0</v>
      </c>
      <c r="CU24" s="321">
        <v>0</v>
      </c>
      <c r="CV24" s="321">
        <v>0</v>
      </c>
      <c r="CW24" s="321"/>
      <c r="CX24" s="321"/>
      <c r="CY24" s="321"/>
      <c r="CZ24" s="321">
        <v>0</v>
      </c>
      <c r="DA24" s="321">
        <v>0</v>
      </c>
      <c r="DB24" s="321">
        <v>1902</v>
      </c>
      <c r="DC24" s="321">
        <v>8752.24</v>
      </c>
      <c r="DD24" s="321">
        <v>0</v>
      </c>
      <c r="DE24" s="321">
        <v>0</v>
      </c>
      <c r="DF24" s="321">
        <v>0</v>
      </c>
      <c r="DG24" s="321">
        <v>0</v>
      </c>
      <c r="DH24" s="321">
        <v>0</v>
      </c>
      <c r="DI24" s="321">
        <v>0</v>
      </c>
      <c r="DJ24" s="321">
        <v>10654.24</v>
      </c>
      <c r="DK24" s="321">
        <v>0</v>
      </c>
      <c r="DL24" s="321">
        <v>0</v>
      </c>
      <c r="DM24" s="321">
        <v>0</v>
      </c>
      <c r="DN24" s="321">
        <v>0</v>
      </c>
      <c r="DO24" s="321">
        <v>0</v>
      </c>
      <c r="DP24" s="322">
        <v>-1.0000000009313226E-2</v>
      </c>
      <c r="DQ24" s="323">
        <v>689788.89</v>
      </c>
      <c r="DR24" s="324">
        <v>523478.97999999986</v>
      </c>
      <c r="DS24" s="323">
        <v>0</v>
      </c>
      <c r="DT24" s="323">
        <v>47252.639999999999</v>
      </c>
      <c r="DU24" s="323">
        <v>0</v>
      </c>
      <c r="DV24" s="323">
        <v>0</v>
      </c>
    </row>
    <row r="25" spans="1:137" s="13" customFormat="1" ht="31.2" x14ac:dyDescent="0.3">
      <c r="A25" s="318">
        <v>2402</v>
      </c>
      <c r="B25" s="319" t="s">
        <v>207</v>
      </c>
      <c r="C25" s="320" t="s">
        <v>181</v>
      </c>
      <c r="D25" s="320" t="s">
        <v>186</v>
      </c>
      <c r="E25" s="320" t="s">
        <v>183</v>
      </c>
      <c r="F25" s="320" t="s">
        <v>184</v>
      </c>
      <c r="G25" s="321">
        <v>1713533.57</v>
      </c>
      <c r="H25" s="321">
        <v>0</v>
      </c>
      <c r="I25" s="321">
        <v>428601.02</v>
      </c>
      <c r="J25" s="321">
        <v>0</v>
      </c>
      <c r="K25" s="321">
        <v>88480</v>
      </c>
      <c r="L25" s="321">
        <v>400</v>
      </c>
      <c r="M25" s="321">
        <v>0</v>
      </c>
      <c r="N25" s="321">
        <v>1020</v>
      </c>
      <c r="O25" s="321">
        <v>58443.519999999997</v>
      </c>
      <c r="P25" s="321">
        <v>2673.63</v>
      </c>
      <c r="Q25" s="321">
        <v>0</v>
      </c>
      <c r="R25" s="321">
        <v>0</v>
      </c>
      <c r="S25" s="321">
        <v>4853.1000000000004</v>
      </c>
      <c r="T25" s="321">
        <v>0</v>
      </c>
      <c r="U25" s="321">
        <v>0</v>
      </c>
      <c r="V25" s="321">
        <v>901.25</v>
      </c>
      <c r="W25" s="321">
        <v>133335</v>
      </c>
      <c r="X25" s="321">
        <v>2432241.09</v>
      </c>
      <c r="Y25" s="321">
        <v>1269617.3400000001</v>
      </c>
      <c r="Z25" s="321">
        <v>0</v>
      </c>
      <c r="AA25" s="321">
        <v>590423.64</v>
      </c>
      <c r="AB25" s="321">
        <v>21869.68</v>
      </c>
      <c r="AC25" s="321">
        <v>85371.24</v>
      </c>
      <c r="AD25" s="321">
        <v>0</v>
      </c>
      <c r="AE25" s="321">
        <v>69395.37</v>
      </c>
      <c r="AF25" s="321">
        <v>607</v>
      </c>
      <c r="AG25" s="321">
        <v>3880</v>
      </c>
      <c r="AH25" s="321">
        <v>0</v>
      </c>
      <c r="AI25" s="321">
        <v>0</v>
      </c>
      <c r="AJ25" s="321">
        <v>10492.69</v>
      </c>
      <c r="AK25" s="321">
        <v>0</v>
      </c>
      <c r="AL25" s="321">
        <v>40965.360000000001</v>
      </c>
      <c r="AM25" s="321">
        <v>6506.83</v>
      </c>
      <c r="AN25" s="321">
        <v>29676.89</v>
      </c>
      <c r="AO25" s="321">
        <v>18078.900000000001</v>
      </c>
      <c r="AP25" s="321">
        <v>7448.17</v>
      </c>
      <c r="AQ25" s="321">
        <v>30239.21</v>
      </c>
      <c r="AR25" s="321">
        <v>19.8</v>
      </c>
      <c r="AS25" s="321">
        <v>0</v>
      </c>
      <c r="AT25" s="321">
        <v>27525.62</v>
      </c>
      <c r="AU25" s="321">
        <v>5139.75</v>
      </c>
      <c r="AV25" s="321">
        <v>0</v>
      </c>
      <c r="AW25" s="321">
        <v>118935.44</v>
      </c>
      <c r="AX25" s="321">
        <v>96631.13</v>
      </c>
      <c r="AY25" s="321">
        <v>7019.6</v>
      </c>
      <c r="AZ25" s="321">
        <v>137818.1</v>
      </c>
      <c r="BA25" s="321">
        <v>0</v>
      </c>
      <c r="BB25" s="321">
        <v>7470.85</v>
      </c>
      <c r="BC25" s="321">
        <v>0</v>
      </c>
      <c r="BD25" s="321">
        <v>2585132.61</v>
      </c>
      <c r="BE25" s="321">
        <v>66139.939999999769</v>
      </c>
      <c r="BF25" s="321">
        <v>-152891.52000000002</v>
      </c>
      <c r="BG25" s="321">
        <v>-86751.580000000249</v>
      </c>
      <c r="BH25" s="321">
        <v>7438</v>
      </c>
      <c r="BI25" s="321">
        <v>0</v>
      </c>
      <c r="BJ25" s="321">
        <v>0</v>
      </c>
      <c r="BK25" s="321">
        <v>7438</v>
      </c>
      <c r="BL25" s="321">
        <v>0</v>
      </c>
      <c r="BM25" s="321">
        <v>0</v>
      </c>
      <c r="BN25" s="321">
        <v>0</v>
      </c>
      <c r="BO25" s="321">
        <v>0</v>
      </c>
      <c r="BP25" s="321">
        <v>0</v>
      </c>
      <c r="BQ25" s="321">
        <v>48856.36</v>
      </c>
      <c r="BR25" s="321">
        <v>7438</v>
      </c>
      <c r="BS25" s="321">
        <v>56294.36</v>
      </c>
      <c r="BT25" s="321">
        <v>0</v>
      </c>
      <c r="BU25" s="321">
        <v>0</v>
      </c>
      <c r="BV25" s="321">
        <v>0</v>
      </c>
      <c r="BW25" s="321">
        <v>0</v>
      </c>
      <c r="BX25" s="321">
        <v>0</v>
      </c>
      <c r="BY25" s="321">
        <v>0</v>
      </c>
      <c r="BZ25" s="321">
        <v>0</v>
      </c>
      <c r="CA25" s="321">
        <v>0</v>
      </c>
      <c r="CB25" s="321">
        <v>0</v>
      </c>
      <c r="CC25" s="321"/>
      <c r="CD25" s="321">
        <v>-86751.580000000249</v>
      </c>
      <c r="CE25" s="321">
        <v>56294.36</v>
      </c>
      <c r="CF25" s="321"/>
      <c r="CG25" s="321">
        <v>0</v>
      </c>
      <c r="CH25" s="321">
        <v>-30457.220000000249</v>
      </c>
      <c r="CI25" s="321">
        <v>238664.38</v>
      </c>
      <c r="CJ25" s="321">
        <v>0</v>
      </c>
      <c r="CK25" s="321">
        <v>40</v>
      </c>
      <c r="CL25" s="321">
        <v>238704.38</v>
      </c>
      <c r="CM25" s="321">
        <v>0</v>
      </c>
      <c r="CN25" s="321">
        <v>0</v>
      </c>
      <c r="CO25" s="321">
        <v>2874.41</v>
      </c>
      <c r="CP25" s="321">
        <v>5472.53</v>
      </c>
      <c r="CQ25" s="321">
        <v>0</v>
      </c>
      <c r="CR25" s="321">
        <v>247051.32</v>
      </c>
      <c r="CS25" s="321">
        <v>220.99</v>
      </c>
      <c r="CT25" s="321">
        <v>0</v>
      </c>
      <c r="CU25" s="321">
        <v>0</v>
      </c>
      <c r="CV25" s="321">
        <v>220.99</v>
      </c>
      <c r="CW25" s="321"/>
      <c r="CX25" s="321"/>
      <c r="CY25" s="321"/>
      <c r="CZ25" s="321">
        <v>0</v>
      </c>
      <c r="DA25" s="321">
        <v>220.99</v>
      </c>
      <c r="DB25" s="321">
        <v>0</v>
      </c>
      <c r="DC25" s="321">
        <v>0</v>
      </c>
      <c r="DD25" s="321">
        <v>0</v>
      </c>
      <c r="DE25" s="321">
        <v>0</v>
      </c>
      <c r="DF25" s="321">
        <v>-12080.82</v>
      </c>
      <c r="DG25" s="321">
        <v>0</v>
      </c>
      <c r="DH25" s="321">
        <v>0</v>
      </c>
      <c r="DI25" s="321">
        <v>0</v>
      </c>
      <c r="DJ25" s="321">
        <v>-12080.82</v>
      </c>
      <c r="DK25" s="321">
        <v>45037.08</v>
      </c>
      <c r="DL25" s="321">
        <v>0</v>
      </c>
      <c r="DM25" s="321">
        <v>-3564.33</v>
      </c>
      <c r="DN25" s="321">
        <v>-307121.13</v>
      </c>
      <c r="DO25" s="321">
        <v>0</v>
      </c>
      <c r="DP25" s="322">
        <v>-0.32999999998719431</v>
      </c>
      <c r="DQ25" s="323">
        <v>2037284.27</v>
      </c>
      <c r="DR25" s="324">
        <v>547848.33999999985</v>
      </c>
      <c r="DS25" s="323">
        <v>96631.13</v>
      </c>
      <c r="DT25" s="323">
        <v>66990.25</v>
      </c>
      <c r="DU25" s="323">
        <v>0</v>
      </c>
      <c r="DV25" s="323">
        <v>-265648.38</v>
      </c>
    </row>
    <row r="26" spans="1:137" s="13" customFormat="1" ht="15.6" x14ac:dyDescent="0.3">
      <c r="A26" s="318">
        <v>2401</v>
      </c>
      <c r="B26" s="319" t="s">
        <v>208</v>
      </c>
      <c r="C26" s="320" t="s">
        <v>181</v>
      </c>
      <c r="D26" s="320" t="s">
        <v>186</v>
      </c>
      <c r="E26" s="320" t="s">
        <v>183</v>
      </c>
      <c r="F26" s="320" t="s">
        <v>184</v>
      </c>
      <c r="G26" s="321">
        <v>1872674</v>
      </c>
      <c r="H26" s="321">
        <v>0</v>
      </c>
      <c r="I26" s="321">
        <v>112222.09</v>
      </c>
      <c r="J26" s="321">
        <v>0</v>
      </c>
      <c r="K26" s="321">
        <v>101550</v>
      </c>
      <c r="L26" s="321">
        <v>600</v>
      </c>
      <c r="M26" s="321">
        <v>0</v>
      </c>
      <c r="N26" s="321">
        <v>7380</v>
      </c>
      <c r="O26" s="321">
        <v>389613.93</v>
      </c>
      <c r="P26" s="321">
        <v>0</v>
      </c>
      <c r="Q26" s="321">
        <v>0</v>
      </c>
      <c r="R26" s="321">
        <v>0</v>
      </c>
      <c r="S26" s="321">
        <v>58270.31</v>
      </c>
      <c r="T26" s="321">
        <v>0</v>
      </c>
      <c r="U26" s="321">
        <v>0</v>
      </c>
      <c r="V26" s="321">
        <v>3048.75</v>
      </c>
      <c r="W26" s="321">
        <v>19806</v>
      </c>
      <c r="X26" s="321">
        <v>2565165.08</v>
      </c>
      <c r="Y26" s="321">
        <v>1331201.45</v>
      </c>
      <c r="Z26" s="321">
        <v>0</v>
      </c>
      <c r="AA26" s="321">
        <v>508362.5</v>
      </c>
      <c r="AB26" s="321">
        <v>25873.27</v>
      </c>
      <c r="AC26" s="321">
        <v>92412.01</v>
      </c>
      <c r="AD26" s="321">
        <v>0</v>
      </c>
      <c r="AE26" s="321">
        <v>57087.19</v>
      </c>
      <c r="AF26" s="321">
        <v>3194.3</v>
      </c>
      <c r="AG26" s="321">
        <v>7063</v>
      </c>
      <c r="AH26" s="321">
        <v>0</v>
      </c>
      <c r="AI26" s="321">
        <v>0</v>
      </c>
      <c r="AJ26" s="321">
        <v>20716.830000000002</v>
      </c>
      <c r="AK26" s="321">
        <v>2071.8000000000002</v>
      </c>
      <c r="AL26" s="321">
        <v>53146.2</v>
      </c>
      <c r="AM26" s="321">
        <v>12638.29</v>
      </c>
      <c r="AN26" s="321">
        <v>73891.39</v>
      </c>
      <c r="AO26" s="321">
        <v>21049</v>
      </c>
      <c r="AP26" s="321">
        <v>13579.77</v>
      </c>
      <c r="AQ26" s="321">
        <v>109148.09</v>
      </c>
      <c r="AR26" s="321">
        <v>0</v>
      </c>
      <c r="AS26" s="321">
        <v>0</v>
      </c>
      <c r="AT26" s="321">
        <v>11335.07</v>
      </c>
      <c r="AU26" s="321">
        <v>9471</v>
      </c>
      <c r="AV26" s="321">
        <v>0</v>
      </c>
      <c r="AW26" s="321">
        <v>14845.36</v>
      </c>
      <c r="AX26" s="321">
        <v>83551.02</v>
      </c>
      <c r="AY26" s="321">
        <v>9526.6</v>
      </c>
      <c r="AZ26" s="321">
        <v>142611.01999999999</v>
      </c>
      <c r="BA26" s="321">
        <v>0</v>
      </c>
      <c r="BB26" s="321">
        <v>7431.49</v>
      </c>
      <c r="BC26" s="321">
        <v>0</v>
      </c>
      <c r="BD26" s="321">
        <v>2610206.6500000004</v>
      </c>
      <c r="BE26" s="321">
        <v>66914.750000000291</v>
      </c>
      <c r="BF26" s="321">
        <v>-45041.570000000298</v>
      </c>
      <c r="BG26" s="321">
        <v>21873.179999999993</v>
      </c>
      <c r="BH26" s="321">
        <v>8275</v>
      </c>
      <c r="BI26" s="321">
        <v>0</v>
      </c>
      <c r="BJ26" s="321">
        <v>0</v>
      </c>
      <c r="BK26" s="321">
        <v>8275</v>
      </c>
      <c r="BL26" s="321">
        <v>0</v>
      </c>
      <c r="BM26" s="321">
        <v>0</v>
      </c>
      <c r="BN26" s="321">
        <v>0</v>
      </c>
      <c r="BO26" s="321">
        <v>0</v>
      </c>
      <c r="BP26" s="321">
        <v>0</v>
      </c>
      <c r="BQ26" s="321">
        <v>50679.69</v>
      </c>
      <c r="BR26" s="321">
        <v>8275</v>
      </c>
      <c r="BS26" s="321">
        <v>58954.69</v>
      </c>
      <c r="BT26" s="321">
        <v>0</v>
      </c>
      <c r="BU26" s="321">
        <v>0</v>
      </c>
      <c r="BV26" s="321">
        <v>0</v>
      </c>
      <c r="BW26" s="321">
        <v>0</v>
      </c>
      <c r="BX26" s="321">
        <v>0</v>
      </c>
      <c r="BY26" s="321">
        <v>0</v>
      </c>
      <c r="BZ26" s="321">
        <v>0</v>
      </c>
      <c r="CA26" s="321">
        <v>0</v>
      </c>
      <c r="CB26" s="321">
        <v>0</v>
      </c>
      <c r="CC26" s="321">
        <v>21873.179999999993</v>
      </c>
      <c r="CD26" s="321"/>
      <c r="CE26" s="321">
        <v>58954.69</v>
      </c>
      <c r="CF26" s="321"/>
      <c r="CG26" s="321">
        <v>0</v>
      </c>
      <c r="CH26" s="321">
        <v>80827.87</v>
      </c>
      <c r="CI26" s="321">
        <v>231374.97</v>
      </c>
      <c r="CJ26" s="321">
        <v>0</v>
      </c>
      <c r="CK26" s="321">
        <v>0</v>
      </c>
      <c r="CL26" s="321">
        <v>231374.97</v>
      </c>
      <c r="CM26" s="321">
        <v>0</v>
      </c>
      <c r="CN26" s="321">
        <v>0</v>
      </c>
      <c r="CO26" s="321">
        <v>5691.32</v>
      </c>
      <c r="CP26" s="321">
        <v>36309.82</v>
      </c>
      <c r="CQ26" s="321">
        <v>0</v>
      </c>
      <c r="CR26" s="321">
        <v>273376.11</v>
      </c>
      <c r="CS26" s="321">
        <v>0</v>
      </c>
      <c r="CT26" s="321">
        <v>0</v>
      </c>
      <c r="CU26" s="321">
        <v>0</v>
      </c>
      <c r="CV26" s="321">
        <v>0</v>
      </c>
      <c r="CW26" s="321"/>
      <c r="CX26" s="321"/>
      <c r="CY26" s="321"/>
      <c r="CZ26" s="321">
        <v>0</v>
      </c>
      <c r="DA26" s="321">
        <v>0</v>
      </c>
      <c r="DB26" s="321">
        <v>0</v>
      </c>
      <c r="DC26" s="321">
        <v>0</v>
      </c>
      <c r="DD26" s="321">
        <v>0</v>
      </c>
      <c r="DE26" s="321">
        <v>0</v>
      </c>
      <c r="DF26" s="321">
        <v>-13020.02</v>
      </c>
      <c r="DG26" s="321">
        <v>-152.65</v>
      </c>
      <c r="DH26" s="321">
        <v>0</v>
      </c>
      <c r="DI26" s="321">
        <v>0</v>
      </c>
      <c r="DJ26" s="321">
        <v>-13172.67</v>
      </c>
      <c r="DK26" s="321">
        <v>1225</v>
      </c>
      <c r="DL26" s="321">
        <v>0</v>
      </c>
      <c r="DM26" s="321">
        <v>0</v>
      </c>
      <c r="DN26" s="321">
        <v>-180600.5</v>
      </c>
      <c r="DO26" s="321">
        <v>0</v>
      </c>
      <c r="DP26" s="322"/>
      <c r="DQ26" s="323">
        <v>2018130.72</v>
      </c>
      <c r="DR26" s="324">
        <v>592075.9300000004</v>
      </c>
      <c r="DS26" s="323">
        <v>83551.02</v>
      </c>
      <c r="DT26" s="323">
        <v>455264.24</v>
      </c>
      <c r="DU26" s="323">
        <v>0</v>
      </c>
      <c r="DV26" s="323">
        <v>-179375.5</v>
      </c>
    </row>
    <row r="27" spans="1:137" s="13" customFormat="1" ht="31.2" x14ac:dyDescent="0.3">
      <c r="A27" s="318">
        <v>1001</v>
      </c>
      <c r="B27" s="319" t="s">
        <v>209</v>
      </c>
      <c r="C27" s="320" t="s">
        <v>181</v>
      </c>
      <c r="D27" s="320" t="s">
        <v>182</v>
      </c>
      <c r="E27" s="320" t="s">
        <v>183</v>
      </c>
      <c r="F27" s="320" t="s">
        <v>210</v>
      </c>
      <c r="G27" s="321">
        <v>576765.76</v>
      </c>
      <c r="H27" s="321">
        <v>0</v>
      </c>
      <c r="I27" s="321">
        <v>1820</v>
      </c>
      <c r="J27" s="321">
        <v>0</v>
      </c>
      <c r="K27" s="321">
        <v>0</v>
      </c>
      <c r="L27" s="321">
        <v>571.29</v>
      </c>
      <c r="M27" s="321">
        <v>0</v>
      </c>
      <c r="N27" s="321">
        <v>0</v>
      </c>
      <c r="O27" s="321">
        <v>0</v>
      </c>
      <c r="P27" s="321">
        <v>0</v>
      </c>
      <c r="Q27" s="321">
        <v>0</v>
      </c>
      <c r="R27" s="321">
        <v>0</v>
      </c>
      <c r="S27" s="321">
        <v>7877.2399999999989</v>
      </c>
      <c r="T27" s="321">
        <v>28500</v>
      </c>
      <c r="U27" s="321">
        <v>0</v>
      </c>
      <c r="V27" s="321">
        <v>0</v>
      </c>
      <c r="W27" s="321">
        <v>0</v>
      </c>
      <c r="X27" s="321">
        <v>615534.29</v>
      </c>
      <c r="Y27" s="321">
        <v>319710.82999999996</v>
      </c>
      <c r="Z27" s="321"/>
      <c r="AA27" s="321"/>
      <c r="AB27" s="321">
        <v>135384.35999999999</v>
      </c>
      <c r="AC27" s="321">
        <v>0</v>
      </c>
      <c r="AD27" s="321">
        <v>0</v>
      </c>
      <c r="AE27" s="321">
        <v>104025.70999999999</v>
      </c>
      <c r="AF27" s="321">
        <v>9281.2999999999993</v>
      </c>
      <c r="AG27" s="321">
        <v>225</v>
      </c>
      <c r="AH27" s="321">
        <v>0</v>
      </c>
      <c r="AI27" s="321">
        <v>0</v>
      </c>
      <c r="AJ27" s="321">
        <v>8721.76</v>
      </c>
      <c r="AK27" s="321">
        <v>0</v>
      </c>
      <c r="AL27" s="321">
        <v>1702.77</v>
      </c>
      <c r="AM27" s="321">
        <v>0</v>
      </c>
      <c r="AN27" s="321">
        <v>23939.7</v>
      </c>
      <c r="AO27" s="321">
        <v>0</v>
      </c>
      <c r="AP27" s="321">
        <v>25031.53</v>
      </c>
      <c r="AQ27" s="321">
        <v>97153.96</v>
      </c>
      <c r="AR27" s="321">
        <v>9844.2999999999993</v>
      </c>
      <c r="AS27" s="321">
        <v>0</v>
      </c>
      <c r="AT27" s="321">
        <v>4186.9600000000009</v>
      </c>
      <c r="AU27" s="321">
        <v>3291.75</v>
      </c>
      <c r="AV27" s="321">
        <v>0</v>
      </c>
      <c r="AW27" s="321">
        <v>28.99</v>
      </c>
      <c r="AX27" s="321">
        <v>5767.73</v>
      </c>
      <c r="AY27" s="321">
        <v>0</v>
      </c>
      <c r="AZ27" s="321">
        <v>33136.18</v>
      </c>
      <c r="BA27" s="321">
        <v>0</v>
      </c>
      <c r="BB27" s="321">
        <v>0</v>
      </c>
      <c r="BC27" s="321">
        <v>0</v>
      </c>
      <c r="BD27" s="321">
        <v>781432.83</v>
      </c>
      <c r="BE27" s="321">
        <v>-46063.009999999995</v>
      </c>
      <c r="BF27" s="321">
        <v>-165898.53999999992</v>
      </c>
      <c r="BG27" s="321">
        <v>-211961.54999999993</v>
      </c>
      <c r="BH27" s="321">
        <v>4762.75</v>
      </c>
      <c r="BI27" s="321">
        <v>0</v>
      </c>
      <c r="BJ27" s="321">
        <v>0</v>
      </c>
      <c r="BK27" s="321">
        <v>4762.75</v>
      </c>
      <c r="BL27" s="321">
        <v>0</v>
      </c>
      <c r="BM27" s="321">
        <v>0</v>
      </c>
      <c r="BN27" s="321">
        <v>0</v>
      </c>
      <c r="BO27" s="321">
        <v>0</v>
      </c>
      <c r="BP27" s="321">
        <v>0</v>
      </c>
      <c r="BQ27" s="321">
        <v>13073.999999999993</v>
      </c>
      <c r="BR27" s="321">
        <v>4762.75</v>
      </c>
      <c r="BS27" s="321">
        <v>17836.749999999993</v>
      </c>
      <c r="BT27" s="321">
        <v>0</v>
      </c>
      <c r="BU27" s="321">
        <v>0</v>
      </c>
      <c r="BV27" s="321">
        <v>0</v>
      </c>
      <c r="BW27" s="321">
        <v>0</v>
      </c>
      <c r="BX27" s="321">
        <v>0</v>
      </c>
      <c r="BY27" s="321">
        <v>0</v>
      </c>
      <c r="BZ27" s="321">
        <v>0</v>
      </c>
      <c r="CA27" s="321">
        <v>0</v>
      </c>
      <c r="CB27" s="321">
        <v>0</v>
      </c>
      <c r="CC27" s="321"/>
      <c r="CD27" s="321">
        <v>-211961.54999999993</v>
      </c>
      <c r="CE27" s="321">
        <v>17836.75</v>
      </c>
      <c r="CF27" s="321">
        <v>0</v>
      </c>
      <c r="CG27" s="321">
        <v>0</v>
      </c>
      <c r="CH27" s="321">
        <v>-194124.79999999993</v>
      </c>
      <c r="CI27" s="321">
        <v>0</v>
      </c>
      <c r="CJ27" s="321">
        <v>0</v>
      </c>
      <c r="CK27" s="321">
        <v>0</v>
      </c>
      <c r="CL27" s="321">
        <v>0</v>
      </c>
      <c r="CM27" s="321">
        <v>0</v>
      </c>
      <c r="CN27" s="321">
        <v>0</v>
      </c>
      <c r="CO27" s="321">
        <v>0</v>
      </c>
      <c r="CP27" s="321">
        <v>0</v>
      </c>
      <c r="CQ27" s="321">
        <v>0</v>
      </c>
      <c r="CR27" s="321">
        <v>0</v>
      </c>
      <c r="CS27" s="321">
        <v>0</v>
      </c>
      <c r="CT27" s="321">
        <v>0</v>
      </c>
      <c r="CU27" s="321">
        <v>0</v>
      </c>
      <c r="CV27" s="321">
        <v>0</v>
      </c>
      <c r="CW27" s="321"/>
      <c r="CX27" s="321"/>
      <c r="CY27" s="321"/>
      <c r="CZ27" s="321">
        <v>-194124.41999999993</v>
      </c>
      <c r="DA27" s="321">
        <v>-33138.419999999911</v>
      </c>
      <c r="DB27" s="321">
        <v>0</v>
      </c>
      <c r="DC27" s="321">
        <v>0</v>
      </c>
      <c r="DD27" s="321">
        <v>0</v>
      </c>
      <c r="DE27" s="321">
        <v>0</v>
      </c>
      <c r="DF27" s="321">
        <v>0</v>
      </c>
      <c r="DG27" s="321">
        <v>0</v>
      </c>
      <c r="DH27" s="321">
        <v>0</v>
      </c>
      <c r="DI27" s="321">
        <v>0</v>
      </c>
      <c r="DJ27" s="321">
        <v>0</v>
      </c>
      <c r="DK27" s="321">
        <v>0</v>
      </c>
      <c r="DL27" s="321">
        <v>0</v>
      </c>
      <c r="DM27" s="321">
        <v>0</v>
      </c>
      <c r="DN27" s="321">
        <v>0</v>
      </c>
      <c r="DO27" s="321">
        <v>0</v>
      </c>
      <c r="DP27" s="322">
        <v>-8.7311491370201111E-11</v>
      </c>
      <c r="DQ27" s="323">
        <v>568402.19999999995</v>
      </c>
      <c r="DR27" s="324">
        <v>213030.63</v>
      </c>
      <c r="DS27" s="323">
        <v>5767.73</v>
      </c>
      <c r="DT27" s="323">
        <v>7877.2399999999989</v>
      </c>
      <c r="DU27" s="323">
        <v>28500</v>
      </c>
      <c r="DV27" s="323">
        <v>0</v>
      </c>
      <c r="EG27" s="303"/>
    </row>
    <row r="28" spans="1:137" s="13" customFormat="1" ht="31.2" x14ac:dyDescent="0.3">
      <c r="A28" s="318">
        <v>4115</v>
      </c>
      <c r="B28" s="319" t="s">
        <v>211</v>
      </c>
      <c r="C28" s="320" t="s">
        <v>181</v>
      </c>
      <c r="D28" s="320" t="s">
        <v>204</v>
      </c>
      <c r="E28" s="320" t="s">
        <v>183</v>
      </c>
      <c r="F28" s="320" t="s">
        <v>184</v>
      </c>
      <c r="G28" s="321">
        <v>5454653.3600000003</v>
      </c>
      <c r="H28" s="321">
        <v>2222384.23</v>
      </c>
      <c r="I28" s="321">
        <v>258794.56</v>
      </c>
      <c r="J28" s="321">
        <v>0</v>
      </c>
      <c r="K28" s="321">
        <v>328650</v>
      </c>
      <c r="L28" s="321">
        <v>4970.79</v>
      </c>
      <c r="M28" s="321">
        <v>480</v>
      </c>
      <c r="N28" s="321">
        <v>28155.16</v>
      </c>
      <c r="O28" s="321">
        <v>124237.43</v>
      </c>
      <c r="P28" s="321">
        <v>96830.54</v>
      </c>
      <c r="Q28" s="321">
        <v>0</v>
      </c>
      <c r="R28" s="321">
        <v>0</v>
      </c>
      <c r="S28" s="321">
        <v>35755.81</v>
      </c>
      <c r="T28" s="321">
        <v>0</v>
      </c>
      <c r="U28" s="321">
        <v>0</v>
      </c>
      <c r="V28" s="321">
        <v>21103.13</v>
      </c>
      <c r="W28" s="321">
        <v>0</v>
      </c>
      <c r="X28" s="321">
        <v>8576015.0099999998</v>
      </c>
      <c r="Y28" s="321">
        <v>4362651.16</v>
      </c>
      <c r="Z28" s="321">
        <v>0</v>
      </c>
      <c r="AA28" s="321">
        <v>843762.33</v>
      </c>
      <c r="AB28" s="321">
        <v>111366.58</v>
      </c>
      <c r="AC28" s="321">
        <v>900644.54</v>
      </c>
      <c r="AD28" s="321">
        <v>0</v>
      </c>
      <c r="AE28" s="321">
        <v>113427.43</v>
      </c>
      <c r="AF28" s="321">
        <v>46033.52</v>
      </c>
      <c r="AG28" s="321">
        <v>22977.22</v>
      </c>
      <c r="AH28" s="321">
        <v>0</v>
      </c>
      <c r="AI28" s="321">
        <v>0</v>
      </c>
      <c r="AJ28" s="321">
        <v>128497.32999999999</v>
      </c>
      <c r="AK28" s="321">
        <v>5902</v>
      </c>
      <c r="AL28" s="321">
        <v>163321.94</v>
      </c>
      <c r="AM28" s="321">
        <v>13335.5</v>
      </c>
      <c r="AN28" s="321">
        <v>222088.11</v>
      </c>
      <c r="AO28" s="321">
        <v>80286.86</v>
      </c>
      <c r="AP28" s="321">
        <v>34213.56</v>
      </c>
      <c r="AQ28" s="321">
        <v>252145.6</v>
      </c>
      <c r="AR28" s="321">
        <v>68867.83</v>
      </c>
      <c r="AS28" s="321">
        <v>148075.66999999998</v>
      </c>
      <c r="AT28" s="321">
        <v>114946.81</v>
      </c>
      <c r="AU28" s="321">
        <v>19395.650000000001</v>
      </c>
      <c r="AV28" s="321">
        <v>0</v>
      </c>
      <c r="AW28" s="321">
        <v>306115.89</v>
      </c>
      <c r="AX28" s="321">
        <v>171410.44</v>
      </c>
      <c r="AY28" s="321">
        <v>84085.2</v>
      </c>
      <c r="AZ28" s="321">
        <v>298838.93</v>
      </c>
      <c r="BA28" s="321">
        <v>0</v>
      </c>
      <c r="BB28" s="321">
        <v>0</v>
      </c>
      <c r="BC28" s="321">
        <v>352347.33</v>
      </c>
      <c r="BD28" s="321">
        <v>8864737.4299999997</v>
      </c>
      <c r="BE28" s="321">
        <v>2538983.859999998</v>
      </c>
      <c r="BF28" s="321">
        <v>-288722.41999999993</v>
      </c>
      <c r="BG28" s="321">
        <v>2250261.4399999981</v>
      </c>
      <c r="BH28" s="321">
        <v>22298.13</v>
      </c>
      <c r="BI28" s="321">
        <v>0</v>
      </c>
      <c r="BJ28" s="321">
        <v>352347.33</v>
      </c>
      <c r="BK28" s="321">
        <v>374645.46</v>
      </c>
      <c r="BL28" s="321">
        <v>0</v>
      </c>
      <c r="BM28" s="321">
        <v>387004.72</v>
      </c>
      <c r="BN28" s="321">
        <v>7195</v>
      </c>
      <c r="BO28" s="321">
        <v>47211.76</v>
      </c>
      <c r="BP28" s="321">
        <v>441411.48</v>
      </c>
      <c r="BQ28" s="321">
        <v>66766.02</v>
      </c>
      <c r="BR28" s="321">
        <v>-66766.01999999996</v>
      </c>
      <c r="BS28" s="321">
        <v>0</v>
      </c>
      <c r="BT28" s="321">
        <v>0</v>
      </c>
      <c r="BU28" s="321">
        <v>0</v>
      </c>
      <c r="BV28" s="321">
        <v>0</v>
      </c>
      <c r="BW28" s="321">
        <v>0</v>
      </c>
      <c r="BX28" s="321">
        <v>0</v>
      </c>
      <c r="BY28" s="321">
        <v>0</v>
      </c>
      <c r="BZ28" s="321">
        <v>0</v>
      </c>
      <c r="CA28" s="321">
        <v>0</v>
      </c>
      <c r="CB28" s="321">
        <v>0</v>
      </c>
      <c r="CC28" s="321">
        <v>2250261.4399999981</v>
      </c>
      <c r="CD28" s="321"/>
      <c r="CE28" s="321">
        <v>0</v>
      </c>
      <c r="CF28" s="321"/>
      <c r="CG28" s="321">
        <v>0</v>
      </c>
      <c r="CH28" s="321">
        <v>2250261.4399999981</v>
      </c>
      <c r="CI28" s="321">
        <v>1208805.31</v>
      </c>
      <c r="CJ28" s="321">
        <v>587368.37</v>
      </c>
      <c r="CK28" s="321">
        <v>792.64</v>
      </c>
      <c r="CL28" s="321">
        <v>622229.58000000007</v>
      </c>
      <c r="CM28" s="321">
        <v>750</v>
      </c>
      <c r="CN28" s="321">
        <v>0</v>
      </c>
      <c r="CO28" s="321">
        <v>38955.74</v>
      </c>
      <c r="CP28" s="321">
        <v>28081.82</v>
      </c>
      <c r="CQ28" s="321">
        <v>0</v>
      </c>
      <c r="CR28" s="321">
        <v>690017.14</v>
      </c>
      <c r="CS28" s="321">
        <v>1530769.23</v>
      </c>
      <c r="CT28" s="321">
        <v>0</v>
      </c>
      <c r="CU28" s="321">
        <v>0</v>
      </c>
      <c r="CV28" s="321">
        <v>1530769.23</v>
      </c>
      <c r="CW28" s="321"/>
      <c r="CX28" s="321"/>
      <c r="CY28" s="321"/>
      <c r="CZ28" s="321">
        <v>0</v>
      </c>
      <c r="DA28" s="321">
        <v>1530769.23</v>
      </c>
      <c r="DB28" s="321">
        <v>0</v>
      </c>
      <c r="DC28" s="321">
        <v>21117.5</v>
      </c>
      <c r="DD28" s="321">
        <v>149843.38</v>
      </c>
      <c r="DE28" s="321">
        <v>0</v>
      </c>
      <c r="DF28" s="321">
        <v>-70725.539999999994</v>
      </c>
      <c r="DG28" s="321">
        <v>-4</v>
      </c>
      <c r="DH28" s="321">
        <v>-35230</v>
      </c>
      <c r="DI28" s="321">
        <v>-35526.17</v>
      </c>
      <c r="DJ28" s="321">
        <v>29475.170000000013</v>
      </c>
      <c r="DK28" s="321">
        <v>0</v>
      </c>
      <c r="DL28" s="321">
        <v>0</v>
      </c>
      <c r="DM28" s="321">
        <v>0</v>
      </c>
      <c r="DN28" s="321">
        <v>0</v>
      </c>
      <c r="DO28" s="321">
        <v>0</v>
      </c>
      <c r="DP28" s="322">
        <v>0.48626431031152606</v>
      </c>
      <c r="DQ28" s="323">
        <v>6377885.5599999996</v>
      </c>
      <c r="DR28" s="324">
        <v>2486851.87</v>
      </c>
      <c r="DS28" s="323">
        <v>171410.44</v>
      </c>
      <c r="DT28" s="323">
        <v>284978.94</v>
      </c>
      <c r="DU28" s="323">
        <v>0</v>
      </c>
      <c r="DV28" s="323">
        <v>0</v>
      </c>
      <c r="EG28" s="303"/>
    </row>
    <row r="29" spans="1:137" s="13" customFormat="1" ht="15.6" x14ac:dyDescent="0.3">
      <c r="A29" s="318">
        <v>2030</v>
      </c>
      <c r="B29" s="319" t="s">
        <v>212</v>
      </c>
      <c r="C29" s="320" t="s">
        <v>181</v>
      </c>
      <c r="D29" s="320" t="s">
        <v>186</v>
      </c>
      <c r="E29" s="320" t="s">
        <v>183</v>
      </c>
      <c r="F29" s="320" t="s">
        <v>184</v>
      </c>
      <c r="G29" s="321">
        <v>3877044.4</v>
      </c>
      <c r="H29" s="321">
        <v>0</v>
      </c>
      <c r="I29" s="321">
        <v>98485.21</v>
      </c>
      <c r="J29" s="321">
        <v>0</v>
      </c>
      <c r="K29" s="321">
        <v>392200</v>
      </c>
      <c r="L29" s="321">
        <v>4400</v>
      </c>
      <c r="M29" s="321">
        <v>0</v>
      </c>
      <c r="N29" s="321">
        <v>0</v>
      </c>
      <c r="O29" s="321">
        <v>59.93</v>
      </c>
      <c r="P29" s="321">
        <v>30115.41</v>
      </c>
      <c r="Q29" s="321">
        <v>874.66</v>
      </c>
      <c r="R29" s="321">
        <v>0</v>
      </c>
      <c r="S29" s="321">
        <v>18761.900000000001</v>
      </c>
      <c r="T29" s="321">
        <v>13437.5</v>
      </c>
      <c r="U29" s="321">
        <v>0</v>
      </c>
      <c r="V29" s="321">
        <v>353.13</v>
      </c>
      <c r="W29" s="321">
        <v>94647</v>
      </c>
      <c r="X29" s="321">
        <v>4530379.1399999997</v>
      </c>
      <c r="Y29" s="321">
        <v>2042675.13</v>
      </c>
      <c r="Z29" s="321">
        <v>0</v>
      </c>
      <c r="AA29" s="321">
        <v>824732.43</v>
      </c>
      <c r="AB29" s="321">
        <v>121055.67</v>
      </c>
      <c r="AC29" s="321">
        <v>209990.45</v>
      </c>
      <c r="AD29" s="321">
        <v>103762.89</v>
      </c>
      <c r="AE29" s="321">
        <v>96996.94</v>
      </c>
      <c r="AF29" s="321">
        <v>14249.34</v>
      </c>
      <c r="AG29" s="321">
        <v>6494.25</v>
      </c>
      <c r="AH29" s="321">
        <v>0</v>
      </c>
      <c r="AI29" s="321">
        <v>0</v>
      </c>
      <c r="AJ29" s="321">
        <v>22521.11</v>
      </c>
      <c r="AK29" s="321">
        <v>0</v>
      </c>
      <c r="AL29" s="321">
        <v>5842.74</v>
      </c>
      <c r="AM29" s="321">
        <v>8056.66</v>
      </c>
      <c r="AN29" s="321">
        <v>87366.91</v>
      </c>
      <c r="AO29" s="321">
        <v>33389.800000000003</v>
      </c>
      <c r="AP29" s="321">
        <v>17352.989999999998</v>
      </c>
      <c r="AQ29" s="321">
        <v>45066.65</v>
      </c>
      <c r="AR29" s="321">
        <v>66442.06</v>
      </c>
      <c r="AS29" s="321">
        <v>0</v>
      </c>
      <c r="AT29" s="321">
        <v>34311.25</v>
      </c>
      <c r="AU29" s="321">
        <v>20483.04</v>
      </c>
      <c r="AV29" s="321">
        <v>8162.5</v>
      </c>
      <c r="AW29" s="321">
        <v>70894.219999999987</v>
      </c>
      <c r="AX29" s="321">
        <v>157676.18999999997</v>
      </c>
      <c r="AY29" s="321">
        <v>72981.66</v>
      </c>
      <c r="AZ29" s="321">
        <v>211530.47999999998</v>
      </c>
      <c r="BA29" s="321">
        <v>0</v>
      </c>
      <c r="BB29" s="321">
        <v>0</v>
      </c>
      <c r="BC29" s="321">
        <v>0</v>
      </c>
      <c r="BD29" s="321">
        <v>4282035.3600000013</v>
      </c>
      <c r="BE29" s="321">
        <v>294223.52000000037</v>
      </c>
      <c r="BF29" s="321">
        <v>248343.7799999984</v>
      </c>
      <c r="BG29" s="321">
        <v>542567.29999999877</v>
      </c>
      <c r="BH29" s="321">
        <v>11321.5</v>
      </c>
      <c r="BI29" s="321">
        <v>0</v>
      </c>
      <c r="BJ29" s="321">
        <v>0</v>
      </c>
      <c r="BK29" s="321">
        <v>11321.5</v>
      </c>
      <c r="BL29" s="321">
        <v>0</v>
      </c>
      <c r="BM29" s="321">
        <v>0</v>
      </c>
      <c r="BN29" s="321">
        <v>0</v>
      </c>
      <c r="BO29" s="321">
        <v>0</v>
      </c>
      <c r="BP29" s="321">
        <v>0</v>
      </c>
      <c r="BQ29" s="321">
        <v>40688</v>
      </c>
      <c r="BR29" s="321">
        <v>11321.5</v>
      </c>
      <c r="BS29" s="321">
        <v>52009.5</v>
      </c>
      <c r="BT29" s="321">
        <v>0</v>
      </c>
      <c r="BU29" s="321">
        <v>0</v>
      </c>
      <c r="BV29" s="321">
        <v>0</v>
      </c>
      <c r="BW29" s="321">
        <v>0</v>
      </c>
      <c r="BX29" s="321">
        <v>0</v>
      </c>
      <c r="BY29" s="321">
        <v>0</v>
      </c>
      <c r="BZ29" s="321">
        <v>0</v>
      </c>
      <c r="CA29" s="321">
        <v>0</v>
      </c>
      <c r="CB29" s="321">
        <v>0</v>
      </c>
      <c r="CC29" s="321">
        <v>542567.29999999877</v>
      </c>
      <c r="CD29" s="321"/>
      <c r="CE29" s="321">
        <v>52009.5</v>
      </c>
      <c r="CF29" s="321"/>
      <c r="CG29" s="321">
        <v>0</v>
      </c>
      <c r="CH29" s="321">
        <v>594576.79999999877</v>
      </c>
      <c r="CI29" s="321">
        <v>859090.81</v>
      </c>
      <c r="CJ29" s="321">
        <v>282875.18</v>
      </c>
      <c r="CK29" s="321">
        <v>1240.6400000000001</v>
      </c>
      <c r="CL29" s="321">
        <v>577456.27000000014</v>
      </c>
      <c r="CM29" s="321">
        <v>0</v>
      </c>
      <c r="CN29" s="321">
        <v>0</v>
      </c>
      <c r="CO29" s="321">
        <v>15204.44</v>
      </c>
      <c r="CP29" s="321">
        <v>16813.8</v>
      </c>
      <c r="CQ29" s="321">
        <v>-2415</v>
      </c>
      <c r="CR29" s="321">
        <v>607059.51000000013</v>
      </c>
      <c r="CS29" s="321">
        <v>1166.55</v>
      </c>
      <c r="CT29" s="321">
        <v>0</v>
      </c>
      <c r="CU29" s="321">
        <v>0</v>
      </c>
      <c r="CV29" s="321">
        <v>1166.55</v>
      </c>
      <c r="CW29" s="321"/>
      <c r="CX29" s="321"/>
      <c r="CY29" s="321"/>
      <c r="CZ29" s="321">
        <v>0</v>
      </c>
      <c r="DA29" s="321">
        <v>1166.55</v>
      </c>
      <c r="DB29" s="321">
        <v>0</v>
      </c>
      <c r="DC29" s="321">
        <v>0</v>
      </c>
      <c r="DD29" s="321">
        <v>0</v>
      </c>
      <c r="DE29" s="321">
        <v>0</v>
      </c>
      <c r="DF29" s="321">
        <v>-26478.98</v>
      </c>
      <c r="DG29" s="321">
        <v>0</v>
      </c>
      <c r="DH29" s="321">
        <v>0</v>
      </c>
      <c r="DI29" s="321">
        <v>0</v>
      </c>
      <c r="DJ29" s="321">
        <v>-26478.98</v>
      </c>
      <c r="DK29" s="321">
        <v>0</v>
      </c>
      <c r="DL29" s="321">
        <v>12829.67</v>
      </c>
      <c r="DM29" s="321">
        <v>0</v>
      </c>
      <c r="DN29" s="321">
        <v>0</v>
      </c>
      <c r="DO29" s="321">
        <v>0</v>
      </c>
      <c r="DP29" s="322">
        <v>-0.31000000005587935</v>
      </c>
      <c r="DQ29" s="323">
        <v>3413462.85</v>
      </c>
      <c r="DR29" s="324">
        <v>868572.51000000117</v>
      </c>
      <c r="DS29" s="323">
        <v>157676.18999999997</v>
      </c>
      <c r="DT29" s="323">
        <v>48937.240000000005</v>
      </c>
      <c r="DU29" s="323">
        <v>14312.16</v>
      </c>
      <c r="DV29" s="323">
        <v>12829.67</v>
      </c>
      <c r="EG29" s="303"/>
    </row>
    <row r="30" spans="1:137" s="13" customFormat="1" ht="15.6" x14ac:dyDescent="0.3">
      <c r="A30" s="318">
        <v>3353</v>
      </c>
      <c r="B30" s="319" t="s">
        <v>213</v>
      </c>
      <c r="C30" s="320" t="s">
        <v>181</v>
      </c>
      <c r="D30" s="320" t="s">
        <v>186</v>
      </c>
      <c r="E30" s="320" t="s">
        <v>183</v>
      </c>
      <c r="F30" s="320" t="s">
        <v>184</v>
      </c>
      <c r="G30" s="321">
        <v>3182261.18</v>
      </c>
      <c r="H30" s="321">
        <v>0</v>
      </c>
      <c r="I30" s="321">
        <v>61163.5</v>
      </c>
      <c r="J30" s="321">
        <v>0</v>
      </c>
      <c r="K30" s="321">
        <v>182200</v>
      </c>
      <c r="L30" s="321">
        <v>155578.25</v>
      </c>
      <c r="M30" s="321">
        <v>0</v>
      </c>
      <c r="N30" s="321">
        <v>13660</v>
      </c>
      <c r="O30" s="321">
        <v>98152.309999999969</v>
      </c>
      <c r="P30" s="321">
        <v>0</v>
      </c>
      <c r="Q30" s="321">
        <v>0</v>
      </c>
      <c r="R30" s="321">
        <v>0</v>
      </c>
      <c r="S30" s="321">
        <v>12587.72</v>
      </c>
      <c r="T30" s="321">
        <v>104.79</v>
      </c>
      <c r="U30" s="321">
        <v>0</v>
      </c>
      <c r="V30" s="321">
        <v>10001.25</v>
      </c>
      <c r="W30" s="321">
        <v>139577</v>
      </c>
      <c r="X30" s="321">
        <v>3855286.0000000005</v>
      </c>
      <c r="Y30" s="321">
        <v>1801569.6299999964</v>
      </c>
      <c r="Z30" s="321">
        <v>0</v>
      </c>
      <c r="AA30" s="321">
        <v>671366.74</v>
      </c>
      <c r="AB30" s="321">
        <v>50424.959999998915</v>
      </c>
      <c r="AC30" s="321">
        <v>312427.52000000002</v>
      </c>
      <c r="AD30" s="321">
        <v>0</v>
      </c>
      <c r="AE30" s="321">
        <v>64164.239999999641</v>
      </c>
      <c r="AF30" s="321">
        <v>1010.3699999999844</v>
      </c>
      <c r="AG30" s="321">
        <v>11864.99</v>
      </c>
      <c r="AH30" s="321">
        <v>0</v>
      </c>
      <c r="AI30" s="321">
        <v>0</v>
      </c>
      <c r="AJ30" s="321">
        <v>38604.339999999997</v>
      </c>
      <c r="AK30" s="321">
        <v>4792.8100000000013</v>
      </c>
      <c r="AL30" s="321">
        <v>74404.100000000006</v>
      </c>
      <c r="AM30" s="321">
        <v>11874.53</v>
      </c>
      <c r="AN30" s="321">
        <v>50083.750000000007</v>
      </c>
      <c r="AO30" s="321">
        <v>11218.18</v>
      </c>
      <c r="AP30" s="321">
        <v>43961.37</v>
      </c>
      <c r="AQ30" s="321">
        <v>164085.92000000007</v>
      </c>
      <c r="AR30" s="321">
        <v>51725.1</v>
      </c>
      <c r="AS30" s="321">
        <v>0</v>
      </c>
      <c r="AT30" s="321">
        <v>58371.73000000001</v>
      </c>
      <c r="AU30" s="321">
        <v>18745.650000000001</v>
      </c>
      <c r="AV30" s="321">
        <v>764.4</v>
      </c>
      <c r="AW30" s="321">
        <v>139313.99</v>
      </c>
      <c r="AX30" s="321">
        <v>271365.57</v>
      </c>
      <c r="AY30" s="321">
        <v>8394</v>
      </c>
      <c r="AZ30" s="321">
        <v>142459.97999999969</v>
      </c>
      <c r="BA30" s="321">
        <v>0</v>
      </c>
      <c r="BB30" s="321">
        <v>0</v>
      </c>
      <c r="BC30" s="321">
        <v>0</v>
      </c>
      <c r="BD30" s="321">
        <v>4002993.869999995</v>
      </c>
      <c r="BE30" s="321">
        <v>296554.20000000042</v>
      </c>
      <c r="BF30" s="321">
        <v>-147707.86999999452</v>
      </c>
      <c r="BG30" s="321">
        <v>148846.3300000059</v>
      </c>
      <c r="BH30" s="321">
        <v>0</v>
      </c>
      <c r="BI30" s="321">
        <v>0</v>
      </c>
      <c r="BJ30" s="321">
        <v>0</v>
      </c>
      <c r="BK30" s="321">
        <v>0</v>
      </c>
      <c r="BL30" s="321">
        <v>0</v>
      </c>
      <c r="BM30" s="321">
        <v>0</v>
      </c>
      <c r="BN30" s="321">
        <v>0</v>
      </c>
      <c r="BO30" s="321">
        <v>0</v>
      </c>
      <c r="BP30" s="321">
        <v>0</v>
      </c>
      <c r="BQ30" s="321">
        <v>0</v>
      </c>
      <c r="BR30" s="321">
        <v>0</v>
      </c>
      <c r="BS30" s="321">
        <v>0</v>
      </c>
      <c r="BT30" s="321">
        <v>0</v>
      </c>
      <c r="BU30" s="321">
        <v>0</v>
      </c>
      <c r="BV30" s="321">
        <v>0</v>
      </c>
      <c r="BW30" s="321">
        <v>0</v>
      </c>
      <c r="BX30" s="321">
        <v>0</v>
      </c>
      <c r="BY30" s="321">
        <v>0</v>
      </c>
      <c r="BZ30" s="321">
        <v>0</v>
      </c>
      <c r="CA30" s="321">
        <v>0</v>
      </c>
      <c r="CB30" s="321">
        <v>0</v>
      </c>
      <c r="CC30" s="321">
        <v>148846.3300000059</v>
      </c>
      <c r="CD30" s="321"/>
      <c r="CE30" s="321">
        <v>0</v>
      </c>
      <c r="CF30" s="321"/>
      <c r="CG30" s="321">
        <v>0</v>
      </c>
      <c r="CH30" s="321">
        <v>148846.3300000059</v>
      </c>
      <c r="CI30" s="321">
        <v>522241.84</v>
      </c>
      <c r="CJ30" s="321">
        <v>0</v>
      </c>
      <c r="CK30" s="321">
        <v>0</v>
      </c>
      <c r="CL30" s="321">
        <v>522241.84</v>
      </c>
      <c r="CM30" s="321">
        <v>0</v>
      </c>
      <c r="CN30" s="321">
        <v>0</v>
      </c>
      <c r="CO30" s="321">
        <v>6497.4</v>
      </c>
      <c r="CP30" s="321">
        <v>0</v>
      </c>
      <c r="CQ30" s="321">
        <v>-308970.05999999994</v>
      </c>
      <c r="CR30" s="321">
        <v>219769.18000000005</v>
      </c>
      <c r="CS30" s="321">
        <v>0</v>
      </c>
      <c r="CT30" s="321">
        <v>0</v>
      </c>
      <c r="CU30" s="321">
        <v>0</v>
      </c>
      <c r="CV30" s="321">
        <v>0</v>
      </c>
      <c r="CW30" s="321"/>
      <c r="CX30" s="321"/>
      <c r="CY30" s="321"/>
      <c r="CZ30" s="321">
        <v>0</v>
      </c>
      <c r="DA30" s="321">
        <v>0</v>
      </c>
      <c r="DB30" s="321">
        <v>0</v>
      </c>
      <c r="DC30" s="321">
        <v>10468.709999999999</v>
      </c>
      <c r="DD30" s="321">
        <v>0</v>
      </c>
      <c r="DE30" s="321">
        <v>0</v>
      </c>
      <c r="DF30" s="321">
        <v>-24422.59</v>
      </c>
      <c r="DG30" s="321">
        <v>-56969.1</v>
      </c>
      <c r="DH30" s="321">
        <v>0</v>
      </c>
      <c r="DI30" s="321">
        <v>0</v>
      </c>
      <c r="DJ30" s="321">
        <v>-70922.98</v>
      </c>
      <c r="DK30" s="321">
        <v>0</v>
      </c>
      <c r="DL30" s="321">
        <v>0</v>
      </c>
      <c r="DM30" s="321">
        <v>0</v>
      </c>
      <c r="DN30" s="321">
        <v>0</v>
      </c>
      <c r="DO30" s="321">
        <v>0</v>
      </c>
      <c r="DP30" s="322">
        <v>-0.55999999959021807</v>
      </c>
      <c r="DQ30" s="323">
        <v>2900963.4599999953</v>
      </c>
      <c r="DR30" s="324">
        <v>1102030.4099999997</v>
      </c>
      <c r="DS30" s="323">
        <v>271365.57</v>
      </c>
      <c r="DT30" s="323">
        <v>124400.02999999997</v>
      </c>
      <c r="DU30" s="323">
        <v>104.79</v>
      </c>
      <c r="DV30" s="323">
        <v>0</v>
      </c>
      <c r="EG30" s="303"/>
    </row>
    <row r="31" spans="1:137" s="13" customFormat="1" ht="15.6" x14ac:dyDescent="0.3">
      <c r="A31" s="318">
        <v>7030</v>
      </c>
      <c r="B31" s="319" t="s">
        <v>214</v>
      </c>
      <c r="C31" s="320" t="s">
        <v>181</v>
      </c>
      <c r="D31" s="320" t="s">
        <v>196</v>
      </c>
      <c r="E31" s="320" t="s">
        <v>183</v>
      </c>
      <c r="F31" s="320" t="s">
        <v>184</v>
      </c>
      <c r="G31" s="321">
        <v>897596.5</v>
      </c>
      <c r="H31" s="321">
        <v>0</v>
      </c>
      <c r="I31" s="321">
        <v>984046.07999999996</v>
      </c>
      <c r="J31" s="321">
        <v>0</v>
      </c>
      <c r="K31" s="321">
        <v>47720</v>
      </c>
      <c r="L31" s="321">
        <v>823694.54999999993</v>
      </c>
      <c r="M31" s="321">
        <v>0</v>
      </c>
      <c r="N31" s="321">
        <v>0</v>
      </c>
      <c r="O31" s="321">
        <v>10747.739999999994</v>
      </c>
      <c r="P31" s="321">
        <v>0</v>
      </c>
      <c r="Q31" s="321">
        <v>0</v>
      </c>
      <c r="R31" s="321">
        <v>0</v>
      </c>
      <c r="S31" s="321">
        <v>0</v>
      </c>
      <c r="T31" s="321">
        <v>3932</v>
      </c>
      <c r="U31" s="321">
        <v>0</v>
      </c>
      <c r="V31" s="321">
        <v>10572.31</v>
      </c>
      <c r="W31" s="321">
        <v>0</v>
      </c>
      <c r="X31" s="321">
        <v>2778309.18</v>
      </c>
      <c r="Y31" s="321">
        <v>1228637.9599999967</v>
      </c>
      <c r="Z31" s="321">
        <v>0</v>
      </c>
      <c r="AA31" s="321">
        <v>550304.06000000006</v>
      </c>
      <c r="AB31" s="321">
        <v>63935.530000000843</v>
      </c>
      <c r="AC31" s="321">
        <v>214050.29</v>
      </c>
      <c r="AD31" s="321">
        <v>0</v>
      </c>
      <c r="AE31" s="321">
        <v>34279.880000000179</v>
      </c>
      <c r="AF31" s="321">
        <v>4494.6599999999853</v>
      </c>
      <c r="AG31" s="321">
        <v>31111.39</v>
      </c>
      <c r="AH31" s="321">
        <v>0</v>
      </c>
      <c r="AI31" s="321">
        <v>0</v>
      </c>
      <c r="AJ31" s="321">
        <v>21808.400000000001</v>
      </c>
      <c r="AK31" s="321">
        <v>4292</v>
      </c>
      <c r="AL31" s="321">
        <v>20073.5</v>
      </c>
      <c r="AM31" s="321">
        <v>2183.04</v>
      </c>
      <c r="AN31" s="321">
        <v>7009.4699999999866</v>
      </c>
      <c r="AO31" s="321">
        <v>0</v>
      </c>
      <c r="AP31" s="321">
        <v>6002.25</v>
      </c>
      <c r="AQ31" s="321">
        <v>52598.209999999614</v>
      </c>
      <c r="AR31" s="321">
        <v>28423.66</v>
      </c>
      <c r="AS31" s="321">
        <v>16550.63</v>
      </c>
      <c r="AT31" s="321">
        <v>96867.910000000018</v>
      </c>
      <c r="AU31" s="321">
        <v>3701.77</v>
      </c>
      <c r="AV31" s="321">
        <v>6362.5</v>
      </c>
      <c r="AW31" s="321">
        <v>20860.89</v>
      </c>
      <c r="AX31" s="321">
        <v>21083</v>
      </c>
      <c r="AY31" s="321">
        <v>4155</v>
      </c>
      <c r="AZ31" s="321">
        <v>94484.959999999977</v>
      </c>
      <c r="BA31" s="321">
        <v>0</v>
      </c>
      <c r="BB31" s="321">
        <v>0</v>
      </c>
      <c r="BC31" s="321">
        <v>0</v>
      </c>
      <c r="BD31" s="321">
        <v>2533270.9599999976</v>
      </c>
      <c r="BE31" s="321">
        <v>310791.12999999966</v>
      </c>
      <c r="BF31" s="321">
        <v>245038.22000000253</v>
      </c>
      <c r="BG31" s="321">
        <v>555829.35000000219</v>
      </c>
      <c r="BH31" s="321">
        <v>7543.75</v>
      </c>
      <c r="BI31" s="321">
        <v>0</v>
      </c>
      <c r="BJ31" s="321">
        <v>0</v>
      </c>
      <c r="BK31" s="321">
        <v>7543.75</v>
      </c>
      <c r="BL31" s="321">
        <v>0</v>
      </c>
      <c r="BM31" s="321">
        <v>0</v>
      </c>
      <c r="BN31" s="321">
        <v>0</v>
      </c>
      <c r="BO31" s="321">
        <v>0</v>
      </c>
      <c r="BP31" s="321">
        <v>0</v>
      </c>
      <c r="BQ31" s="321">
        <v>0</v>
      </c>
      <c r="BR31" s="321">
        <v>7543.75</v>
      </c>
      <c r="BS31" s="321">
        <v>7543.75</v>
      </c>
      <c r="BT31" s="321">
        <v>0</v>
      </c>
      <c r="BU31" s="321">
        <v>0</v>
      </c>
      <c r="BV31" s="321">
        <v>0</v>
      </c>
      <c r="BW31" s="321">
        <v>0</v>
      </c>
      <c r="BX31" s="321">
        <v>0</v>
      </c>
      <c r="BY31" s="321">
        <v>0</v>
      </c>
      <c r="BZ31" s="321">
        <v>0</v>
      </c>
      <c r="CA31" s="321">
        <v>0</v>
      </c>
      <c r="CB31" s="321">
        <v>0</v>
      </c>
      <c r="CC31" s="321">
        <v>555829.35000000219</v>
      </c>
      <c r="CD31" s="321"/>
      <c r="CE31" s="321">
        <v>7543.75</v>
      </c>
      <c r="CF31" s="321"/>
      <c r="CG31" s="321">
        <v>0</v>
      </c>
      <c r="CH31" s="321">
        <v>563373.10000000219</v>
      </c>
      <c r="CI31" s="321">
        <v>214417.27</v>
      </c>
      <c r="CJ31" s="321">
        <v>0</v>
      </c>
      <c r="CK31" s="321">
        <v>0</v>
      </c>
      <c r="CL31" s="321">
        <v>214417.27</v>
      </c>
      <c r="CM31" s="321">
        <v>0</v>
      </c>
      <c r="CN31" s="321">
        <v>0</v>
      </c>
      <c r="CO31" s="321">
        <v>3614.81</v>
      </c>
      <c r="CP31" s="321">
        <v>0</v>
      </c>
      <c r="CQ31" s="321">
        <v>-334144.32999999996</v>
      </c>
      <c r="CR31" s="321">
        <v>-116112.24999999997</v>
      </c>
      <c r="CS31" s="321">
        <v>0</v>
      </c>
      <c r="CT31" s="321">
        <v>0</v>
      </c>
      <c r="CU31" s="321">
        <v>0</v>
      </c>
      <c r="CV31" s="321">
        <v>0</v>
      </c>
      <c r="CW31" s="321"/>
      <c r="CX31" s="321"/>
      <c r="CY31" s="321"/>
      <c r="CZ31" s="321">
        <v>0</v>
      </c>
      <c r="DA31" s="321">
        <v>0</v>
      </c>
      <c r="DB31" s="321">
        <v>699191.54</v>
      </c>
      <c r="DC31" s="321">
        <v>10747.74</v>
      </c>
      <c r="DD31" s="321">
        <v>0</v>
      </c>
      <c r="DE31" s="321">
        <v>0</v>
      </c>
      <c r="DF31" s="321">
        <v>-25073.4</v>
      </c>
      <c r="DG31" s="321">
        <v>-130.9</v>
      </c>
      <c r="DH31" s="321">
        <v>0</v>
      </c>
      <c r="DI31" s="321">
        <v>-5250</v>
      </c>
      <c r="DJ31" s="321">
        <v>679484.98</v>
      </c>
      <c r="DK31" s="321">
        <v>0</v>
      </c>
      <c r="DL31" s="321">
        <v>0</v>
      </c>
      <c r="DM31" s="321">
        <v>0</v>
      </c>
      <c r="DN31" s="321">
        <v>0</v>
      </c>
      <c r="DO31" s="321">
        <v>0</v>
      </c>
      <c r="DP31" s="322">
        <v>0.27000000001862645</v>
      </c>
      <c r="DQ31" s="323">
        <v>2095702.3799999976</v>
      </c>
      <c r="DR31" s="324">
        <v>437568.58000000007</v>
      </c>
      <c r="DS31" s="323">
        <v>21083</v>
      </c>
      <c r="DT31" s="323">
        <v>10747.739999999994</v>
      </c>
      <c r="DU31" s="323">
        <v>3932</v>
      </c>
      <c r="DV31" s="323">
        <v>0</v>
      </c>
      <c r="EG31" s="303"/>
    </row>
    <row r="32" spans="1:137" s="13" customFormat="1" ht="15.6" x14ac:dyDescent="0.3">
      <c r="A32" s="318">
        <v>1002</v>
      </c>
      <c r="B32" s="319" t="s">
        <v>215</v>
      </c>
      <c r="C32" s="320" t="s">
        <v>181</v>
      </c>
      <c r="D32" s="320" t="s">
        <v>182</v>
      </c>
      <c r="E32" s="320" t="s">
        <v>183</v>
      </c>
      <c r="F32" s="320" t="s">
        <v>184</v>
      </c>
      <c r="G32" s="321">
        <v>776666.93</v>
      </c>
      <c r="H32" s="321">
        <v>0</v>
      </c>
      <c r="I32" s="321">
        <v>17800.79</v>
      </c>
      <c r="J32" s="321">
        <v>0</v>
      </c>
      <c r="K32" s="321">
        <v>0</v>
      </c>
      <c r="L32" s="321">
        <v>2400</v>
      </c>
      <c r="M32" s="321">
        <v>0</v>
      </c>
      <c r="N32" s="321">
        <v>0</v>
      </c>
      <c r="O32" s="321">
        <v>25925.46</v>
      </c>
      <c r="P32" s="321">
        <v>0</v>
      </c>
      <c r="Q32" s="321">
        <v>0</v>
      </c>
      <c r="R32" s="321">
        <v>0</v>
      </c>
      <c r="S32" s="321">
        <v>345.5</v>
      </c>
      <c r="T32" s="321">
        <v>27000</v>
      </c>
      <c r="U32" s="321">
        <v>0</v>
      </c>
      <c r="V32" s="321">
        <v>0</v>
      </c>
      <c r="W32" s="321">
        <v>0</v>
      </c>
      <c r="X32" s="321">
        <v>850138.68</v>
      </c>
      <c r="Y32" s="321">
        <v>120484.65000000005</v>
      </c>
      <c r="Z32" s="321">
        <v>1575.54</v>
      </c>
      <c r="AA32" s="321">
        <v>0</v>
      </c>
      <c r="AB32" s="321">
        <v>112426.45999999999</v>
      </c>
      <c r="AC32" s="321">
        <v>950.66999999999973</v>
      </c>
      <c r="AD32" s="321">
        <v>0</v>
      </c>
      <c r="AE32" s="321">
        <v>297563.93999999936</v>
      </c>
      <c r="AF32" s="321">
        <v>13428.239999999983</v>
      </c>
      <c r="AG32" s="321">
        <v>0</v>
      </c>
      <c r="AH32" s="321">
        <v>0</v>
      </c>
      <c r="AI32" s="321">
        <v>0</v>
      </c>
      <c r="AJ32" s="321">
        <v>8534.07</v>
      </c>
      <c r="AK32" s="321">
        <v>0</v>
      </c>
      <c r="AL32" s="321">
        <v>213.8</v>
      </c>
      <c r="AM32" s="321">
        <v>1430.2899999999997</v>
      </c>
      <c r="AN32" s="321">
        <v>13804.080000000002</v>
      </c>
      <c r="AO32" s="321">
        <v>0</v>
      </c>
      <c r="AP32" s="321">
        <v>21259.78</v>
      </c>
      <c r="AQ32" s="321">
        <v>20790.870000000006</v>
      </c>
      <c r="AR32" s="321">
        <v>0</v>
      </c>
      <c r="AS32" s="321">
        <v>48.08</v>
      </c>
      <c r="AT32" s="321">
        <v>14505.859999999999</v>
      </c>
      <c r="AU32" s="321">
        <v>4552.38</v>
      </c>
      <c r="AV32" s="321">
        <v>0</v>
      </c>
      <c r="AW32" s="321">
        <v>7310.33</v>
      </c>
      <c r="AX32" s="321">
        <v>21832.029999999995</v>
      </c>
      <c r="AY32" s="321">
        <v>0</v>
      </c>
      <c r="AZ32" s="321">
        <v>60215.31</v>
      </c>
      <c r="BA32" s="321">
        <v>0</v>
      </c>
      <c r="BB32" s="321">
        <v>0</v>
      </c>
      <c r="BC32" s="321">
        <v>0</v>
      </c>
      <c r="BD32" s="321">
        <v>720926.37999999942</v>
      </c>
      <c r="BE32" s="321">
        <v>164643.89000000007</v>
      </c>
      <c r="BF32" s="321">
        <v>129212.30000000063</v>
      </c>
      <c r="BG32" s="321">
        <v>293856.1900000007</v>
      </c>
      <c r="BH32" s="321">
        <v>4938.25</v>
      </c>
      <c r="BI32" s="321">
        <v>0</v>
      </c>
      <c r="BJ32" s="321">
        <v>0</v>
      </c>
      <c r="BK32" s="321">
        <v>4938.25</v>
      </c>
      <c r="BL32" s="321">
        <v>0</v>
      </c>
      <c r="BM32" s="321">
        <v>0</v>
      </c>
      <c r="BN32" s="321">
        <v>0</v>
      </c>
      <c r="BO32" s="321">
        <v>0</v>
      </c>
      <c r="BP32" s="321">
        <v>0</v>
      </c>
      <c r="BQ32" s="321">
        <v>40338</v>
      </c>
      <c r="BR32" s="321">
        <v>4938.25</v>
      </c>
      <c r="BS32" s="321">
        <v>45276.25</v>
      </c>
      <c r="BT32" s="321">
        <v>0</v>
      </c>
      <c r="BU32" s="321">
        <v>0</v>
      </c>
      <c r="BV32" s="321">
        <v>0</v>
      </c>
      <c r="BW32" s="321">
        <v>0</v>
      </c>
      <c r="BX32" s="321">
        <v>0</v>
      </c>
      <c r="BY32" s="321">
        <v>0</v>
      </c>
      <c r="BZ32" s="321">
        <v>0</v>
      </c>
      <c r="CA32" s="321">
        <v>0</v>
      </c>
      <c r="CB32" s="321">
        <v>0</v>
      </c>
      <c r="CC32" s="321">
        <v>293856.1900000007</v>
      </c>
      <c r="CD32" s="321"/>
      <c r="CE32" s="321">
        <v>45276.25</v>
      </c>
      <c r="CF32" s="321"/>
      <c r="CG32" s="321">
        <v>0</v>
      </c>
      <c r="CH32" s="321">
        <v>339132.4400000007</v>
      </c>
      <c r="CI32" s="321">
        <v>28124.27</v>
      </c>
      <c r="CJ32" s="321">
        <v>0</v>
      </c>
      <c r="CK32" s="321">
        <v>0</v>
      </c>
      <c r="CL32" s="321">
        <v>28124.27</v>
      </c>
      <c r="CM32" s="321">
        <v>0</v>
      </c>
      <c r="CN32" s="321">
        <v>0</v>
      </c>
      <c r="CO32" s="321">
        <v>0</v>
      </c>
      <c r="CP32" s="321">
        <v>0</v>
      </c>
      <c r="CQ32" s="321">
        <v>306012.84000000003</v>
      </c>
      <c r="CR32" s="321">
        <v>334137.11000000004</v>
      </c>
      <c r="CS32" s="321">
        <v>0</v>
      </c>
      <c r="CT32" s="321">
        <v>0</v>
      </c>
      <c r="CU32" s="321">
        <v>0</v>
      </c>
      <c r="CV32" s="321">
        <v>0</v>
      </c>
      <c r="CW32" s="321"/>
      <c r="CX32" s="321"/>
      <c r="CY32" s="321"/>
      <c r="CZ32" s="321">
        <v>0</v>
      </c>
      <c r="DA32" s="321">
        <v>0</v>
      </c>
      <c r="DB32" s="321">
        <v>0</v>
      </c>
      <c r="DC32" s="321">
        <v>4995.32</v>
      </c>
      <c r="DD32" s="321">
        <v>0</v>
      </c>
      <c r="DE32" s="321">
        <v>0</v>
      </c>
      <c r="DF32" s="321">
        <v>0</v>
      </c>
      <c r="DG32" s="321">
        <v>0</v>
      </c>
      <c r="DH32" s="321">
        <v>0</v>
      </c>
      <c r="DI32" s="321">
        <v>0</v>
      </c>
      <c r="DJ32" s="321">
        <v>4995.32</v>
      </c>
      <c r="DK32" s="321">
        <v>0</v>
      </c>
      <c r="DL32" s="321">
        <v>0</v>
      </c>
      <c r="DM32" s="321">
        <v>0</v>
      </c>
      <c r="DN32" s="321">
        <v>0</v>
      </c>
      <c r="DO32" s="321">
        <v>0</v>
      </c>
      <c r="DP32" s="322">
        <v>9.9999999511055648E-3</v>
      </c>
      <c r="DQ32" s="323">
        <v>546429.49999999942</v>
      </c>
      <c r="DR32" s="324">
        <v>174496.88</v>
      </c>
      <c r="DS32" s="323">
        <v>21832.029999999995</v>
      </c>
      <c r="DT32" s="323">
        <v>26270.959999999999</v>
      </c>
      <c r="DU32" s="323">
        <v>27000</v>
      </c>
      <c r="DV32" s="323">
        <v>0</v>
      </c>
      <c r="EG32" s="303"/>
    </row>
    <row r="33" spans="1:137" s="13" customFormat="1" ht="15.6" x14ac:dyDescent="0.3">
      <c r="A33" s="318">
        <v>2238</v>
      </c>
      <c r="B33" s="319" t="s">
        <v>216</v>
      </c>
      <c r="C33" s="320" t="s">
        <v>181</v>
      </c>
      <c r="D33" s="320" t="s">
        <v>186</v>
      </c>
      <c r="E33" s="320" t="s">
        <v>183</v>
      </c>
      <c r="F33" s="320" t="s">
        <v>184</v>
      </c>
      <c r="G33" s="321">
        <v>1112306.04</v>
      </c>
      <c r="H33" s="321">
        <v>0</v>
      </c>
      <c r="I33" s="321">
        <v>51251.15</v>
      </c>
      <c r="J33" s="321">
        <v>0</v>
      </c>
      <c r="K33" s="321">
        <v>103140</v>
      </c>
      <c r="L33" s="321">
        <v>1600</v>
      </c>
      <c r="M33" s="321">
        <v>0</v>
      </c>
      <c r="N33" s="321">
        <v>0</v>
      </c>
      <c r="O33" s="321">
        <v>20252.080000000002</v>
      </c>
      <c r="P33" s="321">
        <v>0</v>
      </c>
      <c r="Q33" s="321">
        <v>0</v>
      </c>
      <c r="R33" s="321">
        <v>0</v>
      </c>
      <c r="S33" s="321">
        <v>2135.5100000000002</v>
      </c>
      <c r="T33" s="321">
        <v>4404.3500000000004</v>
      </c>
      <c r="U33" s="321">
        <v>0</v>
      </c>
      <c r="V33" s="321">
        <v>6006.57</v>
      </c>
      <c r="W33" s="321">
        <v>54985</v>
      </c>
      <c r="X33" s="321">
        <v>1356080.7000000002</v>
      </c>
      <c r="Y33" s="321">
        <v>557027.37</v>
      </c>
      <c r="Z33" s="321">
        <v>25291.56</v>
      </c>
      <c r="AA33" s="321">
        <v>236164.01</v>
      </c>
      <c r="AB33" s="321">
        <v>54923.58</v>
      </c>
      <c r="AC33" s="321">
        <v>128654.67</v>
      </c>
      <c r="AD33" s="321">
        <v>16585.25</v>
      </c>
      <c r="AE33" s="321">
        <v>42127.15</v>
      </c>
      <c r="AF33" s="321">
        <v>933.34</v>
      </c>
      <c r="AG33" s="321">
        <v>1094.04</v>
      </c>
      <c r="AH33" s="321">
        <v>0</v>
      </c>
      <c r="AI33" s="321">
        <v>0</v>
      </c>
      <c r="AJ33" s="321">
        <v>11705.970000000001</v>
      </c>
      <c r="AK33" s="321">
        <v>3970.32</v>
      </c>
      <c r="AL33" s="321">
        <v>3682</v>
      </c>
      <c r="AM33" s="321">
        <v>5970.1</v>
      </c>
      <c r="AN33" s="321">
        <v>43767.03</v>
      </c>
      <c r="AO33" s="321">
        <v>13652.72</v>
      </c>
      <c r="AP33" s="321">
        <v>23182.54</v>
      </c>
      <c r="AQ33" s="321">
        <v>58161.840000000004</v>
      </c>
      <c r="AR33" s="321">
        <v>682.15999999999985</v>
      </c>
      <c r="AS33" s="321">
        <v>0</v>
      </c>
      <c r="AT33" s="321">
        <v>15389.59</v>
      </c>
      <c r="AU33" s="321">
        <v>5139.75</v>
      </c>
      <c r="AV33" s="321">
        <v>0</v>
      </c>
      <c r="AW33" s="321">
        <v>77894.05</v>
      </c>
      <c r="AX33" s="321">
        <v>172718.66</v>
      </c>
      <c r="AY33" s="321">
        <v>66694.930000000008</v>
      </c>
      <c r="AZ33" s="321">
        <v>104895.33</v>
      </c>
      <c r="BA33" s="321">
        <v>0</v>
      </c>
      <c r="BB33" s="321">
        <v>0</v>
      </c>
      <c r="BC33" s="321">
        <v>0</v>
      </c>
      <c r="BD33" s="321">
        <v>1670307.9600000004</v>
      </c>
      <c r="BE33" s="321">
        <v>75771.780000000144</v>
      </c>
      <c r="BF33" s="321">
        <v>-314227.26000000024</v>
      </c>
      <c r="BG33" s="321">
        <v>-238455.4800000001</v>
      </c>
      <c r="BH33" s="321">
        <v>6000.25</v>
      </c>
      <c r="BI33" s="321">
        <v>0</v>
      </c>
      <c r="BJ33" s="321">
        <v>0</v>
      </c>
      <c r="BK33" s="321">
        <v>6000.25</v>
      </c>
      <c r="BL33" s="321">
        <v>0</v>
      </c>
      <c r="BM33" s="321">
        <v>1400</v>
      </c>
      <c r="BN33" s="321">
        <v>0</v>
      </c>
      <c r="BO33" s="321">
        <v>16041.75</v>
      </c>
      <c r="BP33" s="321">
        <v>17441.75</v>
      </c>
      <c r="BQ33" s="321">
        <v>28459.15</v>
      </c>
      <c r="BR33" s="321">
        <v>-11441.5</v>
      </c>
      <c r="BS33" s="321">
        <v>17017.650000000001</v>
      </c>
      <c r="BT33" s="321">
        <v>0</v>
      </c>
      <c r="BU33" s="321">
        <v>0</v>
      </c>
      <c r="BV33" s="321">
        <v>0</v>
      </c>
      <c r="BW33" s="321">
        <v>0</v>
      </c>
      <c r="BX33" s="321">
        <v>0</v>
      </c>
      <c r="BY33" s="321">
        <v>0</v>
      </c>
      <c r="BZ33" s="321">
        <v>0</v>
      </c>
      <c r="CA33" s="321">
        <v>0</v>
      </c>
      <c r="CB33" s="321">
        <v>0</v>
      </c>
      <c r="CC33" s="321"/>
      <c r="CD33" s="321">
        <v>-238455.4800000001</v>
      </c>
      <c r="CE33" s="321">
        <v>17017.650000000001</v>
      </c>
      <c r="CF33" s="321"/>
      <c r="CG33" s="321">
        <v>0</v>
      </c>
      <c r="CH33" s="321">
        <v>-221437.8300000001</v>
      </c>
      <c r="CI33" s="321">
        <v>255537.43</v>
      </c>
      <c r="CJ33" s="321">
        <v>17565.18</v>
      </c>
      <c r="CK33" s="321">
        <v>0</v>
      </c>
      <c r="CL33" s="321">
        <v>237972.25</v>
      </c>
      <c r="CM33" s="321">
        <v>0</v>
      </c>
      <c r="CN33" s="321">
        <v>0</v>
      </c>
      <c r="CO33" s="321">
        <v>8890.7000000000007</v>
      </c>
      <c r="CP33" s="321">
        <v>34224.239999999998</v>
      </c>
      <c r="CQ33" s="321">
        <v>0</v>
      </c>
      <c r="CR33" s="321">
        <v>281087.19</v>
      </c>
      <c r="CS33" s="321">
        <v>0</v>
      </c>
      <c r="CT33" s="321">
        <v>0</v>
      </c>
      <c r="CU33" s="321">
        <v>0</v>
      </c>
      <c r="CV33" s="321">
        <v>0</v>
      </c>
      <c r="CW33" s="321"/>
      <c r="CX33" s="321"/>
      <c r="CY33" s="321"/>
      <c r="CZ33" s="321">
        <v>0</v>
      </c>
      <c r="DA33" s="321">
        <v>0</v>
      </c>
      <c r="DB33" s="321">
        <v>0</v>
      </c>
      <c r="DC33" s="321">
        <v>0</v>
      </c>
      <c r="DD33" s="321">
        <v>0</v>
      </c>
      <c r="DE33" s="321">
        <v>0</v>
      </c>
      <c r="DF33" s="321">
        <v>-19359.060000000001</v>
      </c>
      <c r="DG33" s="321">
        <v>-610.24</v>
      </c>
      <c r="DH33" s="321">
        <v>0</v>
      </c>
      <c r="DI33" s="321">
        <v>0</v>
      </c>
      <c r="DJ33" s="321">
        <v>-19969.300000000003</v>
      </c>
      <c r="DK33" s="321">
        <v>0</v>
      </c>
      <c r="DL33" s="321">
        <v>19239.47</v>
      </c>
      <c r="DM33" s="321">
        <v>-159.93</v>
      </c>
      <c r="DN33" s="321">
        <v>-501635.45</v>
      </c>
      <c r="DO33" s="321">
        <v>0</v>
      </c>
      <c r="DP33" s="322"/>
      <c r="DQ33" s="323">
        <v>1061706.9300000002</v>
      </c>
      <c r="DR33" s="324">
        <v>608601.03000000026</v>
      </c>
      <c r="DS33" s="323">
        <v>172718.66</v>
      </c>
      <c r="DT33" s="323">
        <v>22387.590000000004</v>
      </c>
      <c r="DU33" s="323">
        <v>4404.3500000000004</v>
      </c>
      <c r="DV33" s="323">
        <v>-482555.91000000003</v>
      </c>
      <c r="EG33" s="303"/>
    </row>
    <row r="34" spans="1:137" s="13" customFormat="1" ht="15.6" x14ac:dyDescent="0.3">
      <c r="A34" s="318">
        <v>2236</v>
      </c>
      <c r="B34" s="319" t="s">
        <v>217</v>
      </c>
      <c r="C34" s="320" t="s">
        <v>181</v>
      </c>
      <c r="D34" s="320" t="s">
        <v>186</v>
      </c>
      <c r="E34" s="320" t="s">
        <v>183</v>
      </c>
      <c r="F34" s="320" t="s">
        <v>184</v>
      </c>
      <c r="G34" s="321">
        <v>1371168.3</v>
      </c>
      <c r="H34" s="321">
        <v>0</v>
      </c>
      <c r="I34" s="321">
        <v>59255.09</v>
      </c>
      <c r="J34" s="321">
        <v>0</v>
      </c>
      <c r="K34" s="321">
        <v>188850</v>
      </c>
      <c r="L34" s="321">
        <v>856.93</v>
      </c>
      <c r="M34" s="321">
        <v>0</v>
      </c>
      <c r="N34" s="321">
        <v>521</v>
      </c>
      <c r="O34" s="321">
        <v>243767.11</v>
      </c>
      <c r="P34" s="321">
        <v>12605.96</v>
      </c>
      <c r="Q34" s="321">
        <v>0</v>
      </c>
      <c r="R34" s="321">
        <v>0</v>
      </c>
      <c r="S34" s="321">
        <v>13831.77</v>
      </c>
      <c r="T34" s="321">
        <v>0</v>
      </c>
      <c r="U34" s="321">
        <v>0</v>
      </c>
      <c r="V34" s="321">
        <v>7926.25</v>
      </c>
      <c r="W34" s="321">
        <v>18219</v>
      </c>
      <c r="X34" s="321">
        <v>1917001.4100000001</v>
      </c>
      <c r="Y34" s="321">
        <v>846293.88</v>
      </c>
      <c r="Z34" s="321">
        <v>41985.2</v>
      </c>
      <c r="AA34" s="321">
        <v>294038.34000000003</v>
      </c>
      <c r="AB34" s="321">
        <v>68237.929999999993</v>
      </c>
      <c r="AC34" s="321">
        <v>90815.6</v>
      </c>
      <c r="AD34" s="321">
        <v>0</v>
      </c>
      <c r="AE34" s="321">
        <v>56281.35</v>
      </c>
      <c r="AF34" s="321">
        <v>603.29</v>
      </c>
      <c r="AG34" s="321">
        <v>396</v>
      </c>
      <c r="AH34" s="321">
        <v>0</v>
      </c>
      <c r="AI34" s="321">
        <v>0</v>
      </c>
      <c r="AJ34" s="321">
        <v>9645.0400000000009</v>
      </c>
      <c r="AK34" s="321">
        <v>2572.66</v>
      </c>
      <c r="AL34" s="321">
        <v>691.24</v>
      </c>
      <c r="AM34" s="321">
        <v>9690.7199999999993</v>
      </c>
      <c r="AN34" s="321">
        <v>33883.46</v>
      </c>
      <c r="AO34" s="321">
        <v>16027.1</v>
      </c>
      <c r="AP34" s="321">
        <v>5000.0600000000004</v>
      </c>
      <c r="AQ34" s="321">
        <v>57150.63</v>
      </c>
      <c r="AR34" s="321">
        <v>4807.92</v>
      </c>
      <c r="AS34" s="321">
        <v>0</v>
      </c>
      <c r="AT34" s="321">
        <v>1960.39</v>
      </c>
      <c r="AU34" s="321">
        <v>5139.75</v>
      </c>
      <c r="AV34" s="321">
        <v>0</v>
      </c>
      <c r="AW34" s="321">
        <v>79759.81</v>
      </c>
      <c r="AX34" s="321">
        <v>2999.88</v>
      </c>
      <c r="AY34" s="321">
        <v>16920.91</v>
      </c>
      <c r="AZ34" s="321">
        <v>124219.2</v>
      </c>
      <c r="BA34" s="321">
        <v>0</v>
      </c>
      <c r="BB34" s="321">
        <v>0</v>
      </c>
      <c r="BC34" s="321">
        <v>0</v>
      </c>
      <c r="BD34" s="321">
        <v>1769120.3599999996</v>
      </c>
      <c r="BE34" s="321">
        <v>159095.68000000008</v>
      </c>
      <c r="BF34" s="321">
        <v>147881.05000000051</v>
      </c>
      <c r="BG34" s="321">
        <v>306976.73000000056</v>
      </c>
      <c r="BH34" s="321">
        <v>6508.75</v>
      </c>
      <c r="BI34" s="321">
        <v>0</v>
      </c>
      <c r="BJ34" s="321">
        <v>0</v>
      </c>
      <c r="BK34" s="321">
        <v>6508.75</v>
      </c>
      <c r="BL34" s="321">
        <v>0</v>
      </c>
      <c r="BM34" s="321">
        <v>0</v>
      </c>
      <c r="BN34" s="321">
        <v>13365</v>
      </c>
      <c r="BO34" s="321">
        <v>0</v>
      </c>
      <c r="BP34" s="321">
        <v>13365</v>
      </c>
      <c r="BQ34" s="321">
        <v>19814.550000000003</v>
      </c>
      <c r="BR34" s="321">
        <v>-6856.25</v>
      </c>
      <c r="BS34" s="321">
        <v>12958.300000000003</v>
      </c>
      <c r="BT34" s="321">
        <v>0</v>
      </c>
      <c r="BU34" s="321">
        <v>0</v>
      </c>
      <c r="BV34" s="321">
        <v>0</v>
      </c>
      <c r="BW34" s="321">
        <v>0</v>
      </c>
      <c r="BX34" s="321">
        <v>0</v>
      </c>
      <c r="BY34" s="321">
        <v>0</v>
      </c>
      <c r="BZ34" s="321">
        <v>0</v>
      </c>
      <c r="CA34" s="321">
        <v>0</v>
      </c>
      <c r="CB34" s="321">
        <v>0</v>
      </c>
      <c r="CC34" s="321">
        <v>306976.73000000056</v>
      </c>
      <c r="CD34" s="321"/>
      <c r="CE34" s="321">
        <v>12958.300000000003</v>
      </c>
      <c r="CF34" s="321"/>
      <c r="CG34" s="321">
        <v>0</v>
      </c>
      <c r="CH34" s="321">
        <v>319935.03000000055</v>
      </c>
      <c r="CI34" s="321">
        <v>476367.49</v>
      </c>
      <c r="CJ34" s="321">
        <v>107789.34</v>
      </c>
      <c r="CK34" s="321">
        <v>0</v>
      </c>
      <c r="CL34" s="321">
        <v>368578.15</v>
      </c>
      <c r="CM34" s="321">
        <v>0</v>
      </c>
      <c r="CN34" s="321">
        <v>0</v>
      </c>
      <c r="CO34" s="321">
        <v>3708.35</v>
      </c>
      <c r="CP34" s="321">
        <v>4569.6400000000003</v>
      </c>
      <c r="CQ34" s="321">
        <v>0</v>
      </c>
      <c r="CR34" s="321">
        <v>376856.14</v>
      </c>
      <c r="CS34" s="321">
        <v>513.65</v>
      </c>
      <c r="CT34" s="321">
        <v>0</v>
      </c>
      <c r="CU34" s="321">
        <v>0</v>
      </c>
      <c r="CV34" s="321">
        <v>513.65</v>
      </c>
      <c r="CW34" s="321"/>
      <c r="CX34" s="321"/>
      <c r="CY34" s="321"/>
      <c r="CZ34" s="321">
        <v>0</v>
      </c>
      <c r="DA34" s="321">
        <v>513.65</v>
      </c>
      <c r="DB34" s="321">
        <v>0</v>
      </c>
      <c r="DC34" s="321">
        <v>0</v>
      </c>
      <c r="DD34" s="321">
        <v>0</v>
      </c>
      <c r="DE34" s="321">
        <v>0</v>
      </c>
      <c r="DF34" s="321">
        <v>-10499.88</v>
      </c>
      <c r="DG34" s="321">
        <v>-46535.3</v>
      </c>
      <c r="DH34" s="321">
        <v>0</v>
      </c>
      <c r="DI34" s="321">
        <v>0</v>
      </c>
      <c r="DJ34" s="321">
        <v>-57035.18</v>
      </c>
      <c r="DK34" s="321">
        <v>0</v>
      </c>
      <c r="DL34" s="321">
        <v>0</v>
      </c>
      <c r="DM34" s="321">
        <v>-399.6</v>
      </c>
      <c r="DN34" s="321">
        <v>0</v>
      </c>
      <c r="DO34" s="321">
        <v>0</v>
      </c>
      <c r="DP34" s="322"/>
      <c r="DQ34" s="323">
        <v>1398255.59</v>
      </c>
      <c r="DR34" s="324">
        <v>370864.76999999955</v>
      </c>
      <c r="DS34" s="323">
        <v>2999.88</v>
      </c>
      <c r="DT34" s="323">
        <v>270725.83999999997</v>
      </c>
      <c r="DU34" s="323">
        <v>0</v>
      </c>
      <c r="DV34" s="323">
        <v>-399.6</v>
      </c>
      <c r="EG34" s="303"/>
    </row>
    <row r="35" spans="1:137" s="13" customFormat="1" ht="15.6" x14ac:dyDescent="0.3">
      <c r="A35" s="318">
        <v>2465</v>
      </c>
      <c r="B35" s="319" t="s">
        <v>218</v>
      </c>
      <c r="C35" s="320" t="s">
        <v>181</v>
      </c>
      <c r="D35" s="320" t="s">
        <v>186</v>
      </c>
      <c r="E35" s="320" t="s">
        <v>183</v>
      </c>
      <c r="F35" s="320" t="s">
        <v>184</v>
      </c>
      <c r="G35" s="321">
        <v>2780546.39</v>
      </c>
      <c r="H35" s="321">
        <v>0</v>
      </c>
      <c r="I35" s="321">
        <v>116851.66</v>
      </c>
      <c r="J35" s="321">
        <v>0</v>
      </c>
      <c r="K35" s="321">
        <v>196630</v>
      </c>
      <c r="L35" s="321">
        <v>200</v>
      </c>
      <c r="M35" s="321">
        <v>0</v>
      </c>
      <c r="N35" s="321">
        <v>0</v>
      </c>
      <c r="O35" s="321">
        <v>38933.110000000008</v>
      </c>
      <c r="P35" s="321">
        <v>0</v>
      </c>
      <c r="Q35" s="321">
        <v>0</v>
      </c>
      <c r="R35" s="321">
        <v>0</v>
      </c>
      <c r="S35" s="321">
        <v>118134.64000000001</v>
      </c>
      <c r="T35" s="321">
        <v>0</v>
      </c>
      <c r="U35" s="321">
        <v>0</v>
      </c>
      <c r="V35" s="321">
        <v>9949.17</v>
      </c>
      <c r="W35" s="321">
        <v>86032</v>
      </c>
      <c r="X35" s="321">
        <v>3347276.97</v>
      </c>
      <c r="Y35" s="321">
        <v>1195977.0000000005</v>
      </c>
      <c r="Z35" s="321">
        <v>0</v>
      </c>
      <c r="AA35" s="321">
        <v>691.64</v>
      </c>
      <c r="AB35" s="321">
        <v>398297.32</v>
      </c>
      <c r="AC35" s="321">
        <v>0</v>
      </c>
      <c r="AD35" s="321">
        <v>0</v>
      </c>
      <c r="AE35" s="321">
        <v>533680.99999999884</v>
      </c>
      <c r="AF35" s="321">
        <v>26516.080000000024</v>
      </c>
      <c r="AG35" s="321">
        <v>141.5</v>
      </c>
      <c r="AH35" s="321">
        <v>0</v>
      </c>
      <c r="AI35" s="321">
        <v>0</v>
      </c>
      <c r="AJ35" s="321">
        <v>19997.75</v>
      </c>
      <c r="AK35" s="321">
        <v>0</v>
      </c>
      <c r="AL35" s="321">
        <v>83.29</v>
      </c>
      <c r="AM35" s="321">
        <v>0</v>
      </c>
      <c r="AN35" s="321">
        <v>43003.290000000008</v>
      </c>
      <c r="AO35" s="321">
        <v>46033.17</v>
      </c>
      <c r="AP35" s="321">
        <v>134.16</v>
      </c>
      <c r="AQ35" s="321">
        <v>432644.39</v>
      </c>
      <c r="AR35" s="321">
        <v>1627</v>
      </c>
      <c r="AS35" s="321">
        <v>0</v>
      </c>
      <c r="AT35" s="321">
        <v>5973.1299999999992</v>
      </c>
      <c r="AU35" s="321">
        <v>9471</v>
      </c>
      <c r="AV35" s="321">
        <v>0</v>
      </c>
      <c r="AW35" s="321">
        <v>12391.380000000001</v>
      </c>
      <c r="AX35" s="321">
        <v>1120</v>
      </c>
      <c r="AY35" s="321">
        <v>11554.47</v>
      </c>
      <c r="AZ35" s="321">
        <v>36639.19</v>
      </c>
      <c r="BA35" s="321">
        <v>612870</v>
      </c>
      <c r="BB35" s="321">
        <v>0</v>
      </c>
      <c r="BC35" s="321">
        <v>0</v>
      </c>
      <c r="BD35" s="321">
        <v>3388846.7599999993</v>
      </c>
      <c r="BE35" s="321">
        <v>186196.57999999967</v>
      </c>
      <c r="BF35" s="321">
        <v>-41569.789999999106</v>
      </c>
      <c r="BG35" s="321">
        <v>144626.79000000056</v>
      </c>
      <c r="BH35" s="321">
        <v>9008.5</v>
      </c>
      <c r="BI35" s="321">
        <v>0</v>
      </c>
      <c r="BJ35" s="321">
        <v>0</v>
      </c>
      <c r="BK35" s="321">
        <v>9008.5</v>
      </c>
      <c r="BL35" s="321">
        <v>0</v>
      </c>
      <c r="BM35" s="321">
        <v>18625.2</v>
      </c>
      <c r="BN35" s="321">
        <v>0</v>
      </c>
      <c r="BO35" s="321">
        <v>0</v>
      </c>
      <c r="BP35" s="321">
        <v>18625.2</v>
      </c>
      <c r="BQ35" s="321">
        <v>26988.69</v>
      </c>
      <c r="BR35" s="321">
        <v>-9616.7000000000007</v>
      </c>
      <c r="BS35" s="321">
        <v>17371.989999999998</v>
      </c>
      <c r="BT35" s="321">
        <v>0</v>
      </c>
      <c r="BU35" s="321">
        <v>0</v>
      </c>
      <c r="BV35" s="321">
        <v>0</v>
      </c>
      <c r="BW35" s="321">
        <v>0</v>
      </c>
      <c r="BX35" s="321">
        <v>0</v>
      </c>
      <c r="BY35" s="321">
        <v>0</v>
      </c>
      <c r="BZ35" s="321">
        <v>0</v>
      </c>
      <c r="CA35" s="321">
        <v>0</v>
      </c>
      <c r="CB35" s="321">
        <v>0</v>
      </c>
      <c r="CC35" s="321">
        <v>144626.79000000056</v>
      </c>
      <c r="CD35" s="321"/>
      <c r="CE35" s="321">
        <v>17371.989999999998</v>
      </c>
      <c r="CF35" s="321"/>
      <c r="CG35" s="321">
        <v>0</v>
      </c>
      <c r="CH35" s="321">
        <v>161998.78000000055</v>
      </c>
      <c r="CI35" s="321">
        <v>399345.87</v>
      </c>
      <c r="CJ35" s="321">
        <v>43698</v>
      </c>
      <c r="CK35" s="321">
        <v>0</v>
      </c>
      <c r="CL35" s="321">
        <v>355647.87</v>
      </c>
      <c r="CM35" s="321">
        <v>0</v>
      </c>
      <c r="CN35" s="321">
        <v>0</v>
      </c>
      <c r="CO35" s="321">
        <v>14284.42</v>
      </c>
      <c r="CP35" s="321">
        <v>8169.7</v>
      </c>
      <c r="CQ35" s="321">
        <v>-200022.28</v>
      </c>
      <c r="CR35" s="321">
        <v>178079.71</v>
      </c>
      <c r="CS35" s="321">
        <v>0</v>
      </c>
      <c r="CT35" s="321">
        <v>0</v>
      </c>
      <c r="CU35" s="321">
        <v>0</v>
      </c>
      <c r="CV35" s="321">
        <v>0</v>
      </c>
      <c r="CW35" s="321"/>
      <c r="CX35" s="321"/>
      <c r="CY35" s="321"/>
      <c r="CZ35" s="321">
        <v>0</v>
      </c>
      <c r="DA35" s="321">
        <v>0</v>
      </c>
      <c r="DB35" s="321">
        <v>0</v>
      </c>
      <c r="DC35" s="321">
        <v>5135.55</v>
      </c>
      <c r="DD35" s="321">
        <v>0</v>
      </c>
      <c r="DE35" s="321">
        <v>0</v>
      </c>
      <c r="DF35" s="321">
        <v>-21216.79</v>
      </c>
      <c r="DG35" s="321">
        <v>0</v>
      </c>
      <c r="DH35" s="321">
        <v>0</v>
      </c>
      <c r="DI35" s="321">
        <v>0</v>
      </c>
      <c r="DJ35" s="321">
        <v>-16081.240000000002</v>
      </c>
      <c r="DK35" s="321">
        <v>0</v>
      </c>
      <c r="DL35" s="321">
        <v>0</v>
      </c>
      <c r="DM35" s="321">
        <v>0</v>
      </c>
      <c r="DN35" s="321">
        <v>0</v>
      </c>
      <c r="DO35" s="321">
        <v>0</v>
      </c>
      <c r="DP35" s="322">
        <v>0.30999999999767169</v>
      </c>
      <c r="DQ35" s="323">
        <v>2155163.0399999991</v>
      </c>
      <c r="DR35" s="324">
        <v>1233683.7200000002</v>
      </c>
      <c r="DS35" s="323">
        <v>1120</v>
      </c>
      <c r="DT35" s="323">
        <v>157067.75000000003</v>
      </c>
      <c r="DU35" s="323">
        <v>0</v>
      </c>
      <c r="DV35" s="323">
        <v>0</v>
      </c>
      <c r="DY35" s="303"/>
      <c r="DZ35" s="303"/>
      <c r="EG35" s="303"/>
    </row>
    <row r="36" spans="1:137" s="13" customFormat="1" ht="31.2" x14ac:dyDescent="0.3">
      <c r="A36" s="318">
        <v>4801</v>
      </c>
      <c r="B36" s="319" t="s">
        <v>219</v>
      </c>
      <c r="C36" s="320" t="s">
        <v>181</v>
      </c>
      <c r="D36" s="320" t="s">
        <v>204</v>
      </c>
      <c r="E36" s="320" t="s">
        <v>183</v>
      </c>
      <c r="F36" s="320" t="s">
        <v>184</v>
      </c>
      <c r="G36" s="321">
        <v>6132375.4400000004</v>
      </c>
      <c r="H36" s="321">
        <v>0</v>
      </c>
      <c r="I36" s="321">
        <v>111667.26</v>
      </c>
      <c r="J36" s="321">
        <v>0</v>
      </c>
      <c r="K36" s="321">
        <v>394370</v>
      </c>
      <c r="L36" s="321">
        <v>6228.22</v>
      </c>
      <c r="M36" s="321">
        <v>0</v>
      </c>
      <c r="N36" s="321">
        <v>40880.04</v>
      </c>
      <c r="O36" s="321">
        <v>1673.14</v>
      </c>
      <c r="P36" s="321">
        <v>168698.88</v>
      </c>
      <c r="Q36" s="321">
        <v>0</v>
      </c>
      <c r="R36" s="321">
        <v>0</v>
      </c>
      <c r="S36" s="321">
        <v>43897.65</v>
      </c>
      <c r="T36" s="321">
        <v>144659.37</v>
      </c>
      <c r="U36" s="321">
        <v>0</v>
      </c>
      <c r="V36" s="321">
        <v>37056</v>
      </c>
      <c r="W36" s="321">
        <v>0</v>
      </c>
      <c r="X36" s="321">
        <v>7081506</v>
      </c>
      <c r="Y36" s="321">
        <v>3910670.74</v>
      </c>
      <c r="Z36" s="321">
        <v>0</v>
      </c>
      <c r="AA36" s="321">
        <v>692743.22</v>
      </c>
      <c r="AB36" s="321">
        <v>145582.78</v>
      </c>
      <c r="AC36" s="321">
        <v>301240.46000000002</v>
      </c>
      <c r="AD36" s="321">
        <v>189060.05</v>
      </c>
      <c r="AE36" s="321">
        <v>69166.559999999998</v>
      </c>
      <c r="AF36" s="321">
        <v>50180.37</v>
      </c>
      <c r="AG36" s="321">
        <v>48796.14</v>
      </c>
      <c r="AH36" s="321">
        <v>0</v>
      </c>
      <c r="AI36" s="321">
        <v>4014.98</v>
      </c>
      <c r="AJ36" s="321">
        <v>334915.34999999998</v>
      </c>
      <c r="AK36" s="321">
        <v>9950</v>
      </c>
      <c r="AL36" s="321">
        <v>5844.41</v>
      </c>
      <c r="AM36" s="321">
        <v>18926.41</v>
      </c>
      <c r="AN36" s="321">
        <v>159220.21</v>
      </c>
      <c r="AO36" s="321">
        <v>24697.86</v>
      </c>
      <c r="AP36" s="321">
        <v>191394.81</v>
      </c>
      <c r="AQ36" s="321">
        <v>369521.63</v>
      </c>
      <c r="AR36" s="321">
        <v>84511.08</v>
      </c>
      <c r="AS36" s="321">
        <v>117154.79</v>
      </c>
      <c r="AT36" s="321">
        <v>107523.91</v>
      </c>
      <c r="AU36" s="321">
        <v>24312.75</v>
      </c>
      <c r="AV36" s="321">
        <v>0</v>
      </c>
      <c r="AW36" s="321">
        <v>127428.73</v>
      </c>
      <c r="AX36" s="321">
        <v>38333.07</v>
      </c>
      <c r="AY36" s="321">
        <v>99155.92</v>
      </c>
      <c r="AZ36" s="321">
        <v>147691.78</v>
      </c>
      <c r="BA36" s="321">
        <v>0</v>
      </c>
      <c r="BB36" s="321">
        <v>0</v>
      </c>
      <c r="BC36" s="321">
        <v>0</v>
      </c>
      <c r="BD36" s="321">
        <v>7272038.0100000007</v>
      </c>
      <c r="BE36" s="321">
        <v>418700.14000000077</v>
      </c>
      <c r="BF36" s="321">
        <v>-190532.01000000071</v>
      </c>
      <c r="BG36" s="321">
        <v>228168.13000000006</v>
      </c>
      <c r="BH36" s="321">
        <v>18052.95</v>
      </c>
      <c r="BI36" s="321">
        <v>0</v>
      </c>
      <c r="BJ36" s="321">
        <v>0</v>
      </c>
      <c r="BK36" s="321">
        <v>18052.95</v>
      </c>
      <c r="BL36" s="321">
        <v>0</v>
      </c>
      <c r="BM36" s="321">
        <v>18052.95</v>
      </c>
      <c r="BN36" s="321">
        <v>0</v>
      </c>
      <c r="BO36" s="321">
        <v>0</v>
      </c>
      <c r="BP36" s="321">
        <v>18052.95</v>
      </c>
      <c r="BQ36" s="321">
        <v>0</v>
      </c>
      <c r="BR36" s="321">
        <v>0</v>
      </c>
      <c r="BS36" s="321">
        <v>0</v>
      </c>
      <c r="BT36" s="321">
        <v>0</v>
      </c>
      <c r="BU36" s="321">
        <v>0</v>
      </c>
      <c r="BV36" s="321">
        <v>0</v>
      </c>
      <c r="BW36" s="321">
        <v>0</v>
      </c>
      <c r="BX36" s="321">
        <v>0</v>
      </c>
      <c r="BY36" s="321">
        <v>0</v>
      </c>
      <c r="BZ36" s="321">
        <v>0</v>
      </c>
      <c r="CA36" s="321">
        <v>0</v>
      </c>
      <c r="CB36" s="321">
        <v>0</v>
      </c>
      <c r="CC36" s="321">
        <v>228168.13000000006</v>
      </c>
      <c r="CD36" s="321"/>
      <c r="CE36" s="321">
        <v>0</v>
      </c>
      <c r="CF36" s="321"/>
      <c r="CG36" s="321">
        <v>0</v>
      </c>
      <c r="CH36" s="321">
        <v>228168.13000000006</v>
      </c>
      <c r="CI36" s="321">
        <v>25000</v>
      </c>
      <c r="CJ36" s="321">
        <v>459998.44</v>
      </c>
      <c r="CK36" s="321">
        <v>0</v>
      </c>
      <c r="CL36" s="321">
        <v>-434998.44</v>
      </c>
      <c r="CM36" s="321">
        <v>0</v>
      </c>
      <c r="CN36" s="321">
        <v>0</v>
      </c>
      <c r="CO36" s="321">
        <v>18390.62</v>
      </c>
      <c r="CP36" s="321">
        <v>10908.48</v>
      </c>
      <c r="CQ36" s="321">
        <v>0</v>
      </c>
      <c r="CR36" s="321">
        <v>-405699.34</v>
      </c>
      <c r="CS36" s="321">
        <v>660002.35</v>
      </c>
      <c r="CT36" s="321">
        <v>0</v>
      </c>
      <c r="CU36" s="321">
        <v>0</v>
      </c>
      <c r="CV36" s="321">
        <v>660002.35</v>
      </c>
      <c r="CW36" s="321"/>
      <c r="CX36" s="321"/>
      <c r="CY36" s="321"/>
      <c r="CZ36" s="321">
        <v>0</v>
      </c>
      <c r="DA36" s="321">
        <v>660002.35</v>
      </c>
      <c r="DB36" s="321">
        <v>0</v>
      </c>
      <c r="DC36" s="321">
        <v>0</v>
      </c>
      <c r="DD36" s="321">
        <v>0</v>
      </c>
      <c r="DE36" s="321">
        <v>0</v>
      </c>
      <c r="DF36" s="321">
        <v>-26134.880000000001</v>
      </c>
      <c r="DG36" s="321">
        <v>0</v>
      </c>
      <c r="DH36" s="321">
        <v>0</v>
      </c>
      <c r="DI36" s="321">
        <v>0</v>
      </c>
      <c r="DJ36" s="321">
        <v>-26134.880000000001</v>
      </c>
      <c r="DK36" s="321">
        <v>0</v>
      </c>
      <c r="DL36" s="321">
        <v>0</v>
      </c>
      <c r="DM36" s="321">
        <v>0</v>
      </c>
      <c r="DN36" s="321">
        <v>0</v>
      </c>
      <c r="DO36" s="321">
        <v>0</v>
      </c>
      <c r="DP36" s="322"/>
      <c r="DQ36" s="323">
        <v>5358644.18</v>
      </c>
      <c r="DR36" s="324">
        <v>1913393.830000001</v>
      </c>
      <c r="DS36" s="323">
        <v>38333.07</v>
      </c>
      <c r="DT36" s="323">
        <v>255149.71</v>
      </c>
      <c r="DU36" s="323">
        <v>144659.37</v>
      </c>
      <c r="DV36" s="323">
        <v>0</v>
      </c>
      <c r="DY36" s="303"/>
      <c r="DZ36" s="303"/>
      <c r="EG36" s="303"/>
    </row>
    <row r="37" spans="1:137" s="13" customFormat="1" ht="15.6" x14ac:dyDescent="0.3">
      <c r="A37" s="318">
        <v>1048</v>
      </c>
      <c r="B37" s="319" t="s">
        <v>220</v>
      </c>
      <c r="C37" s="320" t="s">
        <v>181</v>
      </c>
      <c r="D37" s="320" t="s">
        <v>182</v>
      </c>
      <c r="E37" s="320" t="s">
        <v>183</v>
      </c>
      <c r="F37" s="320" t="s">
        <v>184</v>
      </c>
      <c r="G37" s="321">
        <v>1035071.59</v>
      </c>
      <c r="H37" s="321">
        <v>0</v>
      </c>
      <c r="I37" s="321">
        <v>117337.81</v>
      </c>
      <c r="J37" s="321">
        <v>0</v>
      </c>
      <c r="K37" s="321">
        <v>0</v>
      </c>
      <c r="L37" s="321">
        <v>400</v>
      </c>
      <c r="M37" s="321">
        <v>0</v>
      </c>
      <c r="N37" s="321">
        <v>0</v>
      </c>
      <c r="O37" s="321">
        <v>9747.5099999999984</v>
      </c>
      <c r="P37" s="321">
        <v>0</v>
      </c>
      <c r="Q37" s="321">
        <v>0</v>
      </c>
      <c r="R37" s="321">
        <v>0</v>
      </c>
      <c r="S37" s="321">
        <v>16053.659999999998</v>
      </c>
      <c r="T37" s="321">
        <v>59603.35</v>
      </c>
      <c r="U37" s="321">
        <v>0</v>
      </c>
      <c r="V37" s="321">
        <v>0</v>
      </c>
      <c r="W37" s="321">
        <v>0</v>
      </c>
      <c r="X37" s="321">
        <v>1238213.92</v>
      </c>
      <c r="Y37" s="321">
        <v>310805.82000000007</v>
      </c>
      <c r="Z37" s="321">
        <v>0</v>
      </c>
      <c r="AA37" s="321">
        <v>742113.24</v>
      </c>
      <c r="AB37" s="321">
        <v>14755.969999999012</v>
      </c>
      <c r="AC37" s="321">
        <v>73365.179999999993</v>
      </c>
      <c r="AD37" s="321">
        <v>0</v>
      </c>
      <c r="AE37" s="321">
        <v>0</v>
      </c>
      <c r="AF37" s="321">
        <v>185.96999999991021</v>
      </c>
      <c r="AG37" s="321">
        <v>6941.5</v>
      </c>
      <c r="AH37" s="321">
        <v>0</v>
      </c>
      <c r="AI37" s="321">
        <v>434</v>
      </c>
      <c r="AJ37" s="321">
        <v>13156.009999999998</v>
      </c>
      <c r="AK37" s="321">
        <v>0</v>
      </c>
      <c r="AL37" s="321">
        <v>3979.7899999999986</v>
      </c>
      <c r="AM37" s="321">
        <v>0</v>
      </c>
      <c r="AN37" s="321">
        <v>13653.72</v>
      </c>
      <c r="AO37" s="321">
        <v>0</v>
      </c>
      <c r="AP37" s="321">
        <v>9835.3599999999988</v>
      </c>
      <c r="AQ37" s="321">
        <v>34225.670000000035</v>
      </c>
      <c r="AR37" s="321">
        <v>1549.81</v>
      </c>
      <c r="AS37" s="321">
        <v>0</v>
      </c>
      <c r="AT37" s="321">
        <v>21096.950000000004</v>
      </c>
      <c r="AU37" s="321">
        <v>3291.75</v>
      </c>
      <c r="AV37" s="321">
        <v>0</v>
      </c>
      <c r="AW37" s="321">
        <v>31932.950000000008</v>
      </c>
      <c r="AX37" s="321">
        <v>6599.93</v>
      </c>
      <c r="AY37" s="321">
        <v>0</v>
      </c>
      <c r="AZ37" s="321">
        <v>52158.81</v>
      </c>
      <c r="BA37" s="321">
        <v>0</v>
      </c>
      <c r="BB37" s="321">
        <v>0</v>
      </c>
      <c r="BC37" s="321">
        <v>0</v>
      </c>
      <c r="BD37" s="321">
        <v>1340082.429999999</v>
      </c>
      <c r="BE37" s="321">
        <v>298839.58999999973</v>
      </c>
      <c r="BF37" s="321">
        <v>-101868.50999999908</v>
      </c>
      <c r="BG37" s="321">
        <v>196971.08000000066</v>
      </c>
      <c r="BH37" s="321">
        <v>5235.25</v>
      </c>
      <c r="BI37" s="321">
        <v>0</v>
      </c>
      <c r="BJ37" s="321">
        <v>0</v>
      </c>
      <c r="BK37" s="321">
        <v>5235.25</v>
      </c>
      <c r="BL37" s="321">
        <v>0</v>
      </c>
      <c r="BM37" s="321">
        <v>0</v>
      </c>
      <c r="BN37" s="321">
        <v>0</v>
      </c>
      <c r="BO37" s="321">
        <v>0</v>
      </c>
      <c r="BP37" s="321">
        <v>0</v>
      </c>
      <c r="BQ37" s="321">
        <v>31642.18</v>
      </c>
      <c r="BR37" s="321">
        <v>5235.25</v>
      </c>
      <c r="BS37" s="321">
        <v>36877.43</v>
      </c>
      <c r="BT37" s="321">
        <v>0</v>
      </c>
      <c r="BU37" s="321">
        <v>0</v>
      </c>
      <c r="BV37" s="321">
        <v>0</v>
      </c>
      <c r="BW37" s="321">
        <v>0</v>
      </c>
      <c r="BX37" s="321">
        <v>0</v>
      </c>
      <c r="BY37" s="321">
        <v>0</v>
      </c>
      <c r="BZ37" s="321">
        <v>0</v>
      </c>
      <c r="CA37" s="321">
        <v>0</v>
      </c>
      <c r="CB37" s="321">
        <v>0</v>
      </c>
      <c r="CC37" s="321">
        <v>196971.08000000066</v>
      </c>
      <c r="CD37" s="321"/>
      <c r="CE37" s="321">
        <v>36877.43</v>
      </c>
      <c r="CF37" s="321"/>
      <c r="CG37" s="321">
        <v>0</v>
      </c>
      <c r="CH37" s="321">
        <v>233848.51000000065</v>
      </c>
      <c r="CI37" s="321">
        <v>313217.59999999998</v>
      </c>
      <c r="CJ37" s="321">
        <v>10194.9</v>
      </c>
      <c r="CK37" s="321">
        <v>0</v>
      </c>
      <c r="CL37" s="321">
        <v>303022.69999999995</v>
      </c>
      <c r="CM37" s="321">
        <v>0</v>
      </c>
      <c r="CN37" s="321">
        <v>0</v>
      </c>
      <c r="CO37" s="321">
        <v>1428.02</v>
      </c>
      <c r="CP37" s="321">
        <v>619.11</v>
      </c>
      <c r="CQ37" s="321">
        <v>-81467</v>
      </c>
      <c r="CR37" s="321">
        <v>223602.82999999996</v>
      </c>
      <c r="CS37" s="321">
        <v>0</v>
      </c>
      <c r="CT37" s="321">
        <v>0</v>
      </c>
      <c r="CU37" s="321">
        <v>0</v>
      </c>
      <c r="CV37" s="321">
        <v>0</v>
      </c>
      <c r="CW37" s="321"/>
      <c r="CX37" s="321"/>
      <c r="CY37" s="321"/>
      <c r="CZ37" s="321">
        <v>0</v>
      </c>
      <c r="DA37" s="321">
        <v>0</v>
      </c>
      <c r="DB37" s="321">
        <v>0</v>
      </c>
      <c r="DC37" s="321">
        <v>10245.299999999999</v>
      </c>
      <c r="DD37" s="321">
        <v>0</v>
      </c>
      <c r="DE37" s="321">
        <v>0</v>
      </c>
      <c r="DF37" s="321">
        <v>0</v>
      </c>
      <c r="DG37" s="321">
        <v>0</v>
      </c>
      <c r="DH37" s="321">
        <v>0</v>
      </c>
      <c r="DI37" s="321">
        <v>0</v>
      </c>
      <c r="DJ37" s="321">
        <v>10245.299999999999</v>
      </c>
      <c r="DK37" s="321">
        <v>0</v>
      </c>
      <c r="DL37" s="321">
        <v>0</v>
      </c>
      <c r="DM37" s="321">
        <v>0</v>
      </c>
      <c r="DN37" s="321">
        <v>0</v>
      </c>
      <c r="DO37" s="321">
        <v>0</v>
      </c>
      <c r="DP37" s="322"/>
      <c r="DQ37" s="323">
        <v>1141226.179999999</v>
      </c>
      <c r="DR37" s="324">
        <v>198856.25</v>
      </c>
      <c r="DS37" s="323">
        <v>6599.93</v>
      </c>
      <c r="DT37" s="323">
        <v>25801.17</v>
      </c>
      <c r="DU37" s="323">
        <v>59603.35</v>
      </c>
      <c r="DV37" s="323">
        <v>0</v>
      </c>
      <c r="DY37" s="303"/>
      <c r="DZ37" s="303"/>
      <c r="EG37" s="303"/>
    </row>
    <row r="38" spans="1:137" s="13" customFormat="1" ht="15.6" x14ac:dyDescent="0.3">
      <c r="A38" s="318">
        <v>2312</v>
      </c>
      <c r="B38" s="319" t="s">
        <v>221</v>
      </c>
      <c r="C38" s="320" t="s">
        <v>181</v>
      </c>
      <c r="D38" s="320" t="s">
        <v>186</v>
      </c>
      <c r="E38" s="320" t="s">
        <v>183</v>
      </c>
      <c r="F38" s="320" t="s">
        <v>184</v>
      </c>
      <c r="G38" s="321">
        <v>2143387.48</v>
      </c>
      <c r="H38" s="321">
        <v>0</v>
      </c>
      <c r="I38" s="321">
        <v>370792.68</v>
      </c>
      <c r="J38" s="321">
        <v>0</v>
      </c>
      <c r="K38" s="321">
        <v>121860</v>
      </c>
      <c r="L38" s="321">
        <v>0</v>
      </c>
      <c r="M38" s="321">
        <v>0</v>
      </c>
      <c r="N38" s="321">
        <v>152751.35</v>
      </c>
      <c r="O38" s="321">
        <v>113483.74</v>
      </c>
      <c r="P38" s="321">
        <v>42385.9</v>
      </c>
      <c r="Q38" s="321">
        <v>0</v>
      </c>
      <c r="R38" s="321">
        <v>0</v>
      </c>
      <c r="S38" s="321">
        <v>62783.51</v>
      </c>
      <c r="T38" s="321">
        <v>0</v>
      </c>
      <c r="U38" s="321">
        <v>0</v>
      </c>
      <c r="V38" s="321">
        <v>3766.75</v>
      </c>
      <c r="W38" s="321">
        <v>88793</v>
      </c>
      <c r="X38" s="321">
        <v>3100004.41</v>
      </c>
      <c r="Y38" s="321">
        <v>1301993.3800000001</v>
      </c>
      <c r="Z38" s="321">
        <v>0</v>
      </c>
      <c r="AA38" s="321">
        <v>566661.35</v>
      </c>
      <c r="AB38" s="321">
        <v>103924.76000000001</v>
      </c>
      <c r="AC38" s="321">
        <v>97164.84</v>
      </c>
      <c r="AD38" s="321">
        <v>100745.04000000001</v>
      </c>
      <c r="AE38" s="321">
        <v>114567.28</v>
      </c>
      <c r="AF38" s="321">
        <v>10343</v>
      </c>
      <c r="AG38" s="321">
        <v>126075.21</v>
      </c>
      <c r="AH38" s="321">
        <v>0</v>
      </c>
      <c r="AI38" s="321">
        <v>0</v>
      </c>
      <c r="AJ38" s="321">
        <v>34312.57</v>
      </c>
      <c r="AK38" s="321">
        <v>481.31</v>
      </c>
      <c r="AL38" s="321">
        <v>30576.010000000002</v>
      </c>
      <c r="AM38" s="321">
        <v>4620.1400000000003</v>
      </c>
      <c r="AN38" s="321">
        <v>41203.89</v>
      </c>
      <c r="AO38" s="321">
        <v>30209.82</v>
      </c>
      <c r="AP38" s="321">
        <v>27471.32</v>
      </c>
      <c r="AQ38" s="321">
        <v>91646.85</v>
      </c>
      <c r="AR38" s="321">
        <v>12971.69</v>
      </c>
      <c r="AS38" s="321">
        <v>0</v>
      </c>
      <c r="AT38" s="321">
        <v>48072.200000000004</v>
      </c>
      <c r="AU38" s="321">
        <v>11544.119999999999</v>
      </c>
      <c r="AV38" s="321">
        <v>3795</v>
      </c>
      <c r="AW38" s="321">
        <v>71845.150000000009</v>
      </c>
      <c r="AX38" s="321">
        <v>343709.51</v>
      </c>
      <c r="AY38" s="321">
        <v>17790.3</v>
      </c>
      <c r="AZ38" s="321">
        <v>76282.679999999993</v>
      </c>
      <c r="BA38" s="321">
        <v>0</v>
      </c>
      <c r="BB38" s="321">
        <v>0</v>
      </c>
      <c r="BC38" s="321">
        <v>0</v>
      </c>
      <c r="BD38" s="321">
        <v>3268007.4199999995</v>
      </c>
      <c r="BE38" s="321">
        <v>-170158.95000000088</v>
      </c>
      <c r="BF38" s="321">
        <v>-168003.00999999931</v>
      </c>
      <c r="BG38" s="321">
        <v>-338161.9600000002</v>
      </c>
      <c r="BH38" s="321">
        <v>8702.5</v>
      </c>
      <c r="BI38" s="321">
        <v>0</v>
      </c>
      <c r="BJ38" s="321">
        <v>0</v>
      </c>
      <c r="BK38" s="321">
        <v>8702.5</v>
      </c>
      <c r="BL38" s="321">
        <v>0</v>
      </c>
      <c r="BM38" s="321">
        <v>28720.69</v>
      </c>
      <c r="BN38" s="321">
        <v>0</v>
      </c>
      <c r="BO38" s="321">
        <v>0</v>
      </c>
      <c r="BP38" s="321">
        <v>28720.69</v>
      </c>
      <c r="BQ38" s="321">
        <v>40461.800000000003</v>
      </c>
      <c r="BR38" s="321">
        <v>-20018.189999999999</v>
      </c>
      <c r="BS38" s="321">
        <v>20443.610000000004</v>
      </c>
      <c r="BT38" s="321">
        <v>0</v>
      </c>
      <c r="BU38" s="321">
        <v>0</v>
      </c>
      <c r="BV38" s="321">
        <v>0</v>
      </c>
      <c r="BW38" s="321">
        <v>0</v>
      </c>
      <c r="BX38" s="321">
        <v>0</v>
      </c>
      <c r="BY38" s="321">
        <v>0</v>
      </c>
      <c r="BZ38" s="321">
        <v>0</v>
      </c>
      <c r="CA38" s="321">
        <v>0</v>
      </c>
      <c r="CB38" s="321">
        <v>0</v>
      </c>
      <c r="CC38" s="321"/>
      <c r="CD38" s="321">
        <v>-338161.9600000002</v>
      </c>
      <c r="CE38" s="321">
        <v>20443.610000000004</v>
      </c>
      <c r="CF38" s="321"/>
      <c r="CG38" s="321">
        <v>0</v>
      </c>
      <c r="CH38" s="321">
        <v>-317718.35000000021</v>
      </c>
      <c r="CI38" s="321">
        <v>157547.75</v>
      </c>
      <c r="CJ38" s="321">
        <v>6475.41</v>
      </c>
      <c r="CK38" s="321">
        <v>-462.5</v>
      </c>
      <c r="CL38" s="321">
        <v>150609.84</v>
      </c>
      <c r="CM38" s="321">
        <v>0</v>
      </c>
      <c r="CN38" s="321">
        <v>0</v>
      </c>
      <c r="CO38" s="321">
        <v>4784.3100000000004</v>
      </c>
      <c r="CP38" s="321">
        <v>9762.4500000000007</v>
      </c>
      <c r="CQ38" s="321">
        <v>-76</v>
      </c>
      <c r="CR38" s="321">
        <v>165080.6</v>
      </c>
      <c r="CS38" s="321">
        <v>0</v>
      </c>
      <c r="CT38" s="321">
        <v>0</v>
      </c>
      <c r="CU38" s="321">
        <v>0</v>
      </c>
      <c r="CV38" s="321">
        <v>0</v>
      </c>
      <c r="CW38" s="321"/>
      <c r="CX38" s="321"/>
      <c r="CY38" s="321"/>
      <c r="CZ38" s="321">
        <v>0</v>
      </c>
      <c r="DA38" s="321">
        <v>0</v>
      </c>
      <c r="DB38" s="321">
        <v>15367.28</v>
      </c>
      <c r="DC38" s="321">
        <v>37504.629999999997</v>
      </c>
      <c r="DD38" s="321">
        <v>0</v>
      </c>
      <c r="DE38" s="321">
        <v>0</v>
      </c>
      <c r="DF38" s="321">
        <v>-39159.339999999997</v>
      </c>
      <c r="DG38" s="321">
        <v>0</v>
      </c>
      <c r="DH38" s="321">
        <v>0</v>
      </c>
      <c r="DI38" s="321">
        <v>0</v>
      </c>
      <c r="DJ38" s="321">
        <v>13712.57</v>
      </c>
      <c r="DK38" s="321">
        <v>2671.94</v>
      </c>
      <c r="DL38" s="321">
        <v>47439.45</v>
      </c>
      <c r="DM38" s="321">
        <v>29747</v>
      </c>
      <c r="DN38" s="321">
        <v>-576369.77</v>
      </c>
      <c r="DO38" s="321">
        <v>0</v>
      </c>
      <c r="DP38" s="322">
        <v>-0.14000000001396984</v>
      </c>
      <c r="DQ38" s="323">
        <v>-0.14000000001396984</v>
      </c>
      <c r="DR38" s="324"/>
      <c r="DS38" s="323"/>
      <c r="DT38" s="323"/>
      <c r="DU38" s="323"/>
      <c r="DV38" s="323">
        <v>-496511.38</v>
      </c>
      <c r="DY38" s="303"/>
      <c r="DZ38" s="303"/>
      <c r="EG38" s="303"/>
    </row>
    <row r="39" spans="1:137" s="13" customFormat="1" ht="15.6" x14ac:dyDescent="0.3">
      <c r="A39" s="318">
        <v>7051</v>
      </c>
      <c r="B39" s="319" t="s">
        <v>222</v>
      </c>
      <c r="C39" s="320" t="s">
        <v>181</v>
      </c>
      <c r="D39" s="320" t="s">
        <v>196</v>
      </c>
      <c r="E39" s="320" t="s">
        <v>183</v>
      </c>
      <c r="F39" s="320" t="s">
        <v>184</v>
      </c>
      <c r="G39" s="321">
        <v>1193343</v>
      </c>
      <c r="H39" s="321">
        <v>0</v>
      </c>
      <c r="I39" s="321">
        <v>1890644</v>
      </c>
      <c r="J39" s="321">
        <v>0</v>
      </c>
      <c r="K39" s="321">
        <v>111160</v>
      </c>
      <c r="L39" s="321">
        <v>5657</v>
      </c>
      <c r="M39" s="321">
        <v>6270</v>
      </c>
      <c r="N39" s="321">
        <v>0</v>
      </c>
      <c r="O39" s="321">
        <v>1302</v>
      </c>
      <c r="P39" s="321">
        <v>4954</v>
      </c>
      <c r="Q39" s="321">
        <v>0</v>
      </c>
      <c r="R39" s="321">
        <v>14793</v>
      </c>
      <c r="S39" s="321">
        <v>49</v>
      </c>
      <c r="T39" s="321">
        <v>0</v>
      </c>
      <c r="U39" s="321">
        <v>0</v>
      </c>
      <c r="V39" s="321">
        <v>1540</v>
      </c>
      <c r="W39" s="321">
        <v>24650</v>
      </c>
      <c r="X39" s="321">
        <v>3254362</v>
      </c>
      <c r="Y39" s="321">
        <v>752529.13</v>
      </c>
      <c r="Z39" s="321">
        <v>0</v>
      </c>
      <c r="AA39" s="321">
        <v>881693</v>
      </c>
      <c r="AB39" s="321">
        <v>131400</v>
      </c>
      <c r="AC39" s="321">
        <v>147916</v>
      </c>
      <c r="AD39" s="321">
        <v>0</v>
      </c>
      <c r="AE39" s="321">
        <v>27581</v>
      </c>
      <c r="AF39" s="321">
        <v>3998</v>
      </c>
      <c r="AG39" s="321">
        <v>8851</v>
      </c>
      <c r="AH39" s="321">
        <v>0</v>
      </c>
      <c r="AI39" s="321">
        <v>0</v>
      </c>
      <c r="AJ39" s="321">
        <v>16681</v>
      </c>
      <c r="AK39" s="321">
        <v>3134</v>
      </c>
      <c r="AL39" s="321">
        <v>4532</v>
      </c>
      <c r="AM39" s="321">
        <v>2197</v>
      </c>
      <c r="AN39" s="321">
        <v>35272</v>
      </c>
      <c r="AO39" s="321">
        <v>0</v>
      </c>
      <c r="AP39" s="321">
        <v>14433</v>
      </c>
      <c r="AQ39" s="321">
        <v>34034</v>
      </c>
      <c r="AR39" s="321">
        <v>26279</v>
      </c>
      <c r="AS39" s="321">
        <v>0</v>
      </c>
      <c r="AT39" s="321">
        <v>14960</v>
      </c>
      <c r="AU39" s="321">
        <v>6911</v>
      </c>
      <c r="AV39" s="321">
        <v>0</v>
      </c>
      <c r="AW39" s="321">
        <v>82905</v>
      </c>
      <c r="AX39" s="321">
        <v>106390</v>
      </c>
      <c r="AY39" s="321">
        <v>390365</v>
      </c>
      <c r="AZ39" s="321">
        <v>101364</v>
      </c>
      <c r="BA39" s="321">
        <v>0</v>
      </c>
      <c r="BB39" s="321">
        <v>0</v>
      </c>
      <c r="BC39" s="321">
        <v>8873</v>
      </c>
      <c r="BD39" s="321">
        <v>2802298.13</v>
      </c>
      <c r="BE39" s="321">
        <v>651577</v>
      </c>
      <c r="BF39" s="321">
        <v>452063.87000000011</v>
      </c>
      <c r="BG39" s="321">
        <v>1103640.8700000001</v>
      </c>
      <c r="BH39" s="321">
        <v>43129</v>
      </c>
      <c r="BI39" s="321">
        <v>0</v>
      </c>
      <c r="BJ39" s="321">
        <v>8873</v>
      </c>
      <c r="BK39" s="321">
        <v>52002</v>
      </c>
      <c r="BL39" s="321">
        <v>0</v>
      </c>
      <c r="BM39" s="321">
        <v>35698</v>
      </c>
      <c r="BN39" s="321">
        <v>10619</v>
      </c>
      <c r="BO39" s="321">
        <v>13235</v>
      </c>
      <c r="BP39" s="321">
        <v>59553</v>
      </c>
      <c r="BQ39" s="321">
        <v>9670</v>
      </c>
      <c r="BR39" s="321">
        <v>-7551</v>
      </c>
      <c r="BS39" s="321">
        <v>2119</v>
      </c>
      <c r="BT39" s="321">
        <v>0</v>
      </c>
      <c r="BU39" s="321">
        <v>0</v>
      </c>
      <c r="BV39" s="321">
        <v>0</v>
      </c>
      <c r="BW39" s="321">
        <v>0</v>
      </c>
      <c r="BX39" s="321">
        <v>0</v>
      </c>
      <c r="BY39" s="321">
        <v>0</v>
      </c>
      <c r="BZ39" s="321">
        <v>0</v>
      </c>
      <c r="CA39" s="321">
        <v>0</v>
      </c>
      <c r="CB39" s="321">
        <v>0</v>
      </c>
      <c r="CC39" s="321">
        <v>1103640.8700000001</v>
      </c>
      <c r="CD39" s="321"/>
      <c r="CE39" s="321">
        <v>2119</v>
      </c>
      <c r="CF39" s="321"/>
      <c r="CG39" s="321">
        <v>0</v>
      </c>
      <c r="CH39" s="321">
        <v>1105759.8700000001</v>
      </c>
      <c r="CI39" s="321">
        <v>25000</v>
      </c>
      <c r="CJ39" s="321">
        <v>166443</v>
      </c>
      <c r="CK39" s="321">
        <v>10197</v>
      </c>
      <c r="CL39" s="321">
        <v>-131246</v>
      </c>
      <c r="CM39" s="321">
        <v>0</v>
      </c>
      <c r="CN39" s="321">
        <v>0</v>
      </c>
      <c r="CO39" s="321">
        <v>11881</v>
      </c>
      <c r="CP39" s="321">
        <v>8823</v>
      </c>
      <c r="CQ39" s="321">
        <v>0</v>
      </c>
      <c r="CR39" s="321">
        <v>-110542</v>
      </c>
      <c r="CS39" s="321">
        <v>1306368</v>
      </c>
      <c r="CT39" s="321">
        <v>0</v>
      </c>
      <c r="CU39" s="321">
        <v>0</v>
      </c>
      <c r="CV39" s="321">
        <v>1306368</v>
      </c>
      <c r="CW39" s="321"/>
      <c r="CX39" s="321"/>
      <c r="CY39" s="321"/>
      <c r="CZ39" s="321">
        <v>0</v>
      </c>
      <c r="DA39" s="321">
        <v>1306368</v>
      </c>
      <c r="DB39" s="321">
        <v>3828</v>
      </c>
      <c r="DC39" s="321">
        <v>14793</v>
      </c>
      <c r="DD39" s="321">
        <v>16331</v>
      </c>
      <c r="DE39" s="321">
        <v>0</v>
      </c>
      <c r="DF39" s="321">
        <v>-55712</v>
      </c>
      <c r="DG39" s="321">
        <v>-62628.72</v>
      </c>
      <c r="DH39" s="321">
        <v>0</v>
      </c>
      <c r="DI39" s="321">
        <v>-1765</v>
      </c>
      <c r="DJ39" s="321">
        <v>-85153.72</v>
      </c>
      <c r="DK39" s="321">
        <v>0</v>
      </c>
      <c r="DL39" s="321">
        <v>0</v>
      </c>
      <c r="DM39" s="321">
        <v>0</v>
      </c>
      <c r="DN39" s="321">
        <v>0</v>
      </c>
      <c r="DO39" s="321">
        <v>-4912</v>
      </c>
      <c r="DP39" s="322">
        <v>0.47</v>
      </c>
      <c r="DQ39" s="323">
        <v>1945117.13</v>
      </c>
      <c r="DR39" s="324">
        <v>857181</v>
      </c>
      <c r="DS39" s="323">
        <v>106390</v>
      </c>
      <c r="DT39" s="323">
        <v>6305</v>
      </c>
      <c r="DU39" s="323">
        <v>14793</v>
      </c>
      <c r="DV39" s="323">
        <v>-4912</v>
      </c>
      <c r="DY39" s="303"/>
      <c r="DZ39" s="303"/>
      <c r="EG39" s="303"/>
    </row>
    <row r="40" spans="1:137" s="13" customFormat="1" ht="15.6" x14ac:dyDescent="0.3">
      <c r="A40" s="318">
        <v>2040</v>
      </c>
      <c r="B40" s="319" t="s">
        <v>223</v>
      </c>
      <c r="C40" s="320" t="s">
        <v>181</v>
      </c>
      <c r="D40" s="320" t="s">
        <v>186</v>
      </c>
      <c r="E40" s="320" t="s">
        <v>183</v>
      </c>
      <c r="F40" s="320" t="s">
        <v>184</v>
      </c>
      <c r="G40" s="321">
        <v>2459778.2000000002</v>
      </c>
      <c r="H40" s="321">
        <v>0</v>
      </c>
      <c r="I40" s="321">
        <v>350575.94999999995</v>
      </c>
      <c r="J40" s="321">
        <v>0</v>
      </c>
      <c r="K40" s="321">
        <v>161230</v>
      </c>
      <c r="L40" s="321">
        <v>232848.19</v>
      </c>
      <c r="M40" s="321">
        <v>1244.97</v>
      </c>
      <c r="N40" s="321">
        <v>7378.91</v>
      </c>
      <c r="O40" s="321">
        <v>36379.779999999977</v>
      </c>
      <c r="P40" s="321">
        <v>42300.13</v>
      </c>
      <c r="Q40" s="321">
        <v>4533</v>
      </c>
      <c r="R40" s="321">
        <v>0</v>
      </c>
      <c r="S40" s="321">
        <v>17724.010000000002</v>
      </c>
      <c r="T40" s="321">
        <v>0</v>
      </c>
      <c r="U40" s="321">
        <v>0</v>
      </c>
      <c r="V40" s="321">
        <v>5820.36</v>
      </c>
      <c r="W40" s="321">
        <v>80514</v>
      </c>
      <c r="X40" s="321">
        <v>3400327.5</v>
      </c>
      <c r="Y40" s="321">
        <v>1306591.58</v>
      </c>
      <c r="Z40" s="321">
        <v>0</v>
      </c>
      <c r="AA40" s="321">
        <v>527466.98</v>
      </c>
      <c r="AB40" s="321">
        <v>86892.890000000014</v>
      </c>
      <c r="AC40" s="321">
        <v>183053.77</v>
      </c>
      <c r="AD40" s="321">
        <v>0</v>
      </c>
      <c r="AE40" s="321">
        <v>231030.53000000003</v>
      </c>
      <c r="AF40" s="321">
        <v>8054.2200000000012</v>
      </c>
      <c r="AG40" s="321">
        <v>6168.1</v>
      </c>
      <c r="AH40" s="321">
        <v>0</v>
      </c>
      <c r="AI40" s="321">
        <v>17936.02</v>
      </c>
      <c r="AJ40" s="321">
        <v>127252.46</v>
      </c>
      <c r="AK40" s="321">
        <v>6079.77</v>
      </c>
      <c r="AL40" s="321">
        <v>6673.71</v>
      </c>
      <c r="AM40" s="321">
        <v>5060.8900000000003</v>
      </c>
      <c r="AN40" s="321">
        <v>39979.410000000003</v>
      </c>
      <c r="AO40" s="321">
        <v>30474.82</v>
      </c>
      <c r="AP40" s="321">
        <v>21736.799999999999</v>
      </c>
      <c r="AQ40" s="321">
        <v>109442.63</v>
      </c>
      <c r="AR40" s="321">
        <v>16168.02</v>
      </c>
      <c r="AS40" s="321">
        <v>60.1</v>
      </c>
      <c r="AT40" s="321">
        <v>47667.5</v>
      </c>
      <c r="AU40" s="321">
        <v>9471</v>
      </c>
      <c r="AV40" s="321">
        <v>9685.2000000000007</v>
      </c>
      <c r="AW40" s="321">
        <v>137344.86000000002</v>
      </c>
      <c r="AX40" s="321">
        <v>289252.95</v>
      </c>
      <c r="AY40" s="321">
        <v>10706.17</v>
      </c>
      <c r="AZ40" s="321">
        <v>69291.13</v>
      </c>
      <c r="BA40" s="321">
        <v>0</v>
      </c>
      <c r="BB40" s="321">
        <v>0</v>
      </c>
      <c r="BC40" s="321">
        <v>13009.1</v>
      </c>
      <c r="BD40" s="321">
        <v>3316550.6100000003</v>
      </c>
      <c r="BE40" s="321">
        <v>212740.62000000014</v>
      </c>
      <c r="BF40" s="321">
        <v>83776.889999999665</v>
      </c>
      <c r="BG40" s="321">
        <v>296517.50999999978</v>
      </c>
      <c r="BH40" s="321">
        <v>30718.75</v>
      </c>
      <c r="BI40" s="321">
        <v>0</v>
      </c>
      <c r="BJ40" s="321">
        <v>13009.1</v>
      </c>
      <c r="BK40" s="321">
        <v>43727.85</v>
      </c>
      <c r="BL40" s="321">
        <v>0</v>
      </c>
      <c r="BM40" s="321">
        <v>56336</v>
      </c>
      <c r="BN40" s="321">
        <v>0</v>
      </c>
      <c r="BO40" s="321">
        <v>0</v>
      </c>
      <c r="BP40" s="321">
        <v>56336</v>
      </c>
      <c r="BQ40" s="321">
        <v>12608.149999999998</v>
      </c>
      <c r="BR40" s="321">
        <v>-12608.150000000001</v>
      </c>
      <c r="BS40" s="321">
        <v>0</v>
      </c>
      <c r="BT40" s="321">
        <v>0</v>
      </c>
      <c r="BU40" s="321">
        <v>0</v>
      </c>
      <c r="BV40" s="321">
        <v>0</v>
      </c>
      <c r="BW40" s="321">
        <v>0</v>
      </c>
      <c r="BX40" s="321">
        <v>0</v>
      </c>
      <c r="BY40" s="321">
        <v>0</v>
      </c>
      <c r="BZ40" s="321">
        <v>0</v>
      </c>
      <c r="CA40" s="321">
        <v>0</v>
      </c>
      <c r="CB40" s="321">
        <v>0</v>
      </c>
      <c r="CC40" s="321">
        <v>296517.50999999978</v>
      </c>
      <c r="CD40" s="321"/>
      <c r="CE40" s="321">
        <v>0</v>
      </c>
      <c r="CF40" s="321"/>
      <c r="CG40" s="321">
        <v>0</v>
      </c>
      <c r="CH40" s="321">
        <v>296517.50999999978</v>
      </c>
      <c r="CI40" s="321">
        <v>627369.49</v>
      </c>
      <c r="CJ40" s="321">
        <v>0</v>
      </c>
      <c r="CK40" s="321">
        <v>0</v>
      </c>
      <c r="CL40" s="321">
        <v>627369.49</v>
      </c>
      <c r="CM40" s="321">
        <v>0</v>
      </c>
      <c r="CN40" s="321">
        <v>0</v>
      </c>
      <c r="CO40" s="321">
        <v>3729.76</v>
      </c>
      <c r="CP40" s="321">
        <v>0</v>
      </c>
      <c r="CQ40" s="321">
        <v>-282300.36739316303</v>
      </c>
      <c r="CR40" s="321">
        <v>348798.88260683697</v>
      </c>
      <c r="CS40" s="321">
        <v>0</v>
      </c>
      <c r="CT40" s="321">
        <v>0</v>
      </c>
      <c r="CU40" s="321">
        <v>0</v>
      </c>
      <c r="CV40" s="321">
        <v>0</v>
      </c>
      <c r="CW40" s="321"/>
      <c r="CX40" s="321"/>
      <c r="CY40" s="321"/>
      <c r="CZ40" s="321">
        <v>0</v>
      </c>
      <c r="DA40" s="321">
        <v>0</v>
      </c>
      <c r="DB40" s="321">
        <v>0</v>
      </c>
      <c r="DC40" s="321">
        <v>5025.51</v>
      </c>
      <c r="DD40" s="321">
        <v>0</v>
      </c>
      <c r="DE40" s="321">
        <v>0</v>
      </c>
      <c r="DF40" s="321">
        <v>-19139.189999999999</v>
      </c>
      <c r="DG40" s="321">
        <v>-38167.31</v>
      </c>
      <c r="DH40" s="321">
        <v>0</v>
      </c>
      <c r="DI40" s="321">
        <v>0</v>
      </c>
      <c r="DJ40" s="321">
        <v>-52280.99</v>
      </c>
      <c r="DK40" s="321">
        <v>0</v>
      </c>
      <c r="DL40" s="321">
        <v>0</v>
      </c>
      <c r="DM40" s="321">
        <v>0</v>
      </c>
      <c r="DN40" s="321">
        <v>0</v>
      </c>
      <c r="DO40" s="321">
        <v>0</v>
      </c>
      <c r="DP40" s="322"/>
      <c r="DQ40" s="323">
        <v>2343089.9700000002</v>
      </c>
      <c r="DR40" s="324">
        <v>973460.64000000013</v>
      </c>
      <c r="DS40" s="323">
        <v>289252.95</v>
      </c>
      <c r="DT40" s="323">
        <v>103782.82999999999</v>
      </c>
      <c r="DU40" s="323">
        <v>4533</v>
      </c>
      <c r="DV40" s="323">
        <v>0</v>
      </c>
      <c r="DY40" s="303"/>
      <c r="DZ40" s="303"/>
      <c r="EG40" s="303"/>
    </row>
    <row r="41" spans="1:137" s="13" customFormat="1" ht="15.6" x14ac:dyDescent="0.3">
      <c r="A41" s="318">
        <v>2251</v>
      </c>
      <c r="B41" s="319" t="s">
        <v>224</v>
      </c>
      <c r="C41" s="320" t="s">
        <v>181</v>
      </c>
      <c r="D41" s="320" t="s">
        <v>186</v>
      </c>
      <c r="E41" s="320" t="s">
        <v>183</v>
      </c>
      <c r="F41" s="320" t="s">
        <v>184</v>
      </c>
      <c r="G41" s="321">
        <v>2212218.86</v>
      </c>
      <c r="H41" s="321">
        <v>0</v>
      </c>
      <c r="I41" s="321">
        <v>82893.22</v>
      </c>
      <c r="J41" s="321">
        <v>0</v>
      </c>
      <c r="K41" s="321">
        <v>112790</v>
      </c>
      <c r="L41" s="321">
        <v>13942.86</v>
      </c>
      <c r="M41" s="321">
        <v>0</v>
      </c>
      <c r="N41" s="321">
        <v>10247.25</v>
      </c>
      <c r="O41" s="321">
        <v>14431.36</v>
      </c>
      <c r="P41" s="321">
        <v>48182.94</v>
      </c>
      <c r="Q41" s="321">
        <v>0</v>
      </c>
      <c r="R41" s="321">
        <v>0</v>
      </c>
      <c r="S41" s="321">
        <v>143404.51999999999</v>
      </c>
      <c r="T41" s="321">
        <v>0</v>
      </c>
      <c r="U41" s="321">
        <v>0</v>
      </c>
      <c r="V41" s="321">
        <v>1487.75</v>
      </c>
      <c r="W41" s="321">
        <v>91295</v>
      </c>
      <c r="X41" s="321">
        <v>2730893.76</v>
      </c>
      <c r="Y41" s="321">
        <v>1224492.42</v>
      </c>
      <c r="Z41" s="321">
        <v>0</v>
      </c>
      <c r="AA41" s="321">
        <v>411468.89</v>
      </c>
      <c r="AB41" s="321">
        <v>0</v>
      </c>
      <c r="AC41" s="321">
        <v>140750.25</v>
      </c>
      <c r="AD41" s="321">
        <v>92609.34</v>
      </c>
      <c r="AE41" s="321">
        <v>43274.32</v>
      </c>
      <c r="AF41" s="321">
        <v>518.5</v>
      </c>
      <c r="AG41" s="321">
        <v>6428.12</v>
      </c>
      <c r="AH41" s="321">
        <v>0</v>
      </c>
      <c r="AI41" s="321">
        <v>0</v>
      </c>
      <c r="AJ41" s="321">
        <v>0</v>
      </c>
      <c r="AK41" s="321">
        <v>0</v>
      </c>
      <c r="AL41" s="321">
        <v>0</v>
      </c>
      <c r="AM41" s="321">
        <v>9207.34</v>
      </c>
      <c r="AN41" s="321">
        <v>46804.61</v>
      </c>
      <c r="AO41" s="321">
        <v>17820.63</v>
      </c>
      <c r="AP41" s="321">
        <v>5488.14</v>
      </c>
      <c r="AQ41" s="321">
        <v>101067.17</v>
      </c>
      <c r="AR41" s="321">
        <v>1367.8</v>
      </c>
      <c r="AS41" s="321">
        <v>0</v>
      </c>
      <c r="AT41" s="321">
        <v>18983.05</v>
      </c>
      <c r="AU41" s="321">
        <v>9471</v>
      </c>
      <c r="AV41" s="321">
        <v>0</v>
      </c>
      <c r="AW41" s="321">
        <v>64478.22</v>
      </c>
      <c r="AX41" s="321">
        <v>81344.2</v>
      </c>
      <c r="AY41" s="321">
        <v>112785.99</v>
      </c>
      <c r="AZ41" s="321">
        <v>90347.56</v>
      </c>
      <c r="BA41" s="321">
        <v>165408.32999999999</v>
      </c>
      <c r="BB41" s="321">
        <v>0</v>
      </c>
      <c r="BC41" s="321">
        <v>0</v>
      </c>
      <c r="BD41" s="321">
        <v>2644115.8800000008</v>
      </c>
      <c r="BE41" s="321">
        <v>251810.13999999888</v>
      </c>
      <c r="BF41" s="321">
        <v>86777.879999998957</v>
      </c>
      <c r="BG41" s="321">
        <v>338588.01999999781</v>
      </c>
      <c r="BH41" s="321">
        <v>9042.25</v>
      </c>
      <c r="BI41" s="321">
        <v>0</v>
      </c>
      <c r="BJ41" s="321">
        <v>0</v>
      </c>
      <c r="BK41" s="321">
        <v>9042.25</v>
      </c>
      <c r="BL41" s="321">
        <v>0</v>
      </c>
      <c r="BM41" s="321">
        <v>15719.26</v>
      </c>
      <c r="BN41" s="321">
        <v>0</v>
      </c>
      <c r="BO41" s="321">
        <v>4232</v>
      </c>
      <c r="BP41" s="321">
        <v>19951.260000000002</v>
      </c>
      <c r="BQ41" s="321">
        <v>27939.809999999998</v>
      </c>
      <c r="BR41" s="321">
        <v>-10909.010000000002</v>
      </c>
      <c r="BS41" s="321">
        <v>17030.799999999996</v>
      </c>
      <c r="BT41" s="321">
        <v>0</v>
      </c>
      <c r="BU41" s="321">
        <v>0</v>
      </c>
      <c r="BV41" s="321">
        <v>0</v>
      </c>
      <c r="BW41" s="321">
        <v>0</v>
      </c>
      <c r="BX41" s="321">
        <v>0</v>
      </c>
      <c r="BY41" s="321">
        <v>0</v>
      </c>
      <c r="BZ41" s="321">
        <v>0</v>
      </c>
      <c r="CA41" s="321">
        <v>0</v>
      </c>
      <c r="CB41" s="321">
        <v>0</v>
      </c>
      <c r="CC41" s="321">
        <v>338588.01999999781</v>
      </c>
      <c r="CD41" s="321"/>
      <c r="CE41" s="321">
        <v>17030.799999999996</v>
      </c>
      <c r="CF41" s="321"/>
      <c r="CG41" s="321">
        <v>0</v>
      </c>
      <c r="CH41" s="321">
        <v>355618.8199999978</v>
      </c>
      <c r="CI41" s="321">
        <v>459159.28</v>
      </c>
      <c r="CJ41" s="321">
        <v>47898.43</v>
      </c>
      <c r="CK41" s="321">
        <v>0</v>
      </c>
      <c r="CL41" s="321">
        <v>411260.85000000003</v>
      </c>
      <c r="CM41" s="321">
        <v>0</v>
      </c>
      <c r="CN41" s="321">
        <v>0</v>
      </c>
      <c r="CO41" s="321">
        <v>8142.2600000000011</v>
      </c>
      <c r="CP41" s="321">
        <v>3658.6399999999994</v>
      </c>
      <c r="CQ41" s="321">
        <v>0</v>
      </c>
      <c r="CR41" s="321">
        <v>423061.75000000006</v>
      </c>
      <c r="CS41" s="321">
        <v>134852.08000000002</v>
      </c>
      <c r="CT41" s="321">
        <v>0</v>
      </c>
      <c r="CU41" s="321">
        <v>0</v>
      </c>
      <c r="CV41" s="321">
        <v>134852.08000000002</v>
      </c>
      <c r="CW41" s="321"/>
      <c r="CX41" s="321"/>
      <c r="CY41" s="321"/>
      <c r="CZ41" s="321">
        <v>0</v>
      </c>
      <c r="DA41" s="321">
        <v>134852.08000000002</v>
      </c>
      <c r="DB41" s="321">
        <v>6713.86</v>
      </c>
      <c r="DC41" s="321">
        <v>0</v>
      </c>
      <c r="DD41" s="321">
        <v>0</v>
      </c>
      <c r="DE41" s="321">
        <v>0</v>
      </c>
      <c r="DF41" s="321">
        <v>-19712.41</v>
      </c>
      <c r="DG41" s="321">
        <v>-363</v>
      </c>
      <c r="DH41" s="321">
        <v>0</v>
      </c>
      <c r="DI41" s="321">
        <v>-25182</v>
      </c>
      <c r="DJ41" s="321">
        <v>-38543.550000000003</v>
      </c>
      <c r="DK41" s="321">
        <v>0</v>
      </c>
      <c r="DL41" s="321">
        <v>0</v>
      </c>
      <c r="DM41" s="321">
        <v>0</v>
      </c>
      <c r="DN41" s="321">
        <v>-163751.26999999999</v>
      </c>
      <c r="DO41" s="321">
        <v>0</v>
      </c>
      <c r="DP41" s="322">
        <v>-0.19000000011874363</v>
      </c>
      <c r="DQ41" s="323">
        <v>1913113.7200000002</v>
      </c>
      <c r="DR41" s="324">
        <v>731002.16000000061</v>
      </c>
      <c r="DS41" s="323">
        <v>81344.2</v>
      </c>
      <c r="DT41" s="323">
        <v>216266.07</v>
      </c>
      <c r="DU41" s="323">
        <v>0</v>
      </c>
      <c r="DV41" s="323">
        <v>-163751.26999999999</v>
      </c>
      <c r="DY41" s="303"/>
      <c r="DZ41" s="303"/>
      <c r="EG41" s="303"/>
    </row>
    <row r="42" spans="1:137" s="13" customFormat="1" ht="31.2" x14ac:dyDescent="0.3">
      <c r="A42" s="318">
        <v>3002</v>
      </c>
      <c r="B42" s="319" t="s">
        <v>225</v>
      </c>
      <c r="C42" s="320" t="s">
        <v>181</v>
      </c>
      <c r="D42" s="320" t="s">
        <v>186</v>
      </c>
      <c r="E42" s="320" t="s">
        <v>183</v>
      </c>
      <c r="F42" s="320" t="s">
        <v>184</v>
      </c>
      <c r="G42" s="321">
        <v>1399321.6000000001</v>
      </c>
      <c r="H42" s="321">
        <v>0</v>
      </c>
      <c r="I42" s="321">
        <v>55268.24</v>
      </c>
      <c r="J42" s="321">
        <v>0</v>
      </c>
      <c r="K42" s="321">
        <v>149480</v>
      </c>
      <c r="L42" s="321">
        <v>400</v>
      </c>
      <c r="M42" s="321">
        <v>0</v>
      </c>
      <c r="N42" s="321">
        <v>172.53</v>
      </c>
      <c r="O42" s="321">
        <v>10493.75</v>
      </c>
      <c r="P42" s="321">
        <v>0</v>
      </c>
      <c r="Q42" s="321">
        <v>0</v>
      </c>
      <c r="R42" s="321">
        <v>0</v>
      </c>
      <c r="S42" s="321">
        <v>1687.67</v>
      </c>
      <c r="T42" s="321">
        <v>42564.98</v>
      </c>
      <c r="U42" s="321">
        <v>0</v>
      </c>
      <c r="V42" s="321">
        <v>5967.5</v>
      </c>
      <c r="W42" s="321">
        <v>37006</v>
      </c>
      <c r="X42" s="321">
        <v>1702362.27</v>
      </c>
      <c r="Y42" s="321">
        <v>523889.99</v>
      </c>
      <c r="Z42" s="321">
        <v>0</v>
      </c>
      <c r="AA42" s="321">
        <v>220228.48000000001</v>
      </c>
      <c r="AB42" s="321">
        <v>38469.61</v>
      </c>
      <c r="AC42" s="321">
        <v>74345.47</v>
      </c>
      <c r="AD42" s="321">
        <v>0</v>
      </c>
      <c r="AE42" s="321">
        <v>39557.93</v>
      </c>
      <c r="AF42" s="321">
        <v>3965.29</v>
      </c>
      <c r="AG42" s="321">
        <v>8390.7999999999993</v>
      </c>
      <c r="AH42" s="321">
        <v>0</v>
      </c>
      <c r="AI42" s="321">
        <v>0</v>
      </c>
      <c r="AJ42" s="321">
        <v>46532.480000000003</v>
      </c>
      <c r="AK42" s="321">
        <v>610</v>
      </c>
      <c r="AL42" s="321">
        <v>23169.439999999999</v>
      </c>
      <c r="AM42" s="321">
        <v>2857.53</v>
      </c>
      <c r="AN42" s="321">
        <v>35927.040000000001</v>
      </c>
      <c r="AO42" s="321">
        <v>20015.919999999998</v>
      </c>
      <c r="AP42" s="321">
        <v>21341.16</v>
      </c>
      <c r="AQ42" s="321">
        <v>88387.260000000009</v>
      </c>
      <c r="AR42" s="321">
        <v>9956.81</v>
      </c>
      <c r="AS42" s="321">
        <v>0</v>
      </c>
      <c r="AT42" s="321">
        <v>80449.08</v>
      </c>
      <c r="AU42" s="321">
        <v>5139.75</v>
      </c>
      <c r="AV42" s="321">
        <v>2085</v>
      </c>
      <c r="AW42" s="321">
        <v>95275.72</v>
      </c>
      <c r="AX42" s="321">
        <v>191621.77</v>
      </c>
      <c r="AY42" s="321">
        <v>6011.24</v>
      </c>
      <c r="AZ42" s="321">
        <v>157678.31</v>
      </c>
      <c r="BA42" s="321">
        <v>0</v>
      </c>
      <c r="BB42" s="321">
        <v>0</v>
      </c>
      <c r="BC42" s="321">
        <v>0</v>
      </c>
      <c r="BD42" s="321">
        <v>1695906.0800000003</v>
      </c>
      <c r="BE42" s="321">
        <v>249869.52000000014</v>
      </c>
      <c r="BF42" s="321">
        <v>6456.1899999997113</v>
      </c>
      <c r="BG42" s="321">
        <v>256325.70999999985</v>
      </c>
      <c r="BH42" s="321">
        <v>6460.6</v>
      </c>
      <c r="BI42" s="321">
        <v>0</v>
      </c>
      <c r="BJ42" s="321">
        <v>0</v>
      </c>
      <c r="BK42" s="321">
        <v>6460.6</v>
      </c>
      <c r="BL42" s="321">
        <v>0</v>
      </c>
      <c r="BM42" s="321">
        <v>0</v>
      </c>
      <c r="BN42" s="321">
        <v>0</v>
      </c>
      <c r="BO42" s="321">
        <v>0</v>
      </c>
      <c r="BP42" s="321">
        <v>0</v>
      </c>
      <c r="BQ42" s="321">
        <v>33719.46</v>
      </c>
      <c r="BR42" s="321">
        <v>6460.6</v>
      </c>
      <c r="BS42" s="321">
        <v>40180.06</v>
      </c>
      <c r="BT42" s="321">
        <v>0</v>
      </c>
      <c r="BU42" s="321">
        <v>0</v>
      </c>
      <c r="BV42" s="321">
        <v>0</v>
      </c>
      <c r="BW42" s="321">
        <v>0</v>
      </c>
      <c r="BX42" s="321">
        <v>0</v>
      </c>
      <c r="BY42" s="321">
        <v>0</v>
      </c>
      <c r="BZ42" s="321">
        <v>0</v>
      </c>
      <c r="CA42" s="321">
        <v>0</v>
      </c>
      <c r="CB42" s="321">
        <v>0</v>
      </c>
      <c r="CC42" s="321">
        <v>256325.70999999985</v>
      </c>
      <c r="CD42" s="321"/>
      <c r="CE42" s="321">
        <v>40180.06</v>
      </c>
      <c r="CF42" s="321"/>
      <c r="CG42" s="321">
        <v>0</v>
      </c>
      <c r="CH42" s="321">
        <v>296505.76999999984</v>
      </c>
      <c r="CI42" s="321">
        <v>367567.61</v>
      </c>
      <c r="CJ42" s="321">
        <v>74766.570000000007</v>
      </c>
      <c r="CK42" s="321">
        <v>0</v>
      </c>
      <c r="CL42" s="321">
        <v>292801.03999999998</v>
      </c>
      <c r="CM42" s="321">
        <v>0</v>
      </c>
      <c r="CN42" s="321">
        <v>0</v>
      </c>
      <c r="CO42" s="321">
        <v>767.51</v>
      </c>
      <c r="CP42" s="321">
        <v>9609.1</v>
      </c>
      <c r="CQ42" s="321">
        <v>27321.94</v>
      </c>
      <c r="CR42" s="321">
        <v>330499.58999999997</v>
      </c>
      <c r="CS42" s="321">
        <v>0</v>
      </c>
      <c r="CT42" s="321">
        <v>0</v>
      </c>
      <c r="CU42" s="321">
        <v>0</v>
      </c>
      <c r="CV42" s="321">
        <v>0</v>
      </c>
      <c r="CW42" s="321"/>
      <c r="CX42" s="321"/>
      <c r="CY42" s="321"/>
      <c r="CZ42" s="321">
        <v>0</v>
      </c>
      <c r="DA42" s="321">
        <v>0</v>
      </c>
      <c r="DB42" s="321">
        <v>0</v>
      </c>
      <c r="DC42" s="321">
        <v>0</v>
      </c>
      <c r="DD42" s="321">
        <v>0</v>
      </c>
      <c r="DE42" s="321">
        <v>0</v>
      </c>
      <c r="DF42" s="321">
        <v>0</v>
      </c>
      <c r="DG42" s="321">
        <v>-26333.03</v>
      </c>
      <c r="DH42" s="321">
        <v>0</v>
      </c>
      <c r="DI42" s="321">
        <v>0</v>
      </c>
      <c r="DJ42" s="321">
        <v>-26333.03</v>
      </c>
      <c r="DK42" s="321">
        <v>0</v>
      </c>
      <c r="DL42" s="321">
        <v>0</v>
      </c>
      <c r="DM42" s="321">
        <v>-1099.3800000000001</v>
      </c>
      <c r="DN42" s="321">
        <v>-6561.41</v>
      </c>
      <c r="DO42" s="321">
        <v>0</v>
      </c>
      <c r="DP42" s="322">
        <v>0</v>
      </c>
      <c r="DQ42" s="323">
        <v>900456.77</v>
      </c>
      <c r="DR42" s="324">
        <v>795449.31000000029</v>
      </c>
      <c r="DS42" s="323">
        <v>191621.77</v>
      </c>
      <c r="DT42" s="323">
        <v>12353.95</v>
      </c>
      <c r="DU42" s="323">
        <v>42564.98</v>
      </c>
      <c r="DV42" s="323">
        <v>-7660.79</v>
      </c>
      <c r="DY42" s="303"/>
      <c r="DZ42" s="303"/>
      <c r="EG42" s="303"/>
    </row>
    <row r="43" spans="1:137" s="13" customFormat="1" ht="31.2" x14ac:dyDescent="0.3">
      <c r="A43" s="318">
        <v>3319</v>
      </c>
      <c r="B43" s="319" t="s">
        <v>226</v>
      </c>
      <c r="C43" s="320" t="s">
        <v>181</v>
      </c>
      <c r="D43" s="320" t="s">
        <v>186</v>
      </c>
      <c r="E43" s="320" t="s">
        <v>183</v>
      </c>
      <c r="F43" s="320" t="s">
        <v>184</v>
      </c>
      <c r="G43" s="321">
        <v>2167121.87</v>
      </c>
      <c r="H43" s="321">
        <v>0</v>
      </c>
      <c r="I43" s="321">
        <v>69681.320000000007</v>
      </c>
      <c r="J43" s="321">
        <v>0</v>
      </c>
      <c r="K43" s="321">
        <v>219260</v>
      </c>
      <c r="L43" s="321">
        <v>0</v>
      </c>
      <c r="M43" s="321">
        <v>9100</v>
      </c>
      <c r="N43" s="321">
        <v>8410</v>
      </c>
      <c r="O43" s="321">
        <v>0</v>
      </c>
      <c r="P43" s="321">
        <v>29261.37</v>
      </c>
      <c r="Q43" s="321">
        <v>0</v>
      </c>
      <c r="R43" s="321">
        <v>0</v>
      </c>
      <c r="S43" s="321">
        <v>20000</v>
      </c>
      <c r="T43" s="321">
        <v>63902.78</v>
      </c>
      <c r="U43" s="321">
        <v>0</v>
      </c>
      <c r="V43" s="321">
        <v>14861.63</v>
      </c>
      <c r="W43" s="321">
        <v>63665</v>
      </c>
      <c r="X43" s="321">
        <v>2665263.9699999997</v>
      </c>
      <c r="Y43" s="321">
        <v>1369619.3599999999</v>
      </c>
      <c r="Z43" s="321">
        <v>57834.400000000001</v>
      </c>
      <c r="AA43" s="321">
        <v>502788.07</v>
      </c>
      <c r="AB43" s="321">
        <v>39526.03</v>
      </c>
      <c r="AC43" s="321">
        <v>99459.459999999992</v>
      </c>
      <c r="AD43" s="321">
        <v>0</v>
      </c>
      <c r="AE43" s="321">
        <v>100446.48</v>
      </c>
      <c r="AF43" s="321">
        <v>570.1</v>
      </c>
      <c r="AG43" s="321">
        <v>5603</v>
      </c>
      <c r="AH43" s="321">
        <v>0</v>
      </c>
      <c r="AI43" s="321">
        <v>0</v>
      </c>
      <c r="AJ43" s="321">
        <v>10688.11</v>
      </c>
      <c r="AK43" s="321">
        <v>7295</v>
      </c>
      <c r="AL43" s="321">
        <v>28803.39</v>
      </c>
      <c r="AM43" s="321">
        <v>4261.91</v>
      </c>
      <c r="AN43" s="321">
        <v>29552.25</v>
      </c>
      <c r="AO43" s="321">
        <v>5273.47</v>
      </c>
      <c r="AP43" s="321">
        <v>18131.84</v>
      </c>
      <c r="AQ43" s="321">
        <v>69240.239999999991</v>
      </c>
      <c r="AR43" s="321">
        <v>4640.67</v>
      </c>
      <c r="AS43" s="321">
        <v>0</v>
      </c>
      <c r="AT43" s="321">
        <v>75695.759999999995</v>
      </c>
      <c r="AU43" s="321">
        <v>15359.73</v>
      </c>
      <c r="AV43" s="321">
        <v>0</v>
      </c>
      <c r="AW43" s="321">
        <v>177176.76</v>
      </c>
      <c r="AX43" s="321">
        <v>1140</v>
      </c>
      <c r="AY43" s="321">
        <v>8792.36</v>
      </c>
      <c r="AZ43" s="321">
        <v>121425.98</v>
      </c>
      <c r="BA43" s="321">
        <v>0</v>
      </c>
      <c r="BB43" s="321">
        <v>0</v>
      </c>
      <c r="BC43" s="321">
        <v>0</v>
      </c>
      <c r="BD43" s="321">
        <v>2753324.37</v>
      </c>
      <c r="BE43" s="321">
        <v>-28196.320000000094</v>
      </c>
      <c r="BF43" s="321">
        <v>-88060.400000000373</v>
      </c>
      <c r="BG43" s="321">
        <v>-116256.72000000047</v>
      </c>
      <c r="BH43" s="321">
        <v>0</v>
      </c>
      <c r="BI43" s="321">
        <v>0</v>
      </c>
      <c r="BJ43" s="321">
        <v>0</v>
      </c>
      <c r="BK43" s="321">
        <v>0</v>
      </c>
      <c r="BL43" s="321">
        <v>0</v>
      </c>
      <c r="BM43" s="321">
        <v>0</v>
      </c>
      <c r="BN43" s="321">
        <v>0</v>
      </c>
      <c r="BO43" s="321">
        <v>0</v>
      </c>
      <c r="BP43" s="321">
        <v>0</v>
      </c>
      <c r="BQ43" s="321">
        <v>0</v>
      </c>
      <c r="BR43" s="321">
        <v>0</v>
      </c>
      <c r="BS43" s="321">
        <v>0</v>
      </c>
      <c r="BT43" s="321">
        <v>0</v>
      </c>
      <c r="BU43" s="321">
        <v>0</v>
      </c>
      <c r="BV43" s="321">
        <v>0</v>
      </c>
      <c r="BW43" s="321">
        <v>0</v>
      </c>
      <c r="BX43" s="321">
        <v>0</v>
      </c>
      <c r="BY43" s="321">
        <v>0</v>
      </c>
      <c r="BZ43" s="321">
        <v>0</v>
      </c>
      <c r="CA43" s="321">
        <v>0</v>
      </c>
      <c r="CB43" s="321">
        <v>0</v>
      </c>
      <c r="CC43" s="321"/>
      <c r="CD43" s="321">
        <v>-116256.72000000047</v>
      </c>
      <c r="CE43" s="321">
        <v>0</v>
      </c>
      <c r="CF43" s="321"/>
      <c r="CG43" s="321">
        <v>0</v>
      </c>
      <c r="CH43" s="321">
        <v>-116256.72000000047</v>
      </c>
      <c r="CI43" s="321">
        <v>75476.850000000006</v>
      </c>
      <c r="CJ43" s="321">
        <v>189425.33000000002</v>
      </c>
      <c r="CK43" s="321">
        <v>686.07</v>
      </c>
      <c r="CL43" s="321">
        <v>-113262.41</v>
      </c>
      <c r="CM43" s="321">
        <v>0</v>
      </c>
      <c r="CN43" s="321">
        <v>0</v>
      </c>
      <c r="CO43" s="321">
        <v>5563.02</v>
      </c>
      <c r="CP43" s="321">
        <v>0</v>
      </c>
      <c r="CQ43" s="321">
        <v>0</v>
      </c>
      <c r="CR43" s="321">
        <v>-107699.39</v>
      </c>
      <c r="CS43" s="321">
        <v>0</v>
      </c>
      <c r="CT43" s="321">
        <v>0</v>
      </c>
      <c r="CU43" s="321">
        <v>0</v>
      </c>
      <c r="CV43" s="321">
        <v>0</v>
      </c>
      <c r="CW43" s="321"/>
      <c r="CX43" s="321"/>
      <c r="CY43" s="321"/>
      <c r="CZ43" s="321">
        <v>0</v>
      </c>
      <c r="DA43" s="321">
        <v>0</v>
      </c>
      <c r="DB43" s="321">
        <v>10710</v>
      </c>
      <c r="DC43" s="321">
        <v>11.13</v>
      </c>
      <c r="DD43" s="321">
        <v>33723.93</v>
      </c>
      <c r="DE43" s="321">
        <v>0</v>
      </c>
      <c r="DF43" s="321">
        <v>-16876.88</v>
      </c>
      <c r="DG43" s="321">
        <v>-41007.22</v>
      </c>
      <c r="DH43" s="321">
        <v>0</v>
      </c>
      <c r="DI43" s="321">
        <v>0</v>
      </c>
      <c r="DJ43" s="321">
        <v>-13439.040000000005</v>
      </c>
      <c r="DK43" s="321">
        <v>910</v>
      </c>
      <c r="DL43" s="321">
        <v>0</v>
      </c>
      <c r="DM43" s="321">
        <v>0</v>
      </c>
      <c r="DN43" s="321">
        <v>-18151.27</v>
      </c>
      <c r="DO43" s="321">
        <v>22122.53</v>
      </c>
      <c r="DP43" s="322">
        <v>0.44999999999708962</v>
      </c>
      <c r="DQ43" s="323">
        <v>2170243.9</v>
      </c>
      <c r="DR43" s="324">
        <v>583080.4700000002</v>
      </c>
      <c r="DS43" s="323">
        <v>1140</v>
      </c>
      <c r="DT43" s="323">
        <v>57671.369999999995</v>
      </c>
      <c r="DU43" s="323">
        <v>63902.78</v>
      </c>
      <c r="DV43" s="323">
        <v>4881.2599999999984</v>
      </c>
      <c r="DY43" s="303"/>
      <c r="DZ43" s="303"/>
      <c r="EG43" s="303"/>
    </row>
    <row r="44" spans="1:137" s="13" customFormat="1" ht="15.6" x14ac:dyDescent="0.3">
      <c r="A44" s="318">
        <v>1100</v>
      </c>
      <c r="B44" s="319" t="s">
        <v>227</v>
      </c>
      <c r="C44" s="320" t="s">
        <v>181</v>
      </c>
      <c r="D44" s="320" t="s">
        <v>196</v>
      </c>
      <c r="E44" s="320" t="s">
        <v>183</v>
      </c>
      <c r="F44" s="320" t="s">
        <v>184</v>
      </c>
      <c r="G44" s="321">
        <v>7085575.8200000003</v>
      </c>
      <c r="H44" s="321">
        <v>0</v>
      </c>
      <c r="I44" s="321">
        <v>5998839.9199999999</v>
      </c>
      <c r="J44" s="321">
        <v>0</v>
      </c>
      <c r="K44" s="321">
        <v>404280</v>
      </c>
      <c r="L44" s="321">
        <v>220702.53999999998</v>
      </c>
      <c r="M44" s="321">
        <v>0</v>
      </c>
      <c r="N44" s="321">
        <v>0</v>
      </c>
      <c r="O44" s="321">
        <v>422818.63</v>
      </c>
      <c r="P44" s="321">
        <v>128988.6</v>
      </c>
      <c r="Q44" s="321">
        <v>0</v>
      </c>
      <c r="R44" s="321">
        <v>0</v>
      </c>
      <c r="S44" s="321">
        <v>0</v>
      </c>
      <c r="T44" s="321">
        <v>287982.81</v>
      </c>
      <c r="U44" s="321">
        <v>0</v>
      </c>
      <c r="V44" s="321">
        <v>99475.27</v>
      </c>
      <c r="W44" s="321">
        <v>16725</v>
      </c>
      <c r="X44" s="321">
        <v>14665388.59</v>
      </c>
      <c r="Y44" s="321">
        <v>5541953.6900000507</v>
      </c>
      <c r="Z44" s="321">
        <v>0</v>
      </c>
      <c r="AA44" s="321">
        <v>1664546.51</v>
      </c>
      <c r="AB44" s="321">
        <v>160670.25999999838</v>
      </c>
      <c r="AC44" s="321">
        <v>719836.49</v>
      </c>
      <c r="AD44" s="321">
        <v>0</v>
      </c>
      <c r="AE44" s="321">
        <v>1.0477378964424133E-9</v>
      </c>
      <c r="AF44" s="321">
        <v>47927.770000007578</v>
      </c>
      <c r="AG44" s="321">
        <v>66199</v>
      </c>
      <c r="AH44" s="321">
        <v>0</v>
      </c>
      <c r="AI44" s="321">
        <v>0</v>
      </c>
      <c r="AJ44" s="321">
        <v>954234.88999999978</v>
      </c>
      <c r="AK44" s="321">
        <v>16228</v>
      </c>
      <c r="AL44" s="321">
        <v>28855.63</v>
      </c>
      <c r="AM44" s="321">
        <v>13702.94</v>
      </c>
      <c r="AN44" s="321">
        <v>169091.44</v>
      </c>
      <c r="AO44" s="321">
        <v>35139.64</v>
      </c>
      <c r="AP44" s="321">
        <v>80684.319999999992</v>
      </c>
      <c r="AQ44" s="321">
        <v>745194.32999999681</v>
      </c>
      <c r="AR44" s="321">
        <v>176190.32000000007</v>
      </c>
      <c r="AS44" s="321">
        <v>91986.099999999991</v>
      </c>
      <c r="AT44" s="321">
        <v>32641.569999999992</v>
      </c>
      <c r="AU44" s="321">
        <v>17116.400000000001</v>
      </c>
      <c r="AV44" s="321">
        <v>1281232.99</v>
      </c>
      <c r="AW44" s="321">
        <v>197050.93</v>
      </c>
      <c r="AX44" s="321">
        <v>2473575.6800000002</v>
      </c>
      <c r="AY44" s="321">
        <v>72959</v>
      </c>
      <c r="AZ44" s="321">
        <v>58781.39999999851</v>
      </c>
      <c r="BA44" s="321">
        <v>0</v>
      </c>
      <c r="BB44" s="321">
        <v>0</v>
      </c>
      <c r="BC44" s="321">
        <v>0</v>
      </c>
      <c r="BD44" s="321">
        <v>14645799.300000055</v>
      </c>
      <c r="BE44" s="321">
        <v>1063388.1200000013</v>
      </c>
      <c r="BF44" s="321">
        <v>19589.289999945089</v>
      </c>
      <c r="BG44" s="321">
        <v>1082977.4099999464</v>
      </c>
      <c r="BH44" s="321">
        <v>49211.25</v>
      </c>
      <c r="BI44" s="321">
        <v>0</v>
      </c>
      <c r="BJ44" s="321">
        <v>0</v>
      </c>
      <c r="BK44" s="321">
        <v>49211.25</v>
      </c>
      <c r="BL44" s="321">
        <v>0</v>
      </c>
      <c r="BM44" s="321">
        <v>0</v>
      </c>
      <c r="BN44" s="321">
        <v>0</v>
      </c>
      <c r="BO44" s="321">
        <v>0</v>
      </c>
      <c r="BP44" s="321">
        <v>0</v>
      </c>
      <c r="BQ44" s="321">
        <v>92246.49</v>
      </c>
      <c r="BR44" s="321">
        <v>49211.25</v>
      </c>
      <c r="BS44" s="321">
        <v>141457.74</v>
      </c>
      <c r="BT44" s="321">
        <v>0</v>
      </c>
      <c r="BU44" s="321">
        <v>0</v>
      </c>
      <c r="BV44" s="321">
        <v>0</v>
      </c>
      <c r="BW44" s="321">
        <v>0</v>
      </c>
      <c r="BX44" s="321">
        <v>0</v>
      </c>
      <c r="BY44" s="321">
        <v>0</v>
      </c>
      <c r="BZ44" s="321">
        <v>0</v>
      </c>
      <c r="CA44" s="321">
        <v>0</v>
      </c>
      <c r="CB44" s="321">
        <v>0</v>
      </c>
      <c r="CC44" s="321">
        <v>1082977.4099999464</v>
      </c>
      <c r="CD44" s="321"/>
      <c r="CE44" s="321">
        <v>141457.74</v>
      </c>
      <c r="CF44" s="321"/>
      <c r="CG44" s="321">
        <v>0</v>
      </c>
      <c r="CH44" s="321">
        <v>1224435.1499999464</v>
      </c>
      <c r="CI44" s="321">
        <v>1902388.71</v>
      </c>
      <c r="CJ44" s="321">
        <v>0</v>
      </c>
      <c r="CK44" s="321">
        <v>0</v>
      </c>
      <c r="CL44" s="321">
        <v>1902388.71</v>
      </c>
      <c r="CM44" s="321">
        <v>0</v>
      </c>
      <c r="CN44" s="321">
        <v>0</v>
      </c>
      <c r="CO44" s="321">
        <v>118613.71</v>
      </c>
      <c r="CP44" s="321">
        <v>0</v>
      </c>
      <c r="CQ44" s="321">
        <v>-808983.66999999993</v>
      </c>
      <c r="CR44" s="321">
        <v>1212018.75</v>
      </c>
      <c r="CS44" s="321">
        <v>0</v>
      </c>
      <c r="CT44" s="321">
        <v>0</v>
      </c>
      <c r="CU44" s="321">
        <v>0</v>
      </c>
      <c r="CV44" s="321">
        <v>0</v>
      </c>
      <c r="CW44" s="321"/>
      <c r="CX44" s="321"/>
      <c r="CY44" s="321"/>
      <c r="CZ44" s="321">
        <v>0</v>
      </c>
      <c r="DA44" s="321">
        <v>0</v>
      </c>
      <c r="DB44" s="321">
        <v>0</v>
      </c>
      <c r="DC44" s="321">
        <v>25308.44</v>
      </c>
      <c r="DD44" s="321">
        <v>0</v>
      </c>
      <c r="DE44" s="321">
        <v>0</v>
      </c>
      <c r="DF44" s="321">
        <v>-12110.7</v>
      </c>
      <c r="DG44" s="321">
        <v>-780.88</v>
      </c>
      <c r="DH44" s="321">
        <v>0</v>
      </c>
      <c r="DI44" s="321">
        <v>0</v>
      </c>
      <c r="DJ44" s="321">
        <v>12416.859999999999</v>
      </c>
      <c r="DK44" s="321">
        <v>0</v>
      </c>
      <c r="DL44" s="321">
        <v>0</v>
      </c>
      <c r="DM44" s="321">
        <v>0</v>
      </c>
      <c r="DN44" s="321">
        <v>0</v>
      </c>
      <c r="DO44" s="321">
        <v>0</v>
      </c>
      <c r="DP44" s="322">
        <v>-0.4599999999627471</v>
      </c>
      <c r="DQ44" s="323">
        <v>8134934.7200000584</v>
      </c>
      <c r="DR44" s="324">
        <v>6510864.5799999963</v>
      </c>
      <c r="DS44" s="323">
        <v>2473575.6800000002</v>
      </c>
      <c r="DT44" s="323">
        <v>551807.23</v>
      </c>
      <c r="DU44" s="323">
        <v>287982.81</v>
      </c>
      <c r="DV44" s="323">
        <v>0</v>
      </c>
      <c r="DY44" s="303"/>
      <c r="DZ44" s="303"/>
      <c r="EG44" s="303"/>
    </row>
    <row r="45" spans="1:137" s="13" customFormat="1" ht="15.6" x14ac:dyDescent="0.3">
      <c r="A45" s="318">
        <v>3432</v>
      </c>
      <c r="B45" s="319" t="s">
        <v>228</v>
      </c>
      <c r="C45" s="320" t="s">
        <v>181</v>
      </c>
      <c r="D45" s="320" t="s">
        <v>186</v>
      </c>
      <c r="E45" s="320" t="s">
        <v>183</v>
      </c>
      <c r="F45" s="320" t="s">
        <v>184</v>
      </c>
      <c r="G45" s="321">
        <v>5666927.5199999996</v>
      </c>
      <c r="H45" s="321">
        <v>0</v>
      </c>
      <c r="I45" s="321">
        <v>278552.83</v>
      </c>
      <c r="J45" s="321">
        <v>0</v>
      </c>
      <c r="K45" s="321">
        <v>629000</v>
      </c>
      <c r="L45" s="321">
        <v>3456.93</v>
      </c>
      <c r="M45" s="321">
        <v>0</v>
      </c>
      <c r="N45" s="321">
        <v>1500</v>
      </c>
      <c r="O45" s="321">
        <v>45018.280000000013</v>
      </c>
      <c r="P45" s="321">
        <v>0</v>
      </c>
      <c r="Q45" s="321">
        <v>0</v>
      </c>
      <c r="R45" s="321">
        <v>0</v>
      </c>
      <c r="S45" s="321">
        <v>3830.47</v>
      </c>
      <c r="T45" s="321">
        <v>15406.49</v>
      </c>
      <c r="U45" s="321">
        <v>0</v>
      </c>
      <c r="V45" s="321">
        <v>11033.13</v>
      </c>
      <c r="W45" s="321">
        <v>80256</v>
      </c>
      <c r="X45" s="321">
        <v>6734981.6499999994</v>
      </c>
      <c r="Y45" s="321">
        <v>2646532.0299999998</v>
      </c>
      <c r="Z45" s="321">
        <v>0</v>
      </c>
      <c r="AA45" s="321">
        <v>886661.61</v>
      </c>
      <c r="AB45" s="321">
        <v>119894.02000000002</v>
      </c>
      <c r="AC45" s="321">
        <v>423316.96</v>
      </c>
      <c r="AD45" s="321">
        <v>0</v>
      </c>
      <c r="AE45" s="321">
        <v>182568.74000000162</v>
      </c>
      <c r="AF45" s="321">
        <v>14069.44000000001</v>
      </c>
      <c r="AG45" s="321">
        <v>14917.68</v>
      </c>
      <c r="AH45" s="321">
        <v>0</v>
      </c>
      <c r="AI45" s="321">
        <v>0</v>
      </c>
      <c r="AJ45" s="321">
        <v>11981.400000000001</v>
      </c>
      <c r="AK45" s="321">
        <v>72407.59</v>
      </c>
      <c r="AL45" s="321">
        <v>56652.7</v>
      </c>
      <c r="AM45" s="321">
        <v>32935.960000000006</v>
      </c>
      <c r="AN45" s="321">
        <v>151660.12999999998</v>
      </c>
      <c r="AO45" s="321">
        <v>32329.8</v>
      </c>
      <c r="AP45" s="321">
        <v>94369.53</v>
      </c>
      <c r="AQ45" s="321">
        <v>112844.62999999995</v>
      </c>
      <c r="AR45" s="321">
        <v>100475.81</v>
      </c>
      <c r="AS45" s="321">
        <v>0</v>
      </c>
      <c r="AT45" s="321">
        <v>70485.73</v>
      </c>
      <c r="AU45" s="321">
        <v>20612.5</v>
      </c>
      <c r="AV45" s="321">
        <v>12765</v>
      </c>
      <c r="AW45" s="321">
        <v>315218</v>
      </c>
      <c r="AX45" s="321">
        <v>213315.66000000009</v>
      </c>
      <c r="AY45" s="321">
        <v>42774.36</v>
      </c>
      <c r="AZ45" s="321">
        <v>563974.00000000047</v>
      </c>
      <c r="BA45" s="321">
        <v>618882.99</v>
      </c>
      <c r="BB45" s="321">
        <v>0</v>
      </c>
      <c r="BC45" s="321">
        <v>0</v>
      </c>
      <c r="BD45" s="321">
        <v>6811646.2700000033</v>
      </c>
      <c r="BE45" s="321">
        <v>760807.51000000071</v>
      </c>
      <c r="BF45" s="321">
        <v>-76664.620000003837</v>
      </c>
      <c r="BG45" s="321">
        <v>684142.88999999687</v>
      </c>
      <c r="BH45" s="321">
        <v>13265.5</v>
      </c>
      <c r="BI45" s="321">
        <v>0</v>
      </c>
      <c r="BJ45" s="321">
        <v>0</v>
      </c>
      <c r="BK45" s="321">
        <v>13265.5</v>
      </c>
      <c r="BL45" s="321">
        <v>0</v>
      </c>
      <c r="BM45" s="321">
        <v>18210</v>
      </c>
      <c r="BN45" s="321">
        <v>0</v>
      </c>
      <c r="BO45" s="321">
        <v>0</v>
      </c>
      <c r="BP45" s="321">
        <v>18210</v>
      </c>
      <c r="BQ45" s="321">
        <v>5331.25</v>
      </c>
      <c r="BR45" s="321">
        <v>-4944.5</v>
      </c>
      <c r="BS45" s="321">
        <v>386.75</v>
      </c>
      <c r="BT45" s="321">
        <v>0</v>
      </c>
      <c r="BU45" s="321">
        <v>0</v>
      </c>
      <c r="BV45" s="321">
        <v>0</v>
      </c>
      <c r="BW45" s="321">
        <v>0</v>
      </c>
      <c r="BX45" s="321">
        <v>0</v>
      </c>
      <c r="BY45" s="321">
        <v>0</v>
      </c>
      <c r="BZ45" s="321">
        <v>0</v>
      </c>
      <c r="CA45" s="321">
        <v>0</v>
      </c>
      <c r="CB45" s="321">
        <v>0</v>
      </c>
      <c r="CC45" s="321">
        <v>684142.88999999687</v>
      </c>
      <c r="CD45" s="321"/>
      <c r="CE45" s="321">
        <v>386.75</v>
      </c>
      <c r="CF45" s="321"/>
      <c r="CG45" s="321">
        <v>0</v>
      </c>
      <c r="CH45" s="321">
        <v>684529.63999999687</v>
      </c>
      <c r="CI45" s="321">
        <v>1105530.77</v>
      </c>
      <c r="CJ45" s="321">
        <v>4244.16</v>
      </c>
      <c r="CK45" s="321">
        <v>0</v>
      </c>
      <c r="CL45" s="321">
        <v>1101286.6100000001</v>
      </c>
      <c r="CM45" s="321">
        <v>0</v>
      </c>
      <c r="CN45" s="321">
        <v>0</v>
      </c>
      <c r="CO45" s="321">
        <v>29679.49</v>
      </c>
      <c r="CP45" s="321">
        <v>27236.87</v>
      </c>
      <c r="CQ45" s="321">
        <v>-371068.93</v>
      </c>
      <c r="CR45" s="321">
        <v>787134.04000000027</v>
      </c>
      <c r="CS45" s="321">
        <v>0</v>
      </c>
      <c r="CT45" s="321">
        <v>0</v>
      </c>
      <c r="CU45" s="321">
        <v>0</v>
      </c>
      <c r="CV45" s="321">
        <v>0</v>
      </c>
      <c r="CW45" s="321"/>
      <c r="CX45" s="321"/>
      <c r="CY45" s="321"/>
      <c r="CZ45" s="321">
        <v>0</v>
      </c>
      <c r="DA45" s="321">
        <v>0</v>
      </c>
      <c r="DB45" s="321">
        <v>0</v>
      </c>
      <c r="DC45" s="321">
        <v>21179.33</v>
      </c>
      <c r="DD45" s="321">
        <v>0</v>
      </c>
      <c r="DE45" s="321">
        <v>0</v>
      </c>
      <c r="DF45" s="321">
        <v>-37288.49</v>
      </c>
      <c r="DG45" s="321">
        <v>-81992.429999999993</v>
      </c>
      <c r="DH45" s="321">
        <v>0</v>
      </c>
      <c r="DI45" s="321">
        <v>0</v>
      </c>
      <c r="DJ45" s="321">
        <v>-98101.59</v>
      </c>
      <c r="DK45" s="321">
        <v>0</v>
      </c>
      <c r="DL45" s="321">
        <v>0</v>
      </c>
      <c r="DM45" s="321">
        <v>-4502.8100000000004</v>
      </c>
      <c r="DN45" s="321">
        <v>0</v>
      </c>
      <c r="DO45" s="321">
        <v>0</v>
      </c>
      <c r="DP45" s="322">
        <v>0</v>
      </c>
      <c r="DQ45" s="323">
        <v>-3.2468960853293538E-10</v>
      </c>
      <c r="DR45" s="324"/>
      <c r="DS45" s="323"/>
      <c r="DT45" s="323"/>
      <c r="DU45" s="323"/>
      <c r="DV45" s="323">
        <v>-4502.8100000000004</v>
      </c>
      <c r="DY45" s="303"/>
      <c r="DZ45" s="303"/>
      <c r="EG45" s="303"/>
    </row>
    <row r="46" spans="1:137" s="13" customFormat="1" ht="15.6" x14ac:dyDescent="0.3">
      <c r="A46" s="318">
        <v>2289</v>
      </c>
      <c r="B46" s="319" t="s">
        <v>229</v>
      </c>
      <c r="C46" s="320" t="s">
        <v>181</v>
      </c>
      <c r="D46" s="320" t="s">
        <v>186</v>
      </c>
      <c r="E46" s="320" t="s">
        <v>183</v>
      </c>
      <c r="F46" s="320" t="s">
        <v>184</v>
      </c>
      <c r="G46" s="321">
        <v>2214056.09</v>
      </c>
      <c r="H46" s="321">
        <v>0</v>
      </c>
      <c r="I46" s="321">
        <v>84793.17</v>
      </c>
      <c r="J46" s="321">
        <v>0</v>
      </c>
      <c r="K46" s="321">
        <v>198580</v>
      </c>
      <c r="L46" s="321">
        <v>2400</v>
      </c>
      <c r="M46" s="321">
        <v>0</v>
      </c>
      <c r="N46" s="321">
        <v>13305.22</v>
      </c>
      <c r="O46" s="321">
        <v>50474.950000000019</v>
      </c>
      <c r="P46" s="321">
        <v>0</v>
      </c>
      <c r="Q46" s="321">
        <v>0</v>
      </c>
      <c r="R46" s="321">
        <v>0</v>
      </c>
      <c r="S46" s="321">
        <v>83244.72</v>
      </c>
      <c r="T46" s="321">
        <v>26278.98</v>
      </c>
      <c r="U46" s="321">
        <v>0</v>
      </c>
      <c r="V46" s="321">
        <v>10718.33</v>
      </c>
      <c r="W46" s="321">
        <v>78634</v>
      </c>
      <c r="X46" s="321">
        <v>2762485.4600000004</v>
      </c>
      <c r="Y46" s="321">
        <v>1150790.1500000011</v>
      </c>
      <c r="Z46" s="321">
        <v>39929.21</v>
      </c>
      <c r="AA46" s="321">
        <v>408158.83</v>
      </c>
      <c r="AB46" s="321">
        <v>74875.410000000731</v>
      </c>
      <c r="AC46" s="321">
        <v>73168.289999999994</v>
      </c>
      <c r="AD46" s="321">
        <v>0</v>
      </c>
      <c r="AE46" s="321">
        <v>97498.879999999306</v>
      </c>
      <c r="AF46" s="321">
        <v>1480.700000000008</v>
      </c>
      <c r="AG46" s="321">
        <v>3960.85</v>
      </c>
      <c r="AH46" s="321">
        <v>0</v>
      </c>
      <c r="AI46" s="321">
        <v>0</v>
      </c>
      <c r="AJ46" s="321">
        <v>22744.87999999999</v>
      </c>
      <c r="AK46" s="321">
        <v>6151.32</v>
      </c>
      <c r="AL46" s="321">
        <v>4999.6899999999987</v>
      </c>
      <c r="AM46" s="321">
        <v>9563.5400000000009</v>
      </c>
      <c r="AN46" s="321">
        <v>29842.89</v>
      </c>
      <c r="AO46" s="321">
        <v>18982.84</v>
      </c>
      <c r="AP46" s="321">
        <v>22648.550000000007</v>
      </c>
      <c r="AQ46" s="321">
        <v>113504.49999999997</v>
      </c>
      <c r="AR46" s="321">
        <v>13963.31</v>
      </c>
      <c r="AS46" s="321">
        <v>0</v>
      </c>
      <c r="AT46" s="321">
        <v>16725.920000000009</v>
      </c>
      <c r="AU46" s="321">
        <v>9471</v>
      </c>
      <c r="AV46" s="321">
        <v>0</v>
      </c>
      <c r="AW46" s="321">
        <v>96316.060000000012</v>
      </c>
      <c r="AX46" s="321">
        <v>356525.08000000019</v>
      </c>
      <c r="AY46" s="321">
        <v>10303.77</v>
      </c>
      <c r="AZ46" s="321">
        <v>202315.74</v>
      </c>
      <c r="BA46" s="321">
        <v>0</v>
      </c>
      <c r="BB46" s="321">
        <v>0</v>
      </c>
      <c r="BC46" s="321">
        <v>0</v>
      </c>
      <c r="BD46" s="321">
        <v>2783921.410000002</v>
      </c>
      <c r="BE46" s="321">
        <v>38652.180000000408</v>
      </c>
      <c r="BF46" s="321">
        <v>-21435.950000001583</v>
      </c>
      <c r="BG46" s="321">
        <v>17216.229999998824</v>
      </c>
      <c r="BH46" s="321">
        <v>8590</v>
      </c>
      <c r="BI46" s="321">
        <v>0</v>
      </c>
      <c r="BJ46" s="321">
        <v>0</v>
      </c>
      <c r="BK46" s="321">
        <v>8590</v>
      </c>
      <c r="BL46" s="321">
        <v>0</v>
      </c>
      <c r="BM46" s="321">
        <v>18734.98</v>
      </c>
      <c r="BN46" s="321">
        <v>0</v>
      </c>
      <c r="BO46" s="321">
        <v>0</v>
      </c>
      <c r="BP46" s="321">
        <v>18734.98</v>
      </c>
      <c r="BQ46" s="321">
        <v>17804.330000000002</v>
      </c>
      <c r="BR46" s="321">
        <v>-10144.98</v>
      </c>
      <c r="BS46" s="321">
        <v>7659.3500000000022</v>
      </c>
      <c r="BT46" s="321">
        <v>0</v>
      </c>
      <c r="BU46" s="321">
        <v>0</v>
      </c>
      <c r="BV46" s="321">
        <v>0</v>
      </c>
      <c r="BW46" s="321">
        <v>0</v>
      </c>
      <c r="BX46" s="321">
        <v>0</v>
      </c>
      <c r="BY46" s="321">
        <v>0</v>
      </c>
      <c r="BZ46" s="321">
        <v>0</v>
      </c>
      <c r="CA46" s="321">
        <v>0</v>
      </c>
      <c r="CB46" s="321">
        <v>0</v>
      </c>
      <c r="CC46" s="321">
        <v>17216.229999998824</v>
      </c>
      <c r="CD46" s="321"/>
      <c r="CE46" s="321">
        <v>7659.3500000000022</v>
      </c>
      <c r="CF46" s="321"/>
      <c r="CG46" s="321">
        <v>0</v>
      </c>
      <c r="CH46" s="321">
        <v>24875.579999998827</v>
      </c>
      <c r="CI46" s="321">
        <v>218657.68</v>
      </c>
      <c r="CJ46" s="321">
        <v>0</v>
      </c>
      <c r="CK46" s="321">
        <v>0</v>
      </c>
      <c r="CL46" s="321">
        <v>218657.68</v>
      </c>
      <c r="CM46" s="321">
        <v>0</v>
      </c>
      <c r="CN46" s="321">
        <v>0</v>
      </c>
      <c r="CO46" s="321">
        <v>10472.49</v>
      </c>
      <c r="CP46" s="321">
        <v>0</v>
      </c>
      <c r="CQ46" s="321">
        <v>-163526.66</v>
      </c>
      <c r="CR46" s="321">
        <v>65603.50999999998</v>
      </c>
      <c r="CS46" s="321">
        <v>0</v>
      </c>
      <c r="CT46" s="321">
        <v>0</v>
      </c>
      <c r="CU46" s="321">
        <v>0</v>
      </c>
      <c r="CV46" s="321">
        <v>0</v>
      </c>
      <c r="CW46" s="321"/>
      <c r="CX46" s="321"/>
      <c r="CY46" s="321"/>
      <c r="CZ46" s="321">
        <v>0</v>
      </c>
      <c r="DA46" s="321">
        <v>0</v>
      </c>
      <c r="DB46" s="321">
        <v>0</v>
      </c>
      <c r="DC46" s="321">
        <v>21402.93</v>
      </c>
      <c r="DD46" s="321">
        <v>0</v>
      </c>
      <c r="DE46" s="321">
        <v>0</v>
      </c>
      <c r="DF46" s="321">
        <v>-62130.86</v>
      </c>
      <c r="DG46" s="321">
        <v>0</v>
      </c>
      <c r="DH46" s="321">
        <v>0</v>
      </c>
      <c r="DI46" s="321">
        <v>0</v>
      </c>
      <c r="DJ46" s="321">
        <v>-40727.93</v>
      </c>
      <c r="DK46" s="321">
        <v>0</v>
      </c>
      <c r="DL46" s="321">
        <v>0</v>
      </c>
      <c r="DM46" s="321">
        <v>0</v>
      </c>
      <c r="DN46" s="321">
        <v>0</v>
      </c>
      <c r="DO46" s="321">
        <v>0</v>
      </c>
      <c r="DP46" s="322">
        <v>0</v>
      </c>
      <c r="DQ46" s="323">
        <v>1845901.4700000014</v>
      </c>
      <c r="DR46" s="324">
        <v>938019.94000000064</v>
      </c>
      <c r="DS46" s="323">
        <v>356525.08000000019</v>
      </c>
      <c r="DT46" s="323">
        <v>147024.89000000001</v>
      </c>
      <c r="DU46" s="323">
        <v>26278.98</v>
      </c>
      <c r="DV46" s="323">
        <v>0</v>
      </c>
      <c r="DY46" s="303"/>
      <c r="DZ46" s="303"/>
      <c r="EG46" s="303"/>
    </row>
    <row r="47" spans="1:137" s="13" customFormat="1" ht="15.6" x14ac:dyDescent="0.3">
      <c r="A47" s="318">
        <v>2185</v>
      </c>
      <c r="B47" s="319" t="s">
        <v>230</v>
      </c>
      <c r="C47" s="320" t="s">
        <v>181</v>
      </c>
      <c r="D47" s="320" t="s">
        <v>186</v>
      </c>
      <c r="E47" s="320" t="s">
        <v>183</v>
      </c>
      <c r="F47" s="320" t="s">
        <v>184</v>
      </c>
      <c r="G47" s="321">
        <v>2583002.8199999998</v>
      </c>
      <c r="H47" s="321">
        <v>0</v>
      </c>
      <c r="I47" s="321">
        <v>108772.39</v>
      </c>
      <c r="J47" s="321">
        <v>0</v>
      </c>
      <c r="K47" s="321">
        <v>206030</v>
      </c>
      <c r="L47" s="321">
        <v>5015.93</v>
      </c>
      <c r="M47" s="321">
        <v>0</v>
      </c>
      <c r="N47" s="321">
        <v>0</v>
      </c>
      <c r="O47" s="321">
        <v>311852.49</v>
      </c>
      <c r="P47" s="321">
        <v>45072.009999999995</v>
      </c>
      <c r="Q47" s="321">
        <v>0</v>
      </c>
      <c r="R47" s="321">
        <v>0</v>
      </c>
      <c r="S47" s="321"/>
      <c r="T47" s="321">
        <v>0</v>
      </c>
      <c r="U47" s="321">
        <v>0</v>
      </c>
      <c r="V47" s="321">
        <v>11383</v>
      </c>
      <c r="W47" s="321">
        <v>74408</v>
      </c>
      <c r="X47" s="321">
        <v>3345536.6399999997</v>
      </c>
      <c r="Y47" s="321">
        <v>1289785.0600000005</v>
      </c>
      <c r="Z47" s="321">
        <v>76.56</v>
      </c>
      <c r="AA47" s="321">
        <v>443978.6</v>
      </c>
      <c r="AB47" s="321">
        <v>51350.140000000771</v>
      </c>
      <c r="AC47" s="321">
        <v>121946.41</v>
      </c>
      <c r="AD47" s="321">
        <v>0</v>
      </c>
      <c r="AE47" s="321">
        <v>92427.939999999653</v>
      </c>
      <c r="AF47" s="321">
        <v>23377.450000000048</v>
      </c>
      <c r="AG47" s="321">
        <v>10210</v>
      </c>
      <c r="AH47" s="321">
        <v>0</v>
      </c>
      <c r="AI47" s="321">
        <v>0</v>
      </c>
      <c r="AJ47" s="321">
        <v>0</v>
      </c>
      <c r="AK47" s="321">
        <v>0</v>
      </c>
      <c r="AL47" s="321">
        <v>7054.82</v>
      </c>
      <c r="AM47" s="321">
        <v>0</v>
      </c>
      <c r="AN47" s="321">
        <v>73990.14</v>
      </c>
      <c r="AO47" s="321">
        <v>23760.83</v>
      </c>
      <c r="AP47" s="321">
        <v>44153.22</v>
      </c>
      <c r="AQ47" s="321">
        <v>436382.79</v>
      </c>
      <c r="AR47" s="321">
        <v>14124.95</v>
      </c>
      <c r="AS47" s="321">
        <v>72.11999999999999</v>
      </c>
      <c r="AT47" s="321">
        <v>132069.91</v>
      </c>
      <c r="AU47" s="321">
        <v>10771</v>
      </c>
      <c r="AV47" s="321">
        <v>0</v>
      </c>
      <c r="AW47" s="321">
        <v>225130.3</v>
      </c>
      <c r="AX47" s="321">
        <v>278945.21000000002</v>
      </c>
      <c r="AY47" s="321">
        <v>10529.4</v>
      </c>
      <c r="AZ47" s="321">
        <v>38756.39</v>
      </c>
      <c r="BA47" s="321">
        <v>0</v>
      </c>
      <c r="BB47" s="321">
        <v>0</v>
      </c>
      <c r="BC47" s="321">
        <v>1207.6099999999999</v>
      </c>
      <c r="BD47" s="321">
        <v>3330100.8500000015</v>
      </c>
      <c r="BE47" s="321">
        <v>95967.73000000001</v>
      </c>
      <c r="BF47" s="321">
        <v>15435.789999998175</v>
      </c>
      <c r="BG47" s="321">
        <v>111403.51999999819</v>
      </c>
      <c r="BH47" s="321">
        <v>9109.75</v>
      </c>
      <c r="BI47" s="321">
        <v>0</v>
      </c>
      <c r="BJ47" s="321">
        <v>1207.6099999999999</v>
      </c>
      <c r="BK47" s="321">
        <v>10317.36</v>
      </c>
      <c r="BL47" s="321">
        <v>0</v>
      </c>
      <c r="BM47" s="321">
        <v>19897</v>
      </c>
      <c r="BN47" s="321">
        <v>0</v>
      </c>
      <c r="BO47" s="321">
        <v>0</v>
      </c>
      <c r="BP47" s="321">
        <v>19897</v>
      </c>
      <c r="BQ47" s="321">
        <v>9579.64</v>
      </c>
      <c r="BR47" s="321">
        <v>-9579.64</v>
      </c>
      <c r="BS47" s="321">
        <v>0</v>
      </c>
      <c r="BT47" s="321">
        <v>0</v>
      </c>
      <c r="BU47" s="321">
        <v>0</v>
      </c>
      <c r="BV47" s="321">
        <v>0</v>
      </c>
      <c r="BW47" s="321">
        <v>0</v>
      </c>
      <c r="BX47" s="321">
        <v>0</v>
      </c>
      <c r="BY47" s="321">
        <v>0</v>
      </c>
      <c r="BZ47" s="321">
        <v>0</v>
      </c>
      <c r="CA47" s="321">
        <v>0</v>
      </c>
      <c r="CB47" s="321">
        <v>0</v>
      </c>
      <c r="CC47" s="321">
        <v>111403.51999999819</v>
      </c>
      <c r="CD47" s="321"/>
      <c r="CE47" s="321">
        <v>0</v>
      </c>
      <c r="CF47" s="321"/>
      <c r="CG47" s="321">
        <v>0</v>
      </c>
      <c r="CH47" s="321">
        <v>111403.51999999819</v>
      </c>
      <c r="CI47" s="321">
        <v>452532.89</v>
      </c>
      <c r="CJ47" s="321">
        <v>34286.6</v>
      </c>
      <c r="CK47" s="321">
        <v>26704.67</v>
      </c>
      <c r="CL47" s="321">
        <v>444950.96</v>
      </c>
      <c r="CM47" s="321">
        <v>0</v>
      </c>
      <c r="CN47" s="321">
        <v>0</v>
      </c>
      <c r="CO47" s="321">
        <v>18991.72</v>
      </c>
      <c r="CP47" s="321">
        <v>1386.39</v>
      </c>
      <c r="CQ47" s="321">
        <v>-449678.38</v>
      </c>
      <c r="CR47" s="321">
        <v>15650.690000000061</v>
      </c>
      <c r="CS47" s="321">
        <v>0</v>
      </c>
      <c r="CT47" s="321">
        <v>0</v>
      </c>
      <c r="CU47" s="321">
        <v>0</v>
      </c>
      <c r="CV47" s="321">
        <v>0</v>
      </c>
      <c r="CW47" s="321"/>
      <c r="CX47" s="321"/>
      <c r="CY47" s="321"/>
      <c r="CZ47" s="321">
        <v>0</v>
      </c>
      <c r="DA47" s="321">
        <v>0</v>
      </c>
      <c r="DB47" s="321">
        <v>0</v>
      </c>
      <c r="DC47" s="321">
        <v>170649.09</v>
      </c>
      <c r="DD47" s="321">
        <v>0</v>
      </c>
      <c r="DE47" s="321">
        <v>0</v>
      </c>
      <c r="DF47" s="321">
        <v>-27227.55</v>
      </c>
      <c r="DG47" s="321">
        <v>-47668.61</v>
      </c>
      <c r="DH47" s="321">
        <v>0</v>
      </c>
      <c r="DI47" s="321">
        <v>0</v>
      </c>
      <c r="DJ47" s="321">
        <v>95752.930000000008</v>
      </c>
      <c r="DK47" s="321">
        <v>0</v>
      </c>
      <c r="DL47" s="321">
        <v>0</v>
      </c>
      <c r="DM47" s="321">
        <v>0</v>
      </c>
      <c r="DN47" s="321">
        <v>0</v>
      </c>
      <c r="DO47" s="321">
        <v>0</v>
      </c>
      <c r="DP47" s="322">
        <v>-0.10000000006402843</v>
      </c>
      <c r="DQ47" s="323">
        <v>2022942.1600000011</v>
      </c>
      <c r="DR47" s="324">
        <v>1307158.6900000004</v>
      </c>
      <c r="DS47" s="323">
        <v>278945.21000000002</v>
      </c>
      <c r="DT47" s="323">
        <v>356924.5</v>
      </c>
      <c r="DU47" s="323">
        <v>0</v>
      </c>
      <c r="DV47" s="323">
        <v>0</v>
      </c>
      <c r="DY47" s="303"/>
      <c r="DZ47" s="303"/>
      <c r="EG47" s="303"/>
    </row>
    <row r="48" spans="1:137" s="13" customFormat="1" ht="31.2" x14ac:dyDescent="0.3">
      <c r="A48" s="318">
        <v>5416</v>
      </c>
      <c r="B48" s="319" t="s">
        <v>231</v>
      </c>
      <c r="C48" s="320" t="s">
        <v>181</v>
      </c>
      <c r="D48" s="320" t="s">
        <v>204</v>
      </c>
      <c r="E48" s="320" t="s">
        <v>183</v>
      </c>
      <c r="F48" s="320" t="s">
        <v>184</v>
      </c>
      <c r="G48" s="321">
        <v>9303583.1199999992</v>
      </c>
      <c r="H48" s="321">
        <v>375138.74</v>
      </c>
      <c r="I48" s="321">
        <v>71671.710000000006</v>
      </c>
      <c r="J48" s="321">
        <v>0</v>
      </c>
      <c r="K48" s="321">
        <v>651760</v>
      </c>
      <c r="L48" s="321">
        <v>23941.08</v>
      </c>
      <c r="M48" s="321">
        <v>23432.059999999998</v>
      </c>
      <c r="N48" s="321">
        <v>40721.83</v>
      </c>
      <c r="O48" s="321">
        <v>79394.24000000002</v>
      </c>
      <c r="P48" s="321">
        <v>121.15</v>
      </c>
      <c r="Q48" s="321">
        <v>75214.399999999994</v>
      </c>
      <c r="R48" s="321">
        <v>0</v>
      </c>
      <c r="S48" s="321">
        <v>42678.07</v>
      </c>
      <c r="T48" s="321">
        <v>29991.64</v>
      </c>
      <c r="U48" s="321">
        <v>0</v>
      </c>
      <c r="V48" s="321">
        <v>154092</v>
      </c>
      <c r="W48" s="321">
        <v>0</v>
      </c>
      <c r="X48" s="321">
        <v>10871740.040000003</v>
      </c>
      <c r="Y48" s="321">
        <v>5940257.8099999996</v>
      </c>
      <c r="Z48" s="321">
        <v>0</v>
      </c>
      <c r="AA48" s="321">
        <v>1564039.97</v>
      </c>
      <c r="AB48" s="321">
        <v>299060.17</v>
      </c>
      <c r="AC48" s="321">
        <v>813795.81</v>
      </c>
      <c r="AD48" s="321">
        <v>0</v>
      </c>
      <c r="AE48" s="321">
        <v>0</v>
      </c>
      <c r="AF48" s="321">
        <v>50572.71</v>
      </c>
      <c r="AG48" s="321">
        <v>7647.41</v>
      </c>
      <c r="AH48" s="321">
        <v>0</v>
      </c>
      <c r="AI48" s="321">
        <v>0</v>
      </c>
      <c r="AJ48" s="321">
        <v>177640.4</v>
      </c>
      <c r="AK48" s="321">
        <v>6466.83</v>
      </c>
      <c r="AL48" s="321">
        <v>154574.63</v>
      </c>
      <c r="AM48" s="321">
        <v>18904.940000000002</v>
      </c>
      <c r="AN48" s="321">
        <v>142113.51</v>
      </c>
      <c r="AO48" s="321">
        <v>8691.94</v>
      </c>
      <c r="AP48" s="321">
        <v>69224.94</v>
      </c>
      <c r="AQ48" s="321">
        <v>288118.2</v>
      </c>
      <c r="AR48" s="321">
        <v>0</v>
      </c>
      <c r="AS48" s="321">
        <v>137487.19</v>
      </c>
      <c r="AT48" s="321">
        <v>425832.99</v>
      </c>
      <c r="AU48" s="321">
        <v>33670.019999999997</v>
      </c>
      <c r="AV48" s="321">
        <v>0</v>
      </c>
      <c r="AW48" s="321">
        <v>176311</v>
      </c>
      <c r="AX48" s="321">
        <v>176160.66</v>
      </c>
      <c r="AY48" s="321">
        <v>0</v>
      </c>
      <c r="AZ48" s="321">
        <v>289710.52</v>
      </c>
      <c r="BA48" s="321">
        <v>0</v>
      </c>
      <c r="BB48" s="321">
        <v>0</v>
      </c>
      <c r="BC48" s="321">
        <v>0</v>
      </c>
      <c r="BD48" s="321">
        <v>10780281.649999999</v>
      </c>
      <c r="BE48" s="321">
        <v>400536.03000000259</v>
      </c>
      <c r="BF48" s="321">
        <v>91458.390000004321</v>
      </c>
      <c r="BG48" s="321">
        <v>491994.42000000691</v>
      </c>
      <c r="BH48" s="321">
        <v>55700.06</v>
      </c>
      <c r="BI48" s="321">
        <v>0</v>
      </c>
      <c r="BJ48" s="321">
        <v>0</v>
      </c>
      <c r="BK48" s="321">
        <v>55700.06</v>
      </c>
      <c r="BL48" s="321">
        <v>0</v>
      </c>
      <c r="BM48" s="321">
        <v>48583.91</v>
      </c>
      <c r="BN48" s="321">
        <v>0</v>
      </c>
      <c r="BO48" s="321">
        <v>77270.98</v>
      </c>
      <c r="BP48" s="321">
        <v>125854.89</v>
      </c>
      <c r="BQ48" s="321">
        <v>76713</v>
      </c>
      <c r="BR48" s="321">
        <v>-70154.83</v>
      </c>
      <c r="BS48" s="321">
        <v>6558.1699999999983</v>
      </c>
      <c r="BT48" s="321">
        <v>0</v>
      </c>
      <c r="BU48" s="321">
        <v>0</v>
      </c>
      <c r="BV48" s="321">
        <v>0</v>
      </c>
      <c r="BW48" s="321">
        <v>0</v>
      </c>
      <c r="BX48" s="321">
        <v>0</v>
      </c>
      <c r="BY48" s="321">
        <v>0</v>
      </c>
      <c r="BZ48" s="321">
        <v>0</v>
      </c>
      <c r="CA48" s="321">
        <v>0</v>
      </c>
      <c r="CB48" s="321">
        <v>0</v>
      </c>
      <c r="CC48" s="321">
        <v>491994.42000000691</v>
      </c>
      <c r="CD48" s="321"/>
      <c r="CE48" s="321">
        <v>6558.1699999999983</v>
      </c>
      <c r="CF48" s="321"/>
      <c r="CG48" s="321">
        <v>0</v>
      </c>
      <c r="CH48" s="321">
        <v>498552.59000000689</v>
      </c>
      <c r="CI48" s="321" t="s">
        <v>232</v>
      </c>
      <c r="CJ48" s="321" t="s">
        <v>233</v>
      </c>
      <c r="CK48" s="321" t="s">
        <v>234</v>
      </c>
      <c r="CL48" s="321">
        <v>602967.49</v>
      </c>
      <c r="CM48" s="321">
        <v>0</v>
      </c>
      <c r="CN48" s="321">
        <v>0</v>
      </c>
      <c r="CO48" s="321">
        <v>65663.509999999995</v>
      </c>
      <c r="CP48" s="321">
        <v>154157.48000000001</v>
      </c>
      <c r="CQ48" s="321">
        <v>0</v>
      </c>
      <c r="CR48" s="321">
        <v>822788.48</v>
      </c>
      <c r="CS48" s="321">
        <v>0</v>
      </c>
      <c r="CT48" s="321">
        <v>0</v>
      </c>
      <c r="CU48" s="321">
        <v>0</v>
      </c>
      <c r="CV48" s="321">
        <v>0</v>
      </c>
      <c r="CW48" s="321"/>
      <c r="CX48" s="321"/>
      <c r="CY48" s="321"/>
      <c r="CZ48" s="321">
        <v>0</v>
      </c>
      <c r="DA48" s="321">
        <v>0</v>
      </c>
      <c r="DB48" s="321">
        <v>0</v>
      </c>
      <c r="DC48" s="321">
        <v>0</v>
      </c>
      <c r="DD48" s="321">
        <v>0</v>
      </c>
      <c r="DE48" s="321">
        <v>144109.26999999999</v>
      </c>
      <c r="DF48" s="321">
        <v>-15470.12</v>
      </c>
      <c r="DG48" s="321">
        <v>-46382.84</v>
      </c>
      <c r="DH48" s="321">
        <v>-425210.8</v>
      </c>
      <c r="DI48" s="321">
        <v>0</v>
      </c>
      <c r="DJ48" s="321">
        <v>-342954.49</v>
      </c>
      <c r="DK48" s="321">
        <v>3202.58</v>
      </c>
      <c r="DL48" s="321">
        <v>18216.09</v>
      </c>
      <c r="DM48" s="321">
        <v>-2700</v>
      </c>
      <c r="DN48" s="321">
        <v>0</v>
      </c>
      <c r="DO48" s="321">
        <v>0</v>
      </c>
      <c r="DP48" s="322">
        <v>-6.9999999832361937E-2</v>
      </c>
      <c r="DQ48" s="323">
        <v>8667726.4700000007</v>
      </c>
      <c r="DR48" s="324">
        <v>2112555.1799999978</v>
      </c>
      <c r="DS48" s="323">
        <v>176160.66</v>
      </c>
      <c r="DT48" s="323">
        <v>162915.29</v>
      </c>
      <c r="DU48" s="323">
        <v>105206.04</v>
      </c>
      <c r="DV48" s="323">
        <v>18718.669999999998</v>
      </c>
      <c r="DY48" s="303"/>
      <c r="DZ48" s="303"/>
      <c r="EG48" s="303"/>
    </row>
    <row r="49" spans="1:137" s="13" customFormat="1" ht="31.2" x14ac:dyDescent="0.3">
      <c r="A49" s="318">
        <v>2054</v>
      </c>
      <c r="B49" s="319" t="s">
        <v>235</v>
      </c>
      <c r="C49" s="320" t="s">
        <v>181</v>
      </c>
      <c r="D49" s="320" t="s">
        <v>186</v>
      </c>
      <c r="E49" s="320" t="s">
        <v>183</v>
      </c>
      <c r="F49" s="320" t="s">
        <v>184</v>
      </c>
      <c r="G49" s="321">
        <v>2036147.98</v>
      </c>
      <c r="H49" s="321">
        <v>0</v>
      </c>
      <c r="I49" s="321">
        <v>170901.33</v>
      </c>
      <c r="J49" s="321">
        <v>0</v>
      </c>
      <c r="K49" s="321">
        <v>116010</v>
      </c>
      <c r="L49" s="321">
        <v>2400</v>
      </c>
      <c r="M49" s="321">
        <v>0</v>
      </c>
      <c r="N49" s="321">
        <v>0</v>
      </c>
      <c r="O49" s="321">
        <v>27254.62</v>
      </c>
      <c r="P49" s="321">
        <v>166736.26</v>
      </c>
      <c r="Q49" s="321">
        <v>0</v>
      </c>
      <c r="R49" s="321">
        <v>0</v>
      </c>
      <c r="S49" s="321">
        <v>5633.77</v>
      </c>
      <c r="T49" s="321">
        <v>0</v>
      </c>
      <c r="U49" s="321">
        <v>0</v>
      </c>
      <c r="V49" s="321">
        <v>4136.88</v>
      </c>
      <c r="W49" s="321">
        <v>143163</v>
      </c>
      <c r="X49" s="321">
        <v>2672383.8400000003</v>
      </c>
      <c r="Y49" s="321">
        <v>1083486.81</v>
      </c>
      <c r="Z49" s="321">
        <v>0</v>
      </c>
      <c r="AA49" s="321">
        <v>364533.47</v>
      </c>
      <c r="AB49" s="321">
        <v>57103</v>
      </c>
      <c r="AC49" s="321">
        <v>99441.21</v>
      </c>
      <c r="AD49" s="321">
        <v>198616.83</v>
      </c>
      <c r="AE49" s="321">
        <v>70873.919999999998</v>
      </c>
      <c r="AF49" s="321">
        <v>272.8</v>
      </c>
      <c r="AG49" s="321">
        <v>4041</v>
      </c>
      <c r="AH49" s="321">
        <v>0</v>
      </c>
      <c r="AI49" s="321">
        <v>0</v>
      </c>
      <c r="AJ49" s="321">
        <v>49721.88</v>
      </c>
      <c r="AK49" s="321">
        <v>83.33</v>
      </c>
      <c r="AL49" s="321">
        <v>2194.35</v>
      </c>
      <c r="AM49" s="321">
        <v>7906.37</v>
      </c>
      <c r="AN49" s="321">
        <v>39409</v>
      </c>
      <c r="AO49" s="321">
        <v>14233.07</v>
      </c>
      <c r="AP49" s="321">
        <v>7641.44</v>
      </c>
      <c r="AQ49" s="321">
        <v>31893.99</v>
      </c>
      <c r="AR49" s="321">
        <v>6187.96</v>
      </c>
      <c r="AS49" s="321">
        <v>0</v>
      </c>
      <c r="AT49" s="321">
        <v>29641.59</v>
      </c>
      <c r="AU49" s="321">
        <v>9471</v>
      </c>
      <c r="AV49" s="321">
        <v>0</v>
      </c>
      <c r="AW49" s="321">
        <v>135896.32999999999</v>
      </c>
      <c r="AX49" s="321">
        <v>419279.61000000004</v>
      </c>
      <c r="AY49" s="321">
        <v>23379.74</v>
      </c>
      <c r="AZ49" s="321">
        <v>79095.509999999995</v>
      </c>
      <c r="BA49" s="321">
        <v>0</v>
      </c>
      <c r="BB49" s="321">
        <v>0</v>
      </c>
      <c r="BC49" s="321">
        <v>0</v>
      </c>
      <c r="BD49" s="321">
        <v>2734404.21</v>
      </c>
      <c r="BE49" s="321">
        <v>198226.82000000018</v>
      </c>
      <c r="BF49" s="321">
        <v>-62020.369999999646</v>
      </c>
      <c r="BG49" s="321">
        <v>136206.45000000054</v>
      </c>
      <c r="BH49" s="321">
        <v>8401</v>
      </c>
      <c r="BI49" s="321">
        <v>0</v>
      </c>
      <c r="BJ49" s="321">
        <v>0</v>
      </c>
      <c r="BK49" s="321">
        <v>8401</v>
      </c>
      <c r="BL49" s="321">
        <v>0</v>
      </c>
      <c r="BM49" s="321">
        <v>0</v>
      </c>
      <c r="BN49" s="321">
        <v>0</v>
      </c>
      <c r="BO49" s="321">
        <v>0</v>
      </c>
      <c r="BP49" s="321">
        <v>0</v>
      </c>
      <c r="BQ49" s="321">
        <v>34529.64</v>
      </c>
      <c r="BR49" s="321">
        <v>8401</v>
      </c>
      <c r="BS49" s="321">
        <v>42930.64</v>
      </c>
      <c r="BT49" s="321">
        <v>0</v>
      </c>
      <c r="BU49" s="321">
        <v>0</v>
      </c>
      <c r="BV49" s="321">
        <v>0</v>
      </c>
      <c r="BW49" s="321">
        <v>0</v>
      </c>
      <c r="BX49" s="321">
        <v>0</v>
      </c>
      <c r="BY49" s="321">
        <v>0</v>
      </c>
      <c r="BZ49" s="321">
        <v>0</v>
      </c>
      <c r="CA49" s="321">
        <v>0</v>
      </c>
      <c r="CB49" s="321">
        <v>0</v>
      </c>
      <c r="CC49" s="321">
        <v>136206.45000000054</v>
      </c>
      <c r="CD49" s="321"/>
      <c r="CE49" s="321">
        <v>42930.64</v>
      </c>
      <c r="CF49" s="321"/>
      <c r="CG49" s="321">
        <v>0</v>
      </c>
      <c r="CH49" s="321">
        <v>179137.09000000055</v>
      </c>
      <c r="CI49" s="321">
        <v>369569.95</v>
      </c>
      <c r="CJ49" s="321">
        <v>192321.78</v>
      </c>
      <c r="CK49" s="321">
        <v>0</v>
      </c>
      <c r="CL49" s="321">
        <v>177248.17</v>
      </c>
      <c r="CM49" s="321">
        <v>0</v>
      </c>
      <c r="CN49" s="321">
        <v>0</v>
      </c>
      <c r="CO49" s="321">
        <v>9384.17</v>
      </c>
      <c r="CP49" s="321">
        <v>0</v>
      </c>
      <c r="CQ49" s="321">
        <v>0</v>
      </c>
      <c r="CR49" s="321">
        <v>186632.34000000003</v>
      </c>
      <c r="CS49" s="321">
        <v>0</v>
      </c>
      <c r="CT49" s="321">
        <v>0</v>
      </c>
      <c r="CU49" s="321">
        <v>0</v>
      </c>
      <c r="CV49" s="321">
        <v>0</v>
      </c>
      <c r="CW49" s="321"/>
      <c r="CX49" s="321"/>
      <c r="CY49" s="321"/>
      <c r="CZ49" s="321">
        <v>0</v>
      </c>
      <c r="DA49" s="321">
        <v>0</v>
      </c>
      <c r="DB49" s="321">
        <v>0</v>
      </c>
      <c r="DC49" s="321">
        <v>0</v>
      </c>
      <c r="DD49" s="321">
        <v>0</v>
      </c>
      <c r="DE49" s="321">
        <v>0</v>
      </c>
      <c r="DF49" s="321">
        <v>-9022.65</v>
      </c>
      <c r="DG49" s="321">
        <v>0</v>
      </c>
      <c r="DH49" s="321">
        <v>0</v>
      </c>
      <c r="DI49" s="321">
        <v>0</v>
      </c>
      <c r="DJ49" s="321">
        <v>-9022.65</v>
      </c>
      <c r="DK49" s="321">
        <v>1527.4</v>
      </c>
      <c r="DL49" s="321">
        <v>0</v>
      </c>
      <c r="DM49" s="321">
        <v>0</v>
      </c>
      <c r="DN49" s="321">
        <v>0</v>
      </c>
      <c r="DO49" s="321">
        <v>0</v>
      </c>
      <c r="DP49" s="322">
        <v>0</v>
      </c>
      <c r="DQ49" s="323">
        <v>1874328.04</v>
      </c>
      <c r="DR49" s="324">
        <v>860076.16999999993</v>
      </c>
      <c r="DS49" s="323">
        <v>419279.61000000004</v>
      </c>
      <c r="DT49" s="323">
        <v>199624.65</v>
      </c>
      <c r="DU49" s="323">
        <v>0</v>
      </c>
      <c r="DV49" s="323">
        <v>1527.4</v>
      </c>
      <c r="DY49" s="303"/>
      <c r="DZ49" s="303"/>
      <c r="EG49" s="303"/>
    </row>
    <row r="50" spans="1:137" s="13" customFormat="1" ht="15.6" x14ac:dyDescent="0.3">
      <c r="A50" s="318">
        <v>2053</v>
      </c>
      <c r="B50" s="319" t="s">
        <v>236</v>
      </c>
      <c r="C50" s="320" t="s">
        <v>181</v>
      </c>
      <c r="D50" s="320" t="s">
        <v>186</v>
      </c>
      <c r="E50" s="320" t="s">
        <v>183</v>
      </c>
      <c r="F50" s="320" t="s">
        <v>184</v>
      </c>
      <c r="G50" s="321">
        <v>2404325.4700000002</v>
      </c>
      <c r="H50" s="321">
        <v>0</v>
      </c>
      <c r="I50" s="321">
        <v>120802.44</v>
      </c>
      <c r="J50" s="321">
        <v>0</v>
      </c>
      <c r="K50" s="321">
        <v>205870</v>
      </c>
      <c r="L50" s="321">
        <v>8200</v>
      </c>
      <c r="M50" s="321">
        <v>0</v>
      </c>
      <c r="N50" s="321">
        <v>0</v>
      </c>
      <c r="O50" s="321">
        <v>282885.22000000003</v>
      </c>
      <c r="P50" s="321"/>
      <c r="Q50" s="321">
        <v>0</v>
      </c>
      <c r="R50" s="321">
        <v>0</v>
      </c>
      <c r="S50" s="321">
        <v>58570.29</v>
      </c>
      <c r="T50" s="321">
        <v>0</v>
      </c>
      <c r="U50" s="321">
        <v>0</v>
      </c>
      <c r="V50" s="321">
        <v>8630</v>
      </c>
      <c r="W50" s="321">
        <v>20770</v>
      </c>
      <c r="X50" s="321">
        <v>3110053.4200000004</v>
      </c>
      <c r="Y50" s="321">
        <v>1462123.37</v>
      </c>
      <c r="Z50" s="321">
        <v>0</v>
      </c>
      <c r="AA50" s="321">
        <v>526058.76</v>
      </c>
      <c r="AB50" s="321">
        <v>99382.53</v>
      </c>
      <c r="AC50" s="321">
        <v>147668.75</v>
      </c>
      <c r="AD50" s="321">
        <v>0</v>
      </c>
      <c r="AE50" s="321">
        <v>159328.78</v>
      </c>
      <c r="AF50" s="321">
        <v>2758.13</v>
      </c>
      <c r="AG50" s="321">
        <v>7180.6</v>
      </c>
      <c r="AH50" s="321">
        <v>0</v>
      </c>
      <c r="AI50" s="321">
        <v>0</v>
      </c>
      <c r="AJ50" s="321">
        <v>60410.11</v>
      </c>
      <c r="AK50" s="321">
        <v>0</v>
      </c>
      <c r="AL50" s="321">
        <v>6983.98</v>
      </c>
      <c r="AM50" s="321">
        <v>13157.78</v>
      </c>
      <c r="AN50" s="321">
        <v>89945.45</v>
      </c>
      <c r="AO50" s="321">
        <v>20481.73</v>
      </c>
      <c r="AP50" s="321">
        <v>4356.8999999999996</v>
      </c>
      <c r="AQ50" s="321">
        <v>117629.37</v>
      </c>
      <c r="AR50" s="321">
        <v>40730.47</v>
      </c>
      <c r="AS50" s="321">
        <v>0</v>
      </c>
      <c r="AT50" s="321">
        <v>27239.759999999998</v>
      </c>
      <c r="AU50" s="321">
        <v>12566.4</v>
      </c>
      <c r="AV50" s="321">
        <v>7748.5</v>
      </c>
      <c r="AW50" s="321">
        <v>80224.600000000006</v>
      </c>
      <c r="AX50" s="321">
        <v>201347.6</v>
      </c>
      <c r="AY50" s="321">
        <v>132217.56</v>
      </c>
      <c r="AZ50" s="321">
        <v>60235.1</v>
      </c>
      <c r="BA50" s="321">
        <v>0</v>
      </c>
      <c r="BB50" s="321">
        <v>0</v>
      </c>
      <c r="BC50" s="321">
        <v>0</v>
      </c>
      <c r="BD50" s="321">
        <v>3279776.23</v>
      </c>
      <c r="BE50" s="321">
        <v>362818.87000000005</v>
      </c>
      <c r="BF50" s="321">
        <v>-169722.80999999959</v>
      </c>
      <c r="BG50" s="321">
        <v>193096.06000000046</v>
      </c>
      <c r="BH50" s="321">
        <v>9366.25</v>
      </c>
      <c r="BI50" s="321">
        <v>0</v>
      </c>
      <c r="BJ50" s="321">
        <v>0</v>
      </c>
      <c r="BK50" s="321">
        <v>9366.25</v>
      </c>
      <c r="BL50" s="321">
        <v>0</v>
      </c>
      <c r="BM50" s="321">
        <v>0</v>
      </c>
      <c r="BN50" s="321">
        <v>356</v>
      </c>
      <c r="BO50" s="321">
        <v>0</v>
      </c>
      <c r="BP50" s="321">
        <v>356</v>
      </c>
      <c r="BQ50" s="321">
        <v>26804.32</v>
      </c>
      <c r="BR50" s="321">
        <v>9010.25</v>
      </c>
      <c r="BS50" s="321">
        <v>35814.57</v>
      </c>
      <c r="BT50" s="321">
        <v>0</v>
      </c>
      <c r="BU50" s="321">
        <v>0</v>
      </c>
      <c r="BV50" s="321">
        <v>0</v>
      </c>
      <c r="BW50" s="321">
        <v>0</v>
      </c>
      <c r="BX50" s="321">
        <v>0</v>
      </c>
      <c r="BY50" s="321">
        <v>0</v>
      </c>
      <c r="BZ50" s="321">
        <v>0</v>
      </c>
      <c r="CA50" s="321">
        <v>0</v>
      </c>
      <c r="CB50" s="321">
        <v>0</v>
      </c>
      <c r="CC50" s="321">
        <v>193096.06000000046</v>
      </c>
      <c r="CD50" s="321"/>
      <c r="CE50" s="321">
        <v>35814.57</v>
      </c>
      <c r="CF50" s="321"/>
      <c r="CG50" s="321">
        <v>0</v>
      </c>
      <c r="CH50" s="321">
        <v>228910.63000000047</v>
      </c>
      <c r="CI50" s="321">
        <v>457810.94</v>
      </c>
      <c r="CJ50" s="321">
        <v>217863.12</v>
      </c>
      <c r="CK50" s="321">
        <v>0</v>
      </c>
      <c r="CL50" s="321">
        <v>239947.82</v>
      </c>
      <c r="CM50" s="321">
        <v>0</v>
      </c>
      <c r="CN50" s="321">
        <v>0</v>
      </c>
      <c r="CO50" s="321">
        <v>9419.92</v>
      </c>
      <c r="CP50" s="321">
        <v>0</v>
      </c>
      <c r="CQ50" s="321">
        <v>0</v>
      </c>
      <c r="CR50" s="321">
        <v>249367.74000000002</v>
      </c>
      <c r="CS50" s="321">
        <v>1321.19</v>
      </c>
      <c r="CT50" s="321">
        <v>0</v>
      </c>
      <c r="CU50" s="321">
        <v>0</v>
      </c>
      <c r="CV50" s="321">
        <v>1321.19</v>
      </c>
      <c r="CW50" s="321"/>
      <c r="CX50" s="321"/>
      <c r="CY50" s="321"/>
      <c r="CZ50" s="321">
        <v>0</v>
      </c>
      <c r="DA50" s="321">
        <v>1321.19</v>
      </c>
      <c r="DB50" s="321">
        <v>0</v>
      </c>
      <c r="DC50" s="321">
        <v>699.21</v>
      </c>
      <c r="DD50" s="321">
        <v>0</v>
      </c>
      <c r="DE50" s="321">
        <v>0</v>
      </c>
      <c r="DF50" s="321">
        <v>-22477.51</v>
      </c>
      <c r="DG50" s="321">
        <v>0</v>
      </c>
      <c r="DH50" s="321">
        <v>0</v>
      </c>
      <c r="DI50" s="321">
        <v>0</v>
      </c>
      <c r="DJ50" s="321">
        <v>-21778.3</v>
      </c>
      <c r="DK50" s="321">
        <v>0</v>
      </c>
      <c r="DL50" s="321">
        <v>0</v>
      </c>
      <c r="DM50" s="321">
        <v>0</v>
      </c>
      <c r="DN50" s="321">
        <v>0</v>
      </c>
      <c r="DO50" s="321">
        <v>0</v>
      </c>
      <c r="DP50" s="322"/>
      <c r="DQ50" s="323">
        <v>2397320.3199999998</v>
      </c>
      <c r="DR50" s="324">
        <v>882455.91000000015</v>
      </c>
      <c r="DS50" s="323">
        <v>201347.6</v>
      </c>
      <c r="DT50" s="323">
        <v>341455.51</v>
      </c>
      <c r="DU50" s="323">
        <v>0</v>
      </c>
      <c r="DV50" s="323">
        <v>0</v>
      </c>
      <c r="DY50" s="303"/>
      <c r="DZ50" s="303"/>
      <c r="EG50" s="303"/>
    </row>
    <row r="51" spans="1:137" s="13" customFormat="1" ht="15.6" x14ac:dyDescent="0.3">
      <c r="A51" s="318">
        <v>2464</v>
      </c>
      <c r="B51" s="319" t="s">
        <v>237</v>
      </c>
      <c r="C51" s="320" t="s">
        <v>181</v>
      </c>
      <c r="D51" s="320" t="s">
        <v>186</v>
      </c>
      <c r="E51" s="320" t="s">
        <v>183</v>
      </c>
      <c r="F51" s="320" t="s">
        <v>210</v>
      </c>
      <c r="G51" s="321">
        <v>2056319.81</v>
      </c>
      <c r="H51" s="321">
        <v>0</v>
      </c>
      <c r="I51" s="321">
        <v>57915.92</v>
      </c>
      <c r="J51" s="321">
        <v>0</v>
      </c>
      <c r="K51" s="321">
        <v>44710</v>
      </c>
      <c r="L51" s="321">
        <v>7713.86</v>
      </c>
      <c r="M51" s="321">
        <v>0</v>
      </c>
      <c r="N51" s="321">
        <v>19716.75</v>
      </c>
      <c r="O51" s="321">
        <v>224076.69000000006</v>
      </c>
      <c r="P51" s="321">
        <v>38934.47</v>
      </c>
      <c r="Q51" s="321">
        <v>0</v>
      </c>
      <c r="R51" s="321">
        <v>0</v>
      </c>
      <c r="S51" s="321">
        <v>104816.93</v>
      </c>
      <c r="T51" s="321">
        <v>0</v>
      </c>
      <c r="U51" s="321">
        <v>0</v>
      </c>
      <c r="V51" s="321">
        <v>716.25</v>
      </c>
      <c r="W51" s="321">
        <v>94681</v>
      </c>
      <c r="X51" s="321">
        <v>2649601.6800000002</v>
      </c>
      <c r="Y51" s="321">
        <v>1173370.9500000007</v>
      </c>
      <c r="Z51" s="321">
        <v>0</v>
      </c>
      <c r="AA51" s="321">
        <v>4742.4299999999994</v>
      </c>
      <c r="AB51" s="321">
        <v>345049.25</v>
      </c>
      <c r="AC51" s="321">
        <v>133.75999999999991</v>
      </c>
      <c r="AD51" s="321">
        <v>0</v>
      </c>
      <c r="AE51" s="321">
        <v>402802.51999999915</v>
      </c>
      <c r="AF51" s="321">
        <v>0</v>
      </c>
      <c r="AG51" s="321">
        <v>80</v>
      </c>
      <c r="AH51" s="321">
        <v>0</v>
      </c>
      <c r="AI51" s="321">
        <v>0</v>
      </c>
      <c r="AJ51" s="321">
        <v>10504.41</v>
      </c>
      <c r="AK51" s="321">
        <v>0</v>
      </c>
      <c r="AL51" s="321">
        <v>4853.7</v>
      </c>
      <c r="AM51" s="321">
        <v>3048.22</v>
      </c>
      <c r="AN51" s="321">
        <v>89608.62999999999</v>
      </c>
      <c r="AO51" s="321">
        <v>32064.81</v>
      </c>
      <c r="AP51" s="321">
        <v>3457.3</v>
      </c>
      <c r="AQ51" s="321">
        <v>331517.89</v>
      </c>
      <c r="AR51" s="321">
        <v>851.4</v>
      </c>
      <c r="AS51" s="321">
        <v>0</v>
      </c>
      <c r="AT51" s="321">
        <v>0</v>
      </c>
      <c r="AU51" s="321">
        <v>9471</v>
      </c>
      <c r="AV51" s="321">
        <v>0</v>
      </c>
      <c r="AW51" s="321">
        <v>153044.06</v>
      </c>
      <c r="AX51" s="321">
        <v>2304.9299999999998</v>
      </c>
      <c r="AY51" s="321">
        <v>10454.19</v>
      </c>
      <c r="AZ51" s="321">
        <v>73544.649999999994</v>
      </c>
      <c r="BA51" s="321">
        <v>0</v>
      </c>
      <c r="BB51" s="321">
        <v>0</v>
      </c>
      <c r="BC51" s="321">
        <v>0</v>
      </c>
      <c r="BD51" s="321">
        <v>2650904.0999999996</v>
      </c>
      <c r="BE51" s="321">
        <v>-373296.31000000017</v>
      </c>
      <c r="BF51" s="321">
        <v>-1302.4199999994598</v>
      </c>
      <c r="BG51" s="321">
        <v>-374598.72999999963</v>
      </c>
      <c r="BH51" s="321">
        <v>8657.5</v>
      </c>
      <c r="BI51" s="321">
        <v>0</v>
      </c>
      <c r="BJ51" s="321">
        <v>0</v>
      </c>
      <c r="BK51" s="321">
        <v>8657.5</v>
      </c>
      <c r="BL51" s="321">
        <v>0</v>
      </c>
      <c r="BM51" s="321">
        <v>2685.32</v>
      </c>
      <c r="BN51" s="321">
        <v>0</v>
      </c>
      <c r="BO51" s="321">
        <v>0</v>
      </c>
      <c r="BP51" s="321">
        <v>2685.32</v>
      </c>
      <c r="BQ51" s="321">
        <v>10848.38</v>
      </c>
      <c r="BR51" s="321">
        <v>5972.18</v>
      </c>
      <c r="BS51" s="321">
        <v>16820.559999999998</v>
      </c>
      <c r="BT51" s="321">
        <v>0</v>
      </c>
      <c r="BU51" s="321">
        <v>0</v>
      </c>
      <c r="BV51" s="321">
        <v>0</v>
      </c>
      <c r="BW51" s="321">
        <v>0</v>
      </c>
      <c r="BX51" s="321">
        <v>0</v>
      </c>
      <c r="BY51" s="321">
        <v>0</v>
      </c>
      <c r="BZ51" s="321">
        <v>0</v>
      </c>
      <c r="CA51" s="321">
        <v>0</v>
      </c>
      <c r="CB51" s="321">
        <v>0</v>
      </c>
      <c r="CC51" s="321"/>
      <c r="CD51" s="321">
        <v>-374598.72999999963</v>
      </c>
      <c r="CE51" s="321">
        <v>16820.559999999998</v>
      </c>
      <c r="CF51" s="321"/>
      <c r="CG51" s="321">
        <v>0</v>
      </c>
      <c r="CH51" s="321">
        <v>-357778.16999999963</v>
      </c>
      <c r="CI51" s="321">
        <v>0</v>
      </c>
      <c r="CJ51" s="321">
        <v>0</v>
      </c>
      <c r="CK51" s="321">
        <v>0</v>
      </c>
      <c r="CL51" s="321">
        <v>0</v>
      </c>
      <c r="CM51" s="321">
        <v>0</v>
      </c>
      <c r="CN51" s="321">
        <v>0</v>
      </c>
      <c r="CO51" s="321">
        <v>0</v>
      </c>
      <c r="CP51" s="321">
        <v>0</v>
      </c>
      <c r="CQ51" s="321">
        <v>0</v>
      </c>
      <c r="CR51" s="321">
        <v>0</v>
      </c>
      <c r="CS51" s="321">
        <v>0</v>
      </c>
      <c r="CT51" s="321">
        <v>0</v>
      </c>
      <c r="CU51" s="321">
        <v>0</v>
      </c>
      <c r="CV51" s="321">
        <v>0</v>
      </c>
      <c r="CW51" s="321"/>
      <c r="CX51" s="321"/>
      <c r="CY51" s="321"/>
      <c r="CZ51" s="321">
        <v>-357887.37</v>
      </c>
      <c r="DA51" s="321">
        <v>-357887.37</v>
      </c>
      <c r="DB51" s="321">
        <v>0</v>
      </c>
      <c r="DC51" s="321">
        <v>109.2</v>
      </c>
      <c r="DD51" s="321">
        <v>0</v>
      </c>
      <c r="DE51" s="321">
        <v>0</v>
      </c>
      <c r="DF51" s="321">
        <v>0</v>
      </c>
      <c r="DG51" s="321">
        <v>0</v>
      </c>
      <c r="DH51" s="321">
        <v>0</v>
      </c>
      <c r="DI51" s="321">
        <v>0</v>
      </c>
      <c r="DJ51" s="321">
        <v>109.2</v>
      </c>
      <c r="DK51" s="321">
        <v>0</v>
      </c>
      <c r="DL51" s="321">
        <v>0</v>
      </c>
      <c r="DM51" s="321">
        <v>0</v>
      </c>
      <c r="DN51" s="321">
        <v>0</v>
      </c>
      <c r="DO51" s="321">
        <v>0</v>
      </c>
      <c r="DP51" s="322">
        <v>0</v>
      </c>
      <c r="DQ51" s="323">
        <v>1926098.9099999997</v>
      </c>
      <c r="DR51" s="324">
        <v>724805.19</v>
      </c>
      <c r="DS51" s="323">
        <v>2304.9299999999998</v>
      </c>
      <c r="DT51" s="323">
        <v>387544.84</v>
      </c>
      <c r="DU51" s="323">
        <v>0</v>
      </c>
      <c r="DV51" s="323">
        <v>0</v>
      </c>
      <c r="DY51" s="303"/>
      <c r="DZ51" s="303"/>
      <c r="EG51" s="303"/>
    </row>
    <row r="52" spans="1:137" s="13" customFormat="1" ht="31.2" x14ac:dyDescent="0.3">
      <c r="A52" s="318">
        <v>3320</v>
      </c>
      <c r="B52" s="319" t="s">
        <v>238</v>
      </c>
      <c r="C52" s="320" t="s">
        <v>181</v>
      </c>
      <c r="D52" s="320" t="s">
        <v>186</v>
      </c>
      <c r="E52" s="320" t="s">
        <v>183</v>
      </c>
      <c r="F52" s="320" t="s">
        <v>184</v>
      </c>
      <c r="G52" s="321">
        <v>2472474.52</v>
      </c>
      <c r="H52" s="321">
        <v>0</v>
      </c>
      <c r="I52" s="321">
        <v>83517.919999999998</v>
      </c>
      <c r="J52" s="321">
        <v>0</v>
      </c>
      <c r="K52" s="321">
        <v>366180</v>
      </c>
      <c r="L52" s="321">
        <v>2213</v>
      </c>
      <c r="M52" s="321">
        <v>4626.07</v>
      </c>
      <c r="N52" s="321">
        <v>0</v>
      </c>
      <c r="O52" s="321">
        <v>105225.66999999998</v>
      </c>
      <c r="P52" s="321">
        <v>18628.86</v>
      </c>
      <c r="Q52" s="321">
        <v>0</v>
      </c>
      <c r="R52" s="321">
        <v>0</v>
      </c>
      <c r="S52" s="321">
        <v>17769.720000000008</v>
      </c>
      <c r="T52" s="321">
        <v>0</v>
      </c>
      <c r="U52" s="321">
        <v>0</v>
      </c>
      <c r="V52" s="321">
        <v>19447.830000000002</v>
      </c>
      <c r="W52" s="321">
        <v>56772</v>
      </c>
      <c r="X52" s="321">
        <v>3146855.59</v>
      </c>
      <c r="Y52" s="321">
        <v>1298248.9700000011</v>
      </c>
      <c r="Z52" s="321">
        <v>11488.24</v>
      </c>
      <c r="AA52" s="321">
        <v>601038.44000000006</v>
      </c>
      <c r="AB52" s="321">
        <v>40908.739999999874</v>
      </c>
      <c r="AC52" s="321">
        <v>76361.86</v>
      </c>
      <c r="AD52" s="321">
        <v>0</v>
      </c>
      <c r="AE52" s="321">
        <v>98730.10999999987</v>
      </c>
      <c r="AF52" s="321">
        <v>2090.3999999999778</v>
      </c>
      <c r="AG52" s="321">
        <v>15365.03</v>
      </c>
      <c r="AH52" s="321">
        <v>0</v>
      </c>
      <c r="AI52" s="321">
        <v>0</v>
      </c>
      <c r="AJ52" s="321">
        <v>186196.31</v>
      </c>
      <c r="AK52" s="321">
        <v>3155.5</v>
      </c>
      <c r="AL52" s="321">
        <v>40723.990000000005</v>
      </c>
      <c r="AM52" s="321">
        <v>1492.1199999999997</v>
      </c>
      <c r="AN52" s="321">
        <v>39130.990000000013</v>
      </c>
      <c r="AO52" s="321">
        <v>49686.5</v>
      </c>
      <c r="AP52" s="321">
        <v>60753.2</v>
      </c>
      <c r="AQ52" s="321">
        <v>132277.19</v>
      </c>
      <c r="AR52" s="321">
        <v>55827.69</v>
      </c>
      <c r="AS52" s="321">
        <v>0</v>
      </c>
      <c r="AT52" s="321">
        <v>27938.359999999942</v>
      </c>
      <c r="AU52" s="321">
        <v>0</v>
      </c>
      <c r="AV52" s="321">
        <v>2415</v>
      </c>
      <c r="AW52" s="321">
        <v>85292.359999999986</v>
      </c>
      <c r="AX52" s="321">
        <v>52931.500000000007</v>
      </c>
      <c r="AY52" s="321">
        <v>10479.26</v>
      </c>
      <c r="AZ52" s="321">
        <v>53870.889999999992</v>
      </c>
      <c r="BA52" s="321">
        <v>0</v>
      </c>
      <c r="BB52" s="321">
        <v>0</v>
      </c>
      <c r="BC52" s="321">
        <v>0</v>
      </c>
      <c r="BD52" s="321">
        <v>2946402.6500000013</v>
      </c>
      <c r="BE52" s="321">
        <v>961994.23000000021</v>
      </c>
      <c r="BF52" s="321">
        <v>200452.93999999855</v>
      </c>
      <c r="BG52" s="321">
        <v>1162447.1699999988</v>
      </c>
      <c r="BH52" s="321">
        <v>0</v>
      </c>
      <c r="BI52" s="321">
        <v>0</v>
      </c>
      <c r="BJ52" s="321">
        <v>0</v>
      </c>
      <c r="BK52" s="321">
        <v>0</v>
      </c>
      <c r="BL52" s="321">
        <v>0</v>
      </c>
      <c r="BM52" s="321">
        <v>0</v>
      </c>
      <c r="BN52" s="321">
        <v>0</v>
      </c>
      <c r="BO52" s="321">
        <v>0</v>
      </c>
      <c r="BP52" s="321">
        <v>0</v>
      </c>
      <c r="BQ52" s="321">
        <v>0</v>
      </c>
      <c r="BR52" s="321">
        <v>0</v>
      </c>
      <c r="BS52" s="321">
        <v>0</v>
      </c>
      <c r="BT52" s="321">
        <v>0</v>
      </c>
      <c r="BU52" s="321">
        <v>0</v>
      </c>
      <c r="BV52" s="321">
        <v>0</v>
      </c>
      <c r="BW52" s="321">
        <v>0</v>
      </c>
      <c r="BX52" s="321">
        <v>0</v>
      </c>
      <c r="BY52" s="321">
        <v>0</v>
      </c>
      <c r="BZ52" s="321">
        <v>0</v>
      </c>
      <c r="CA52" s="321">
        <v>0</v>
      </c>
      <c r="CB52" s="321">
        <v>0</v>
      </c>
      <c r="CC52" s="321">
        <v>1162447.1699999988</v>
      </c>
      <c r="CD52" s="321"/>
      <c r="CE52" s="321">
        <v>0</v>
      </c>
      <c r="CF52" s="321"/>
      <c r="CG52" s="321">
        <v>0</v>
      </c>
      <c r="CH52" s="321">
        <v>1162447.1699999988</v>
      </c>
      <c r="CI52" s="321">
        <v>1389734.17</v>
      </c>
      <c r="CJ52" s="321">
        <v>0</v>
      </c>
      <c r="CK52" s="321">
        <v>0</v>
      </c>
      <c r="CL52" s="321">
        <v>1389734.17</v>
      </c>
      <c r="CM52" s="321">
        <v>-700</v>
      </c>
      <c r="CN52" s="321">
        <v>0</v>
      </c>
      <c r="CO52" s="321">
        <v>12972.62</v>
      </c>
      <c r="CP52" s="321">
        <v>0</v>
      </c>
      <c r="CQ52" s="321">
        <v>-226408.71999999991</v>
      </c>
      <c r="CR52" s="321">
        <v>1175598.07</v>
      </c>
      <c r="CS52" s="321">
        <v>0</v>
      </c>
      <c r="CT52" s="321">
        <v>0</v>
      </c>
      <c r="CU52" s="321">
        <v>0</v>
      </c>
      <c r="CV52" s="321">
        <v>0</v>
      </c>
      <c r="CW52" s="321"/>
      <c r="CX52" s="321"/>
      <c r="CY52" s="321"/>
      <c r="CZ52" s="321">
        <v>0</v>
      </c>
      <c r="DA52" s="321">
        <v>0</v>
      </c>
      <c r="DB52" s="321">
        <v>0</v>
      </c>
      <c r="DC52" s="321">
        <v>28794.46</v>
      </c>
      <c r="DD52" s="321">
        <v>0</v>
      </c>
      <c r="DE52" s="321">
        <v>0</v>
      </c>
      <c r="DF52" s="321">
        <v>-6767.39</v>
      </c>
      <c r="DG52" s="321">
        <v>-35178.44</v>
      </c>
      <c r="DH52" s="321">
        <v>0</v>
      </c>
      <c r="DI52" s="321">
        <v>0</v>
      </c>
      <c r="DJ52" s="321">
        <v>-13151.370000000003</v>
      </c>
      <c r="DK52" s="321">
        <v>0</v>
      </c>
      <c r="DL52" s="321">
        <v>0</v>
      </c>
      <c r="DM52" s="321">
        <v>0</v>
      </c>
      <c r="DN52" s="321">
        <v>0</v>
      </c>
      <c r="DO52" s="321">
        <v>0</v>
      </c>
      <c r="DP52" s="322">
        <v>0.46999999997206032</v>
      </c>
      <c r="DQ52" s="323">
        <v>2128866.7600000012</v>
      </c>
      <c r="DR52" s="324">
        <v>817535.89000000013</v>
      </c>
      <c r="DS52" s="323">
        <v>52931.500000000007</v>
      </c>
      <c r="DT52" s="323">
        <v>141624.25</v>
      </c>
      <c r="DU52" s="323">
        <v>0</v>
      </c>
      <c r="DV52" s="323">
        <v>0</v>
      </c>
      <c r="DY52" s="303"/>
      <c r="DZ52" s="303"/>
      <c r="EG52" s="303"/>
    </row>
    <row r="53" spans="1:137" s="13" customFormat="1" ht="15.6" x14ac:dyDescent="0.3">
      <c r="A53" s="318">
        <v>2055</v>
      </c>
      <c r="B53" s="319" t="s">
        <v>239</v>
      </c>
      <c r="C53" s="320" t="s">
        <v>181</v>
      </c>
      <c r="D53" s="320" t="s">
        <v>186</v>
      </c>
      <c r="E53" s="320" t="s">
        <v>183</v>
      </c>
      <c r="F53" s="320" t="s">
        <v>184</v>
      </c>
      <c r="G53" s="321">
        <v>2370472.5099999998</v>
      </c>
      <c r="H53" s="321">
        <v>0</v>
      </c>
      <c r="I53" s="321">
        <v>93328.27</v>
      </c>
      <c r="J53" s="321">
        <v>0</v>
      </c>
      <c r="K53" s="321">
        <v>168280</v>
      </c>
      <c r="L53" s="321">
        <v>1056.93</v>
      </c>
      <c r="M53" s="321">
        <v>0</v>
      </c>
      <c r="N53" s="321">
        <v>8584</v>
      </c>
      <c r="O53" s="321">
        <v>5788.95</v>
      </c>
      <c r="P53" s="321">
        <v>37139.199999999997</v>
      </c>
      <c r="Q53" s="321">
        <v>0</v>
      </c>
      <c r="R53" s="321">
        <v>0</v>
      </c>
      <c r="S53" s="321">
        <v>56716.7</v>
      </c>
      <c r="T53" s="321">
        <v>220264.56</v>
      </c>
      <c r="U53" s="321">
        <v>0</v>
      </c>
      <c r="V53" s="321">
        <v>2670.83</v>
      </c>
      <c r="W53" s="321">
        <v>86394</v>
      </c>
      <c r="X53" s="321">
        <v>3050695.9500000007</v>
      </c>
      <c r="Y53" s="321">
        <v>1328057.29</v>
      </c>
      <c r="Z53" s="321">
        <v>0</v>
      </c>
      <c r="AA53" s="321">
        <v>339128.35</v>
      </c>
      <c r="AB53" s="321">
        <v>250.25</v>
      </c>
      <c r="AC53" s="321">
        <v>420195.53</v>
      </c>
      <c r="AD53" s="321">
        <v>0</v>
      </c>
      <c r="AE53" s="321">
        <v>211816.08</v>
      </c>
      <c r="AF53" s="321">
        <v>9356.8700000000008</v>
      </c>
      <c r="AG53" s="321">
        <v>16148</v>
      </c>
      <c r="AH53" s="321">
        <v>0</v>
      </c>
      <c r="AI53" s="321">
        <v>0</v>
      </c>
      <c r="AJ53" s="321">
        <v>32195.46</v>
      </c>
      <c r="AK53" s="321">
        <v>0</v>
      </c>
      <c r="AL53" s="321">
        <v>36403.410000000003</v>
      </c>
      <c r="AM53" s="321">
        <v>5395.17</v>
      </c>
      <c r="AN53" s="321">
        <v>40573.040000000001</v>
      </c>
      <c r="AO53" s="321">
        <v>27824.83</v>
      </c>
      <c r="AP53" s="321">
        <v>2125.7399999999998</v>
      </c>
      <c r="AQ53" s="321">
        <v>100041.37</v>
      </c>
      <c r="AR53" s="321">
        <v>100292.28</v>
      </c>
      <c r="AS53" s="321">
        <v>0</v>
      </c>
      <c r="AT53" s="321">
        <v>2217.77</v>
      </c>
      <c r="AU53" s="321">
        <v>11075</v>
      </c>
      <c r="AV53" s="321">
        <v>4078</v>
      </c>
      <c r="AW53" s="321">
        <v>130413.16</v>
      </c>
      <c r="AX53" s="321">
        <v>76482.34</v>
      </c>
      <c r="AY53" s="321">
        <v>65904.69</v>
      </c>
      <c r="AZ53" s="321">
        <v>74150.490000000005</v>
      </c>
      <c r="BA53" s="321">
        <v>0</v>
      </c>
      <c r="BB53" s="321">
        <v>0</v>
      </c>
      <c r="BC53" s="321">
        <v>46572.77</v>
      </c>
      <c r="BD53" s="321">
        <v>3080697.8900000006</v>
      </c>
      <c r="BE53" s="321">
        <v>462765.31000000011</v>
      </c>
      <c r="BF53" s="321">
        <v>-30001.939999999944</v>
      </c>
      <c r="BG53" s="321">
        <v>432763.37000000017</v>
      </c>
      <c r="BH53" s="321">
        <v>8948.2000000000007</v>
      </c>
      <c r="BI53" s="321">
        <v>0</v>
      </c>
      <c r="BJ53" s="321">
        <v>46572.77</v>
      </c>
      <c r="BK53" s="321">
        <v>55520.97</v>
      </c>
      <c r="BL53" s="321">
        <v>0</v>
      </c>
      <c r="BM53" s="321">
        <v>0</v>
      </c>
      <c r="BN53" s="321">
        <v>0</v>
      </c>
      <c r="BO53" s="321">
        <v>61482</v>
      </c>
      <c r="BP53" s="321">
        <v>61482</v>
      </c>
      <c r="BQ53" s="321">
        <v>5961.0299999999988</v>
      </c>
      <c r="BR53" s="321">
        <v>-5961.0299999999988</v>
      </c>
      <c r="BS53" s="321">
        <v>0</v>
      </c>
      <c r="BT53" s="321">
        <v>0</v>
      </c>
      <c r="BU53" s="321">
        <v>0</v>
      </c>
      <c r="BV53" s="321">
        <v>0</v>
      </c>
      <c r="BW53" s="321">
        <v>0</v>
      </c>
      <c r="BX53" s="321">
        <v>0</v>
      </c>
      <c r="BY53" s="321">
        <v>0</v>
      </c>
      <c r="BZ53" s="321">
        <v>0</v>
      </c>
      <c r="CA53" s="321">
        <v>0</v>
      </c>
      <c r="CB53" s="321">
        <v>0</v>
      </c>
      <c r="CC53" s="321">
        <v>432763.37000000017</v>
      </c>
      <c r="CD53" s="321"/>
      <c r="CE53" s="321">
        <v>0</v>
      </c>
      <c r="CF53" s="321"/>
      <c r="CG53" s="321">
        <v>0</v>
      </c>
      <c r="CH53" s="321">
        <v>432763.37000000017</v>
      </c>
      <c r="CI53" s="321">
        <v>601681.48</v>
      </c>
      <c r="CJ53" s="321">
        <v>190432.74</v>
      </c>
      <c r="CK53" s="321">
        <v>0</v>
      </c>
      <c r="CL53" s="321">
        <v>411248.74</v>
      </c>
      <c r="CM53" s="321">
        <v>0</v>
      </c>
      <c r="CN53" s="321">
        <v>0</v>
      </c>
      <c r="CO53" s="321">
        <v>4944.34</v>
      </c>
      <c r="CP53" s="321">
        <v>0</v>
      </c>
      <c r="CQ53" s="321">
        <v>12769.87</v>
      </c>
      <c r="CR53" s="321">
        <v>428962.95</v>
      </c>
      <c r="CS53" s="321">
        <v>0</v>
      </c>
      <c r="CT53" s="321">
        <v>0</v>
      </c>
      <c r="CU53" s="321">
        <v>0</v>
      </c>
      <c r="CV53" s="321">
        <v>0</v>
      </c>
      <c r="CW53" s="321"/>
      <c r="CX53" s="321"/>
      <c r="CY53" s="321"/>
      <c r="CZ53" s="321">
        <v>0</v>
      </c>
      <c r="DA53" s="321">
        <v>0</v>
      </c>
      <c r="DB53" s="321">
        <v>0</v>
      </c>
      <c r="DC53" s="321">
        <v>3800.75</v>
      </c>
      <c r="DD53" s="321">
        <v>0</v>
      </c>
      <c r="DE53" s="321">
        <v>0</v>
      </c>
      <c r="DF53" s="321">
        <v>0</v>
      </c>
      <c r="DG53" s="321">
        <v>0</v>
      </c>
      <c r="DH53" s="321">
        <v>0</v>
      </c>
      <c r="DI53" s="321">
        <v>0</v>
      </c>
      <c r="DJ53" s="321">
        <v>3800.75</v>
      </c>
      <c r="DK53" s="321">
        <v>0</v>
      </c>
      <c r="DL53" s="321">
        <v>0</v>
      </c>
      <c r="DM53" s="321">
        <v>0</v>
      </c>
      <c r="DN53" s="321">
        <v>0</v>
      </c>
      <c r="DO53" s="321">
        <v>0</v>
      </c>
      <c r="DP53" s="322"/>
      <c r="DQ53" s="323">
        <v>2308804.37</v>
      </c>
      <c r="DR53" s="324">
        <v>771893.52000000048</v>
      </c>
      <c r="DS53" s="323">
        <v>76482.34</v>
      </c>
      <c r="DT53" s="323">
        <v>108228.84999999999</v>
      </c>
      <c r="DU53" s="323">
        <v>220264.56</v>
      </c>
      <c r="DV53" s="323">
        <v>0</v>
      </c>
      <c r="DY53" s="303"/>
      <c r="DZ53" s="303"/>
      <c r="EG53" s="303"/>
    </row>
    <row r="54" spans="1:137" s="13" customFormat="1" ht="15.6" x14ac:dyDescent="0.3">
      <c r="A54" s="318">
        <v>1802</v>
      </c>
      <c r="B54" s="319" t="s">
        <v>240</v>
      </c>
      <c r="C54" s="320" t="s">
        <v>181</v>
      </c>
      <c r="D54" s="320" t="s">
        <v>182</v>
      </c>
      <c r="E54" s="320" t="s">
        <v>183</v>
      </c>
      <c r="F54" s="320" t="s">
        <v>194</v>
      </c>
      <c r="G54" s="321">
        <v>652598</v>
      </c>
      <c r="H54" s="321">
        <v>0</v>
      </c>
      <c r="I54" s="321">
        <v>29633</v>
      </c>
      <c r="J54" s="321">
        <v>0</v>
      </c>
      <c r="K54" s="321">
        <v>0</v>
      </c>
      <c r="L54" s="321">
        <v>0</v>
      </c>
      <c r="M54" s="321">
        <v>0</v>
      </c>
      <c r="N54" s="321">
        <v>0</v>
      </c>
      <c r="O54" s="321">
        <v>652</v>
      </c>
      <c r="P54" s="321">
        <v>0</v>
      </c>
      <c r="Q54" s="321">
        <v>0</v>
      </c>
      <c r="R54" s="321">
        <v>0</v>
      </c>
      <c r="S54" s="321">
        <v>20660</v>
      </c>
      <c r="T54" s="321">
        <v>23980</v>
      </c>
      <c r="U54" s="321">
        <v>0</v>
      </c>
      <c r="V54" s="321">
        <v>0</v>
      </c>
      <c r="W54" s="321">
        <v>0</v>
      </c>
      <c r="X54" s="321">
        <v>727523</v>
      </c>
      <c r="Y54" s="321">
        <v>131645</v>
      </c>
      <c r="Z54" s="321">
        <v>2329</v>
      </c>
      <c r="AA54" s="321">
        <v>230074</v>
      </c>
      <c r="AB54" s="321">
        <v>14553</v>
      </c>
      <c r="AC54" s="321">
        <v>32058</v>
      </c>
      <c r="AD54" s="321">
        <v>0</v>
      </c>
      <c r="AE54" s="321">
        <v>29194</v>
      </c>
      <c r="AF54" s="321">
        <v>1922</v>
      </c>
      <c r="AG54" s="321">
        <v>852</v>
      </c>
      <c r="AH54" s="321">
        <v>2477</v>
      </c>
      <c r="AI54" s="321">
        <v>0</v>
      </c>
      <c r="AJ54" s="321">
        <v>0</v>
      </c>
      <c r="AK54" s="321">
        <v>0</v>
      </c>
      <c r="AL54" s="321">
        <v>3706</v>
      </c>
      <c r="AM54" s="321">
        <v>1015</v>
      </c>
      <c r="AN54" s="321">
        <v>15207</v>
      </c>
      <c r="AO54" s="321">
        <v>0</v>
      </c>
      <c r="AP54" s="321">
        <v>0</v>
      </c>
      <c r="AQ54" s="321">
        <v>6512</v>
      </c>
      <c r="AR54" s="321">
        <v>6697</v>
      </c>
      <c r="AS54" s="321">
        <v>0</v>
      </c>
      <c r="AT54" s="321">
        <v>4907</v>
      </c>
      <c r="AU54" s="321">
        <v>3292</v>
      </c>
      <c r="AV54" s="321">
        <v>0</v>
      </c>
      <c r="AW54" s="321">
        <v>6019</v>
      </c>
      <c r="AX54" s="321">
        <v>9038</v>
      </c>
      <c r="AY54" s="321">
        <v>3000</v>
      </c>
      <c r="AZ54" s="321">
        <v>35916</v>
      </c>
      <c r="BA54" s="321">
        <v>0</v>
      </c>
      <c r="BB54" s="321">
        <v>0</v>
      </c>
      <c r="BC54" s="321">
        <v>0</v>
      </c>
      <c r="BD54" s="321">
        <v>540413</v>
      </c>
      <c r="BE54" s="321">
        <v>-119817</v>
      </c>
      <c r="BF54" s="321">
        <v>187110</v>
      </c>
      <c r="BG54" s="321">
        <v>67293</v>
      </c>
      <c r="BH54" s="321">
        <v>4709</v>
      </c>
      <c r="BI54" s="321">
        <v>0</v>
      </c>
      <c r="BJ54" s="321">
        <v>0</v>
      </c>
      <c r="BK54" s="321">
        <v>4709</v>
      </c>
      <c r="BL54" s="321">
        <v>0</v>
      </c>
      <c r="BM54" s="321">
        <v>0</v>
      </c>
      <c r="BN54" s="321">
        <v>0</v>
      </c>
      <c r="BO54" s="321">
        <v>0</v>
      </c>
      <c r="BP54" s="321">
        <v>0</v>
      </c>
      <c r="BQ54" s="321">
        <v>15621</v>
      </c>
      <c r="BR54" s="321">
        <v>4709</v>
      </c>
      <c r="BS54" s="321">
        <v>20329</v>
      </c>
      <c r="BT54" s="321">
        <v>0</v>
      </c>
      <c r="BU54" s="321">
        <v>0</v>
      </c>
      <c r="BV54" s="321">
        <v>0</v>
      </c>
      <c r="BW54" s="321">
        <v>0</v>
      </c>
      <c r="BX54" s="321">
        <v>0</v>
      </c>
      <c r="BY54" s="321">
        <v>0</v>
      </c>
      <c r="BZ54" s="321">
        <v>0</v>
      </c>
      <c r="CA54" s="321">
        <v>0</v>
      </c>
      <c r="CB54" s="321">
        <v>0</v>
      </c>
      <c r="CC54" s="321">
        <v>67293</v>
      </c>
      <c r="CD54" s="321"/>
      <c r="CE54" s="321">
        <v>20329</v>
      </c>
      <c r="CF54" s="321"/>
      <c r="CG54" s="321">
        <v>0</v>
      </c>
      <c r="CH54" s="321">
        <v>87622</v>
      </c>
      <c r="CI54" s="321">
        <v>0</v>
      </c>
      <c r="CJ54" s="321">
        <v>0</v>
      </c>
      <c r="CK54" s="321">
        <v>0</v>
      </c>
      <c r="CL54" s="321">
        <v>0</v>
      </c>
      <c r="CM54" s="321">
        <v>602</v>
      </c>
      <c r="CN54" s="321">
        <v>0</v>
      </c>
      <c r="CO54" s="321">
        <v>0</v>
      </c>
      <c r="CP54" s="321">
        <v>0</v>
      </c>
      <c r="CQ54" s="321">
        <v>0</v>
      </c>
      <c r="CR54" s="321">
        <v>602</v>
      </c>
      <c r="CS54" s="321">
        <v>0</v>
      </c>
      <c r="CT54" s="321">
        <v>0</v>
      </c>
      <c r="CU54" s="321">
        <v>0</v>
      </c>
      <c r="CV54" s="321">
        <v>0</v>
      </c>
      <c r="CW54" s="321"/>
      <c r="CX54" s="321"/>
      <c r="CY54" s="321"/>
      <c r="CZ54" s="321">
        <v>85651</v>
      </c>
      <c r="DA54" s="321">
        <v>85651</v>
      </c>
      <c r="DB54" s="321">
        <v>0</v>
      </c>
      <c r="DC54" s="321">
        <v>4980</v>
      </c>
      <c r="DD54" s="321">
        <v>0</v>
      </c>
      <c r="DE54" s="321">
        <v>0</v>
      </c>
      <c r="DF54" s="321">
        <v>-3611</v>
      </c>
      <c r="DG54" s="321">
        <v>0</v>
      </c>
      <c r="DH54" s="321">
        <v>0</v>
      </c>
      <c r="DI54" s="321">
        <v>0</v>
      </c>
      <c r="DJ54" s="321">
        <v>1369</v>
      </c>
      <c r="DK54" s="321">
        <v>0</v>
      </c>
      <c r="DL54" s="321">
        <v>0</v>
      </c>
      <c r="DM54" s="321">
        <v>0</v>
      </c>
      <c r="DN54" s="321">
        <v>0</v>
      </c>
      <c r="DO54" s="321">
        <v>0</v>
      </c>
      <c r="DP54" s="322">
        <v>-3.2480299999999998E-10</v>
      </c>
      <c r="DQ54" s="323">
        <v>441775</v>
      </c>
      <c r="DR54" s="324">
        <v>98638</v>
      </c>
      <c r="DS54" s="323">
        <v>9038</v>
      </c>
      <c r="DT54" s="323">
        <v>21312</v>
      </c>
      <c r="DU54" s="323">
        <v>23980</v>
      </c>
      <c r="DV54" s="323">
        <v>0</v>
      </c>
      <c r="DY54" s="303"/>
      <c r="DZ54" s="303"/>
      <c r="EG54" s="303"/>
    </row>
    <row r="55" spans="1:137" s="13" customFormat="1" ht="31.2" x14ac:dyDescent="0.3">
      <c r="A55" s="318">
        <v>2454</v>
      </c>
      <c r="B55" s="319" t="s">
        <v>241</v>
      </c>
      <c r="C55" s="320" t="s">
        <v>181</v>
      </c>
      <c r="D55" s="320" t="s">
        <v>186</v>
      </c>
      <c r="E55" s="320" t="s">
        <v>183</v>
      </c>
      <c r="F55" s="320" t="s">
        <v>184</v>
      </c>
      <c r="G55" s="321">
        <v>2490809.15</v>
      </c>
      <c r="H55" s="321">
        <v>0</v>
      </c>
      <c r="I55" s="321">
        <v>81608.740000000005</v>
      </c>
      <c r="J55" s="321">
        <v>0</v>
      </c>
      <c r="K55" s="321">
        <v>338450</v>
      </c>
      <c r="L55" s="321">
        <v>5000</v>
      </c>
      <c r="M55" s="321">
        <v>0</v>
      </c>
      <c r="N55" s="321">
        <v>0</v>
      </c>
      <c r="O55" s="321">
        <v>16749.79</v>
      </c>
      <c r="P55" s="321">
        <v>5166.8499999999985</v>
      </c>
      <c r="Q55" s="321">
        <v>0</v>
      </c>
      <c r="R55" s="321">
        <v>0</v>
      </c>
      <c r="S55" s="321">
        <v>11566.340000000004</v>
      </c>
      <c r="T55" s="321">
        <v>41115.46</v>
      </c>
      <c r="U55" s="321">
        <v>0</v>
      </c>
      <c r="V55" s="321">
        <v>10530.46</v>
      </c>
      <c r="W55" s="321">
        <v>43601</v>
      </c>
      <c r="X55" s="321">
        <v>3044597.79</v>
      </c>
      <c r="Y55" s="321">
        <v>1329186.98</v>
      </c>
      <c r="Z55" s="321">
        <v>0</v>
      </c>
      <c r="AA55" s="321">
        <v>544662.18999999994</v>
      </c>
      <c r="AB55" s="321">
        <v>0</v>
      </c>
      <c r="AC55" s="321">
        <v>133161.1</v>
      </c>
      <c r="AD55" s="321">
        <v>0</v>
      </c>
      <c r="AE55" s="321">
        <v>52521.169999999518</v>
      </c>
      <c r="AF55" s="321">
        <v>9603.0700000000143</v>
      </c>
      <c r="AG55" s="321">
        <v>5502.9</v>
      </c>
      <c r="AH55" s="321">
        <v>0</v>
      </c>
      <c r="AI55" s="321">
        <v>0</v>
      </c>
      <c r="AJ55" s="321">
        <v>33301.320000000007</v>
      </c>
      <c r="AK55" s="321">
        <v>100</v>
      </c>
      <c r="AL55" s="321">
        <v>69340.210000000006</v>
      </c>
      <c r="AM55" s="321">
        <v>9409</v>
      </c>
      <c r="AN55" s="321">
        <v>34598.499999999993</v>
      </c>
      <c r="AO55" s="321">
        <v>30475.86</v>
      </c>
      <c r="AP55" s="321">
        <v>112203.09999999999</v>
      </c>
      <c r="AQ55" s="321">
        <v>165292.99000000002</v>
      </c>
      <c r="AR55" s="321">
        <v>6534.85</v>
      </c>
      <c r="AS55" s="321">
        <v>0</v>
      </c>
      <c r="AT55" s="321">
        <v>118379.38999999998</v>
      </c>
      <c r="AU55" s="321">
        <v>10121</v>
      </c>
      <c r="AV55" s="321">
        <v>7415</v>
      </c>
      <c r="AW55" s="321">
        <v>80005.86</v>
      </c>
      <c r="AX55" s="321">
        <v>94321.499999999985</v>
      </c>
      <c r="AY55" s="321">
        <v>170</v>
      </c>
      <c r="AZ55" s="321">
        <v>224708.80000000002</v>
      </c>
      <c r="BA55" s="321">
        <v>0</v>
      </c>
      <c r="BB55" s="321">
        <v>0</v>
      </c>
      <c r="BC55" s="321">
        <v>0</v>
      </c>
      <c r="BD55" s="321">
        <v>3071014.7899999996</v>
      </c>
      <c r="BE55" s="321">
        <v>510242.99999999983</v>
      </c>
      <c r="BF55" s="321">
        <v>-26416.999999999534</v>
      </c>
      <c r="BG55" s="321">
        <v>483826.00000000029</v>
      </c>
      <c r="BH55" s="321">
        <v>8214.25</v>
      </c>
      <c r="BI55" s="321">
        <v>0</v>
      </c>
      <c r="BJ55" s="321">
        <v>0</v>
      </c>
      <c r="BK55" s="321">
        <v>8214.25</v>
      </c>
      <c r="BL55" s="321">
        <v>0</v>
      </c>
      <c r="BM55" s="321">
        <v>0</v>
      </c>
      <c r="BN55" s="321">
        <v>0</v>
      </c>
      <c r="BO55" s="321">
        <v>0</v>
      </c>
      <c r="BP55" s="321">
        <v>0</v>
      </c>
      <c r="BQ55" s="321">
        <v>8433</v>
      </c>
      <c r="BR55" s="321">
        <v>8214.25</v>
      </c>
      <c r="BS55" s="321">
        <v>16647.25</v>
      </c>
      <c r="BT55" s="321">
        <v>0</v>
      </c>
      <c r="BU55" s="321">
        <v>0</v>
      </c>
      <c r="BV55" s="321">
        <v>0</v>
      </c>
      <c r="BW55" s="321">
        <v>0</v>
      </c>
      <c r="BX55" s="321">
        <v>0</v>
      </c>
      <c r="BY55" s="321">
        <v>0</v>
      </c>
      <c r="BZ55" s="321">
        <v>0</v>
      </c>
      <c r="CA55" s="321">
        <v>0</v>
      </c>
      <c r="CB55" s="321">
        <v>0</v>
      </c>
      <c r="CC55" s="321">
        <v>483826.00000000029</v>
      </c>
      <c r="CD55" s="321"/>
      <c r="CE55" s="321">
        <v>16647.25</v>
      </c>
      <c r="CF55" s="321"/>
      <c r="CG55" s="321">
        <v>0</v>
      </c>
      <c r="CH55" s="321">
        <v>500473.25000000029</v>
      </c>
      <c r="CI55" s="321">
        <v>715039.42</v>
      </c>
      <c r="CJ55" s="321">
        <v>58727.839999999997</v>
      </c>
      <c r="CK55" s="321">
        <v>0</v>
      </c>
      <c r="CL55" s="321">
        <v>656311.58000000007</v>
      </c>
      <c r="CM55" s="321">
        <v>7.45</v>
      </c>
      <c r="CN55" s="321">
        <v>0</v>
      </c>
      <c r="CO55" s="321">
        <v>16105.49</v>
      </c>
      <c r="CP55" s="321">
        <v>5297.47</v>
      </c>
      <c r="CQ55" s="321">
        <v>-39702.459999999963</v>
      </c>
      <c r="CR55" s="321">
        <v>638019.53</v>
      </c>
      <c r="CS55" s="321">
        <v>0</v>
      </c>
      <c r="CT55" s="321">
        <v>0</v>
      </c>
      <c r="CU55" s="321">
        <v>0</v>
      </c>
      <c r="CV55" s="321">
        <v>0</v>
      </c>
      <c r="CW55" s="321"/>
      <c r="CX55" s="321"/>
      <c r="CY55" s="321"/>
      <c r="CZ55" s="321">
        <v>0</v>
      </c>
      <c r="DA55" s="321">
        <v>0</v>
      </c>
      <c r="DB55" s="321">
        <v>0</v>
      </c>
      <c r="DC55" s="321">
        <v>15974.12</v>
      </c>
      <c r="DD55" s="321">
        <v>0</v>
      </c>
      <c r="DE55" s="321">
        <v>0</v>
      </c>
      <c r="DF55" s="321">
        <v>-21817.39</v>
      </c>
      <c r="DG55" s="321">
        <v>-30612.01</v>
      </c>
      <c r="DH55" s="321">
        <v>0</v>
      </c>
      <c r="DI55" s="321">
        <v>0</v>
      </c>
      <c r="DJ55" s="321">
        <v>-36455.279999999999</v>
      </c>
      <c r="DK55" s="321">
        <v>0</v>
      </c>
      <c r="DL55" s="321">
        <v>0</v>
      </c>
      <c r="DM55" s="321">
        <v>-250</v>
      </c>
      <c r="DN55" s="321">
        <v>-100841</v>
      </c>
      <c r="DO55" s="321">
        <v>0</v>
      </c>
      <c r="DP55" s="322">
        <v>0</v>
      </c>
      <c r="DQ55" s="323"/>
      <c r="DR55" s="324"/>
      <c r="DS55" s="323"/>
      <c r="DT55" s="323"/>
      <c r="DU55" s="323"/>
      <c r="DV55" s="323">
        <v>-101091</v>
      </c>
      <c r="DY55" s="303"/>
      <c r="DZ55" s="303"/>
      <c r="EG55" s="303"/>
    </row>
    <row r="56" spans="1:137" s="13" customFormat="1" ht="31.2" x14ac:dyDescent="0.3">
      <c r="A56" s="318">
        <v>3321</v>
      </c>
      <c r="B56" s="319" t="s">
        <v>242</v>
      </c>
      <c r="C56" s="320" t="s">
        <v>181</v>
      </c>
      <c r="D56" s="320" t="s">
        <v>186</v>
      </c>
      <c r="E56" s="320" t="s">
        <v>183</v>
      </c>
      <c r="F56" s="320" t="s">
        <v>184</v>
      </c>
      <c r="G56" s="321">
        <v>2069498.55</v>
      </c>
      <c r="H56" s="321">
        <v>0</v>
      </c>
      <c r="I56" s="321">
        <v>104150.85</v>
      </c>
      <c r="J56" s="321">
        <v>0</v>
      </c>
      <c r="K56" s="321">
        <v>214210</v>
      </c>
      <c r="L56" s="321">
        <v>8056.93</v>
      </c>
      <c r="M56" s="321">
        <v>0</v>
      </c>
      <c r="N56" s="321">
        <v>0</v>
      </c>
      <c r="O56" s="321">
        <v>28805.299999999996</v>
      </c>
      <c r="P56" s="321">
        <v>0</v>
      </c>
      <c r="Q56" s="321">
        <v>0</v>
      </c>
      <c r="R56" s="321">
        <v>0</v>
      </c>
      <c r="S56" s="321">
        <v>4438.6200000000008</v>
      </c>
      <c r="T56" s="321">
        <v>4950.390000000014</v>
      </c>
      <c r="U56" s="321">
        <v>0</v>
      </c>
      <c r="V56" s="321">
        <v>2833.13</v>
      </c>
      <c r="W56" s="321">
        <v>59241</v>
      </c>
      <c r="X56" s="321">
        <v>2496184.77</v>
      </c>
      <c r="Y56" s="321">
        <v>1029614.2600000013</v>
      </c>
      <c r="Z56" s="321">
        <v>0</v>
      </c>
      <c r="AA56" s="321">
        <v>425038.67</v>
      </c>
      <c r="AB56" s="321">
        <v>62199.90000000078</v>
      </c>
      <c r="AC56" s="321">
        <v>100726.22</v>
      </c>
      <c r="AD56" s="321">
        <v>0</v>
      </c>
      <c r="AE56" s="321">
        <v>29826.73999999935</v>
      </c>
      <c r="AF56" s="321">
        <v>1.6370904631912708E-11</v>
      </c>
      <c r="AG56" s="321">
        <v>10758.26</v>
      </c>
      <c r="AH56" s="321">
        <v>0</v>
      </c>
      <c r="AI56" s="321">
        <v>0</v>
      </c>
      <c r="AJ56" s="321">
        <v>58068.619999999995</v>
      </c>
      <c r="AK56" s="321">
        <v>8539</v>
      </c>
      <c r="AL56" s="321">
        <v>17594.16</v>
      </c>
      <c r="AM56" s="321">
        <v>3079.39</v>
      </c>
      <c r="AN56" s="321">
        <v>45701.89</v>
      </c>
      <c r="AO56" s="321">
        <v>3815.97</v>
      </c>
      <c r="AP56" s="321">
        <v>11280.21</v>
      </c>
      <c r="AQ56" s="321">
        <v>130742.96000000009</v>
      </c>
      <c r="AR56" s="321">
        <v>14001.959999999992</v>
      </c>
      <c r="AS56" s="321">
        <v>0</v>
      </c>
      <c r="AT56" s="321">
        <v>3283.18</v>
      </c>
      <c r="AU56" s="321">
        <v>15576.34</v>
      </c>
      <c r="AV56" s="321">
        <v>3275</v>
      </c>
      <c r="AW56" s="321">
        <v>97035.693999999989</v>
      </c>
      <c r="AX56" s="321">
        <v>201909.24999999994</v>
      </c>
      <c r="AY56" s="321">
        <v>39192.26</v>
      </c>
      <c r="AZ56" s="321">
        <v>75850.959999999992</v>
      </c>
      <c r="BA56" s="321">
        <v>0</v>
      </c>
      <c r="BB56" s="321">
        <v>0</v>
      </c>
      <c r="BC56" s="321">
        <v>0</v>
      </c>
      <c r="BD56" s="321">
        <v>2387110.8940000008</v>
      </c>
      <c r="BE56" s="321">
        <v>238037.67000000013</v>
      </c>
      <c r="BF56" s="321">
        <v>109073.87599999923</v>
      </c>
      <c r="BG56" s="321">
        <v>347111.54599999939</v>
      </c>
      <c r="BH56" s="321">
        <v>0</v>
      </c>
      <c r="BI56" s="321">
        <v>0</v>
      </c>
      <c r="BJ56" s="321">
        <v>0</v>
      </c>
      <c r="BK56" s="321">
        <v>0</v>
      </c>
      <c r="BL56" s="321">
        <v>0</v>
      </c>
      <c r="BM56" s="321">
        <v>0</v>
      </c>
      <c r="BN56" s="321">
        <v>0</v>
      </c>
      <c r="BO56" s="321">
        <v>0</v>
      </c>
      <c r="BP56" s="321">
        <v>0</v>
      </c>
      <c r="BQ56" s="321">
        <v>0</v>
      </c>
      <c r="BR56" s="321">
        <v>0</v>
      </c>
      <c r="BS56" s="321">
        <v>0</v>
      </c>
      <c r="BT56" s="321">
        <v>0</v>
      </c>
      <c r="BU56" s="321">
        <v>0</v>
      </c>
      <c r="BV56" s="321">
        <v>0</v>
      </c>
      <c r="BW56" s="321">
        <v>0</v>
      </c>
      <c r="BX56" s="321">
        <v>0</v>
      </c>
      <c r="BY56" s="321">
        <v>0</v>
      </c>
      <c r="BZ56" s="321">
        <v>0</v>
      </c>
      <c r="CA56" s="321">
        <v>0</v>
      </c>
      <c r="CB56" s="321">
        <v>0</v>
      </c>
      <c r="CC56" s="321">
        <v>347111.54599999939</v>
      </c>
      <c r="CD56" s="321"/>
      <c r="CE56" s="321">
        <v>0</v>
      </c>
      <c r="CF56" s="321"/>
      <c r="CG56" s="321">
        <v>0</v>
      </c>
      <c r="CH56" s="321">
        <v>347111.54599999939</v>
      </c>
      <c r="CI56" s="321">
        <v>601391.44999999995</v>
      </c>
      <c r="CJ56" s="321">
        <v>1896.2</v>
      </c>
      <c r="CK56" s="321">
        <v>0</v>
      </c>
      <c r="CL56" s="321">
        <v>599495.25</v>
      </c>
      <c r="CM56" s="321">
        <v>0</v>
      </c>
      <c r="CN56" s="321">
        <v>0</v>
      </c>
      <c r="CO56" s="321">
        <v>9412.2900000000009</v>
      </c>
      <c r="CP56" s="321">
        <v>0</v>
      </c>
      <c r="CQ56" s="321">
        <v>-221535.92</v>
      </c>
      <c r="CR56" s="321">
        <v>387371.62</v>
      </c>
      <c r="CS56" s="321">
        <v>0</v>
      </c>
      <c r="CT56" s="321">
        <v>0</v>
      </c>
      <c r="CU56" s="321">
        <v>0</v>
      </c>
      <c r="CV56" s="321">
        <v>0</v>
      </c>
      <c r="CW56" s="321"/>
      <c r="CX56" s="321"/>
      <c r="CY56" s="321"/>
      <c r="CZ56" s="321">
        <v>0</v>
      </c>
      <c r="DA56" s="321">
        <v>0</v>
      </c>
      <c r="DB56" s="321">
        <v>0</v>
      </c>
      <c r="DC56" s="321">
        <v>7599.38</v>
      </c>
      <c r="DD56" s="321">
        <v>0</v>
      </c>
      <c r="DE56" s="321">
        <v>0</v>
      </c>
      <c r="DF56" s="321">
        <v>-8023.91</v>
      </c>
      <c r="DG56" s="321">
        <v>-39835.453999999998</v>
      </c>
      <c r="DH56" s="321">
        <v>0</v>
      </c>
      <c r="DI56" s="321">
        <v>0</v>
      </c>
      <c r="DJ56" s="321">
        <v>-40259.983999999997</v>
      </c>
      <c r="DK56" s="321">
        <v>0</v>
      </c>
      <c r="DL56" s="321">
        <v>0</v>
      </c>
      <c r="DM56" s="321">
        <v>0</v>
      </c>
      <c r="DN56" s="321">
        <v>0</v>
      </c>
      <c r="DO56" s="321">
        <v>0</v>
      </c>
      <c r="DP56" s="322">
        <v>-8.999999996740371E-2</v>
      </c>
      <c r="DQ56" s="323">
        <v>1647405.7900000014</v>
      </c>
      <c r="DR56" s="324">
        <v>739705.10399999935</v>
      </c>
      <c r="DS56" s="323">
        <v>201909.24999999994</v>
      </c>
      <c r="DT56" s="323">
        <v>33243.919999999998</v>
      </c>
      <c r="DU56" s="323">
        <v>4950.390000000014</v>
      </c>
      <c r="DV56" s="323">
        <v>0</v>
      </c>
      <c r="DY56" s="303"/>
      <c r="DZ56" s="303"/>
      <c r="EG56" s="303"/>
    </row>
    <row r="57" spans="1:137" s="13" customFormat="1" ht="15.6" x14ac:dyDescent="0.3">
      <c r="A57" s="318">
        <v>1026</v>
      </c>
      <c r="B57" s="319" t="s">
        <v>243</v>
      </c>
      <c r="C57" s="320" t="s">
        <v>181</v>
      </c>
      <c r="D57" s="320" t="s">
        <v>182</v>
      </c>
      <c r="E57" s="320" t="s">
        <v>183</v>
      </c>
      <c r="F57" s="320" t="s">
        <v>184</v>
      </c>
      <c r="G57" s="321">
        <v>800925</v>
      </c>
      <c r="H57" s="321">
        <v>0</v>
      </c>
      <c r="I57" s="321">
        <v>24481</v>
      </c>
      <c r="J57" s="321">
        <v>0</v>
      </c>
      <c r="K57" s="321">
        <v>0</v>
      </c>
      <c r="L57" s="321">
        <v>0</v>
      </c>
      <c r="M57" s="321">
        <v>135724</v>
      </c>
      <c r="N57" s="321">
        <v>24356</v>
      </c>
      <c r="O57" s="321">
        <v>7253</v>
      </c>
      <c r="P57" s="321">
        <v>0</v>
      </c>
      <c r="Q57" s="321">
        <v>0</v>
      </c>
      <c r="R57" s="321">
        <v>0</v>
      </c>
      <c r="S57" s="321">
        <v>22228</v>
      </c>
      <c r="T57" s="321">
        <v>34918</v>
      </c>
      <c r="U57" s="321">
        <v>0</v>
      </c>
      <c r="V57" s="321">
        <v>0</v>
      </c>
      <c r="W57" s="321">
        <v>0</v>
      </c>
      <c r="X57" s="321">
        <v>1049885</v>
      </c>
      <c r="Y57" s="321">
        <v>137633</v>
      </c>
      <c r="Z57" s="321">
        <v>0</v>
      </c>
      <c r="AA57" s="321">
        <v>262365</v>
      </c>
      <c r="AB57" s="321">
        <v>26902</v>
      </c>
      <c r="AC57" s="321">
        <v>70418</v>
      </c>
      <c r="AD57" s="321">
        <v>0</v>
      </c>
      <c r="AE57" s="321">
        <v>0</v>
      </c>
      <c r="AF57" s="321">
        <v>2519</v>
      </c>
      <c r="AG57" s="321">
        <v>0</v>
      </c>
      <c r="AH57" s="321">
        <v>0</v>
      </c>
      <c r="AI57" s="321">
        <v>0</v>
      </c>
      <c r="AJ57" s="321">
        <v>24831</v>
      </c>
      <c r="AK57" s="321">
        <v>22</v>
      </c>
      <c r="AL57" s="321">
        <v>2277</v>
      </c>
      <c r="AM57" s="321">
        <v>5704</v>
      </c>
      <c r="AN57" s="321">
        <v>18753</v>
      </c>
      <c r="AO57" s="321">
        <v>0</v>
      </c>
      <c r="AP57" s="321">
        <v>22917</v>
      </c>
      <c r="AQ57" s="321">
        <v>15112</v>
      </c>
      <c r="AR57" s="321">
        <v>0</v>
      </c>
      <c r="AS57" s="321">
        <v>0</v>
      </c>
      <c r="AT57" s="321">
        <v>174507</v>
      </c>
      <c r="AU57" s="321">
        <v>3292</v>
      </c>
      <c r="AV57" s="321">
        <v>0</v>
      </c>
      <c r="AW57" s="321">
        <v>18411</v>
      </c>
      <c r="AX57" s="321">
        <v>70230</v>
      </c>
      <c r="AY57" s="321">
        <v>380</v>
      </c>
      <c r="AZ57" s="321">
        <v>40277</v>
      </c>
      <c r="BA57" s="321">
        <v>0</v>
      </c>
      <c r="BB57" s="321">
        <v>0</v>
      </c>
      <c r="BC57" s="321">
        <v>0</v>
      </c>
      <c r="BD57" s="321">
        <v>896550</v>
      </c>
      <c r="BE57" s="321">
        <v>201529</v>
      </c>
      <c r="BF57" s="321">
        <v>153335</v>
      </c>
      <c r="BG57" s="321">
        <v>354864</v>
      </c>
      <c r="BH57" s="321">
        <v>17313</v>
      </c>
      <c r="BI57" s="321">
        <v>0</v>
      </c>
      <c r="BJ57" s="321">
        <v>0</v>
      </c>
      <c r="BK57" s="321">
        <v>17313</v>
      </c>
      <c r="BL57" s="321">
        <v>0</v>
      </c>
      <c r="BM57" s="321">
        <v>0</v>
      </c>
      <c r="BN57" s="321">
        <v>0</v>
      </c>
      <c r="BO57" s="321">
        <v>0</v>
      </c>
      <c r="BP57" s="321">
        <v>0</v>
      </c>
      <c r="BQ57" s="321">
        <v>0</v>
      </c>
      <c r="BR57" s="321">
        <v>17313</v>
      </c>
      <c r="BS57" s="321">
        <v>17313</v>
      </c>
      <c r="BT57" s="321">
        <v>0</v>
      </c>
      <c r="BU57" s="321">
        <v>0</v>
      </c>
      <c r="BV57" s="321">
        <v>0</v>
      </c>
      <c r="BW57" s="321">
        <v>0</v>
      </c>
      <c r="BX57" s="321">
        <v>0</v>
      </c>
      <c r="BY57" s="321">
        <v>0</v>
      </c>
      <c r="BZ57" s="321">
        <v>0</v>
      </c>
      <c r="CA57" s="321">
        <v>0</v>
      </c>
      <c r="CB57" s="321">
        <v>0</v>
      </c>
      <c r="CC57" s="321">
        <v>354864</v>
      </c>
      <c r="CD57" s="321"/>
      <c r="CE57" s="321">
        <v>17313</v>
      </c>
      <c r="CF57" s="321"/>
      <c r="CG57" s="321">
        <v>0</v>
      </c>
      <c r="CH57" s="321">
        <v>372177</v>
      </c>
      <c r="CI57" s="321">
        <v>210818</v>
      </c>
      <c r="CJ57" s="321">
        <v>0</v>
      </c>
      <c r="CK57" s="321">
        <v>0</v>
      </c>
      <c r="CL57" s="321">
        <v>210818</v>
      </c>
      <c r="CM57" s="321">
        <v>8530</v>
      </c>
      <c r="CN57" s="321">
        <v>0</v>
      </c>
      <c r="CO57" s="321">
        <v>1582</v>
      </c>
      <c r="CP57" s="321">
        <v>19</v>
      </c>
      <c r="CQ57" s="321">
        <v>0</v>
      </c>
      <c r="CR57" s="321">
        <v>220949</v>
      </c>
      <c r="CS57" s="321">
        <v>50019</v>
      </c>
      <c r="CT57" s="321">
        <v>0</v>
      </c>
      <c r="CU57" s="321">
        <v>0</v>
      </c>
      <c r="CV57" s="321">
        <v>50019</v>
      </c>
      <c r="CW57" s="321"/>
      <c r="CX57" s="321"/>
      <c r="CY57" s="321"/>
      <c r="CZ57" s="321">
        <v>0</v>
      </c>
      <c r="DA57" s="321">
        <v>50019</v>
      </c>
      <c r="DB57" s="321">
        <v>0</v>
      </c>
      <c r="DC57" s="321">
        <v>7232</v>
      </c>
      <c r="DD57" s="321">
        <v>0</v>
      </c>
      <c r="DE57" s="321">
        <v>0</v>
      </c>
      <c r="DF57" s="321">
        <v>0</v>
      </c>
      <c r="DG57" s="321">
        <v>0</v>
      </c>
      <c r="DH57" s="321">
        <v>0</v>
      </c>
      <c r="DI57" s="321">
        <v>0</v>
      </c>
      <c r="DJ57" s="321">
        <v>7232</v>
      </c>
      <c r="DK57" s="321">
        <v>1601</v>
      </c>
      <c r="DL57" s="321">
        <v>94663</v>
      </c>
      <c r="DM57" s="321">
        <v>-2287</v>
      </c>
      <c r="DN57" s="321">
        <v>0</v>
      </c>
      <c r="DO57" s="321">
        <v>0</v>
      </c>
      <c r="DP57" s="322">
        <v>-0.37</v>
      </c>
      <c r="DQ57" s="323">
        <v>499837</v>
      </c>
      <c r="DR57" s="324">
        <v>396713</v>
      </c>
      <c r="DS57" s="323">
        <v>70230</v>
      </c>
      <c r="DT57" s="323">
        <v>53837</v>
      </c>
      <c r="DU57" s="323">
        <v>34918</v>
      </c>
      <c r="DV57" s="323">
        <v>93977</v>
      </c>
      <c r="DY57" s="303"/>
      <c r="DZ57" s="303"/>
      <c r="EG57" s="303"/>
    </row>
    <row r="58" spans="1:137" s="13" customFormat="1" ht="15.6" x14ac:dyDescent="0.3">
      <c r="A58" s="318">
        <v>2294</v>
      </c>
      <c r="B58" s="319" t="s">
        <v>244</v>
      </c>
      <c r="C58" s="320" t="s">
        <v>181</v>
      </c>
      <c r="D58" s="320" t="s">
        <v>186</v>
      </c>
      <c r="E58" s="320" t="s">
        <v>183</v>
      </c>
      <c r="F58" s="320" t="s">
        <v>184</v>
      </c>
      <c r="G58" s="321">
        <v>2461218</v>
      </c>
      <c r="H58" s="321">
        <v>0</v>
      </c>
      <c r="I58" s="321">
        <v>193696</v>
      </c>
      <c r="J58" s="321">
        <v>0</v>
      </c>
      <c r="K58" s="321">
        <v>279720</v>
      </c>
      <c r="L58" s="321">
        <v>9828</v>
      </c>
      <c r="M58" s="321">
        <v>0</v>
      </c>
      <c r="N58" s="321">
        <v>0</v>
      </c>
      <c r="O58" s="321">
        <v>29749</v>
      </c>
      <c r="P58" s="321">
        <v>16056</v>
      </c>
      <c r="Q58" s="321">
        <v>0</v>
      </c>
      <c r="R58" s="321">
        <v>0</v>
      </c>
      <c r="S58" s="321">
        <v>4675</v>
      </c>
      <c r="T58" s="321">
        <v>0</v>
      </c>
      <c r="U58" s="321">
        <v>0</v>
      </c>
      <c r="V58" s="321">
        <v>7050</v>
      </c>
      <c r="W58" s="321">
        <v>66098</v>
      </c>
      <c r="X58" s="321">
        <v>3068090</v>
      </c>
      <c r="Y58" s="321">
        <v>1136356</v>
      </c>
      <c r="Z58" s="321">
        <v>0</v>
      </c>
      <c r="AA58" s="321">
        <v>432628</v>
      </c>
      <c r="AB58" s="321">
        <v>89881</v>
      </c>
      <c r="AC58" s="321">
        <v>148872</v>
      </c>
      <c r="AD58" s="321">
        <v>0</v>
      </c>
      <c r="AE58" s="321">
        <v>57875</v>
      </c>
      <c r="AF58" s="321">
        <v>0</v>
      </c>
      <c r="AG58" s="321">
        <v>8336</v>
      </c>
      <c r="AH58" s="321">
        <v>0</v>
      </c>
      <c r="AI58" s="321">
        <v>0</v>
      </c>
      <c r="AJ58" s="321">
        <v>26521</v>
      </c>
      <c r="AK58" s="321">
        <v>1800</v>
      </c>
      <c r="AL58" s="321">
        <v>14926</v>
      </c>
      <c r="AM58" s="321">
        <v>2463</v>
      </c>
      <c r="AN58" s="321">
        <v>46138</v>
      </c>
      <c r="AO58" s="321">
        <v>28090</v>
      </c>
      <c r="AP58" s="321">
        <v>44556</v>
      </c>
      <c r="AQ58" s="321">
        <v>100629</v>
      </c>
      <c r="AR58" s="321">
        <v>3427</v>
      </c>
      <c r="AS58" s="321">
        <v>0</v>
      </c>
      <c r="AT58" s="321">
        <v>27177</v>
      </c>
      <c r="AU58" s="321">
        <v>11095</v>
      </c>
      <c r="AV58" s="321">
        <v>10058</v>
      </c>
      <c r="AW58" s="321">
        <v>156873.07</v>
      </c>
      <c r="AX58" s="321">
        <v>217011</v>
      </c>
      <c r="AY58" s="321">
        <v>29341</v>
      </c>
      <c r="AZ58" s="321">
        <v>388572</v>
      </c>
      <c r="BA58" s="321">
        <v>0</v>
      </c>
      <c r="BB58" s="321">
        <v>0</v>
      </c>
      <c r="BC58" s="321">
        <v>0</v>
      </c>
      <c r="BD58" s="321">
        <v>2982625.07</v>
      </c>
      <c r="BE58" s="321">
        <v>539386</v>
      </c>
      <c r="BF58" s="321">
        <v>85464.930000000168</v>
      </c>
      <c r="BG58" s="321">
        <v>624850.93000000017</v>
      </c>
      <c r="BH58" s="321">
        <v>8691</v>
      </c>
      <c r="BI58" s="321">
        <v>0</v>
      </c>
      <c r="BJ58" s="321">
        <v>0</v>
      </c>
      <c r="BK58" s="321">
        <v>8691</v>
      </c>
      <c r="BL58" s="321">
        <v>0</v>
      </c>
      <c r="BM58" s="321">
        <v>0</v>
      </c>
      <c r="BN58" s="321">
        <v>0</v>
      </c>
      <c r="BO58" s="321">
        <v>0</v>
      </c>
      <c r="BP58" s="321">
        <v>0</v>
      </c>
      <c r="BQ58" s="321">
        <v>4828</v>
      </c>
      <c r="BR58" s="321">
        <v>8691</v>
      </c>
      <c r="BS58" s="321">
        <v>13520</v>
      </c>
      <c r="BT58" s="321">
        <v>0</v>
      </c>
      <c r="BU58" s="321">
        <v>0</v>
      </c>
      <c r="BV58" s="321">
        <v>0</v>
      </c>
      <c r="BW58" s="321">
        <v>0</v>
      </c>
      <c r="BX58" s="321">
        <v>0</v>
      </c>
      <c r="BY58" s="321">
        <v>0</v>
      </c>
      <c r="BZ58" s="321">
        <v>0</v>
      </c>
      <c r="CA58" s="321">
        <v>0</v>
      </c>
      <c r="CB58" s="321">
        <v>0</v>
      </c>
      <c r="CC58" s="321">
        <v>624850.93000000017</v>
      </c>
      <c r="CD58" s="321"/>
      <c r="CE58" s="321">
        <v>13520</v>
      </c>
      <c r="CF58" s="321"/>
      <c r="CG58" s="321">
        <v>0</v>
      </c>
      <c r="CH58" s="321">
        <v>638370.93000000017</v>
      </c>
      <c r="CI58" s="321">
        <v>801800</v>
      </c>
      <c r="CJ58" s="321">
        <v>0</v>
      </c>
      <c r="CK58" s="321">
        <v>0</v>
      </c>
      <c r="CL58" s="321">
        <v>801800</v>
      </c>
      <c r="CM58" s="321">
        <v>0</v>
      </c>
      <c r="CN58" s="321">
        <v>0</v>
      </c>
      <c r="CO58" s="321">
        <v>10407</v>
      </c>
      <c r="CP58" s="321">
        <v>18362</v>
      </c>
      <c r="CQ58" s="321">
        <v>576</v>
      </c>
      <c r="CR58" s="321">
        <v>831145</v>
      </c>
      <c r="CS58" s="321">
        <v>0</v>
      </c>
      <c r="CT58" s="321">
        <v>0</v>
      </c>
      <c r="CU58" s="321">
        <v>0</v>
      </c>
      <c r="CV58" s="321">
        <v>0</v>
      </c>
      <c r="CW58" s="321"/>
      <c r="CX58" s="321"/>
      <c r="CY58" s="321"/>
      <c r="CZ58" s="321">
        <v>0</v>
      </c>
      <c r="DA58" s="321">
        <v>0</v>
      </c>
      <c r="DB58" s="321">
        <v>0</v>
      </c>
      <c r="DC58" s="321">
        <v>19188.72</v>
      </c>
      <c r="DD58" s="321">
        <v>0</v>
      </c>
      <c r="DE58" s="321">
        <v>0</v>
      </c>
      <c r="DF58" s="321">
        <v>0</v>
      </c>
      <c r="DG58" s="321">
        <v>-38095.07</v>
      </c>
      <c r="DH58" s="321">
        <v>0</v>
      </c>
      <c r="DI58" s="321">
        <v>0</v>
      </c>
      <c r="DJ58" s="321">
        <v>-18906.349999999999</v>
      </c>
      <c r="DK58" s="321">
        <v>0</v>
      </c>
      <c r="DL58" s="321">
        <v>0</v>
      </c>
      <c r="DM58" s="321">
        <v>-525</v>
      </c>
      <c r="DN58" s="321">
        <v>-173343</v>
      </c>
      <c r="DO58" s="321">
        <v>0</v>
      </c>
      <c r="DP58" s="322">
        <v>0.09</v>
      </c>
      <c r="DQ58" s="323">
        <v>1865612</v>
      </c>
      <c r="DR58" s="324">
        <v>1117013.0699999998</v>
      </c>
      <c r="DS58" s="323">
        <v>217011</v>
      </c>
      <c r="DT58" s="323">
        <v>50480</v>
      </c>
      <c r="DU58" s="323">
        <v>0</v>
      </c>
      <c r="DV58" s="323">
        <v>-173868</v>
      </c>
      <c r="DY58" s="303"/>
      <c r="DZ58" s="303"/>
      <c r="EG58" s="303"/>
    </row>
    <row r="59" spans="1:137" s="13" customFormat="1" ht="15.6" x14ac:dyDescent="0.3">
      <c r="A59" s="318">
        <v>2486</v>
      </c>
      <c r="B59" s="319" t="s">
        <v>245</v>
      </c>
      <c r="C59" s="320" t="s">
        <v>181</v>
      </c>
      <c r="D59" s="320" t="s">
        <v>186</v>
      </c>
      <c r="E59" s="320" t="s">
        <v>183</v>
      </c>
      <c r="F59" s="320" t="s">
        <v>184</v>
      </c>
      <c r="G59" s="321">
        <v>1454335.95</v>
      </c>
      <c r="H59" s="321">
        <v>0</v>
      </c>
      <c r="I59" s="321">
        <v>111650.58</v>
      </c>
      <c r="J59" s="321">
        <v>0</v>
      </c>
      <c r="K59" s="321">
        <v>207960</v>
      </c>
      <c r="L59" s="321">
        <v>0</v>
      </c>
      <c r="M59" s="321">
        <v>0</v>
      </c>
      <c r="N59" s="321">
        <v>200</v>
      </c>
      <c r="O59" s="321">
        <v>8195.76</v>
      </c>
      <c r="P59" s="321">
        <v>4360.3999999999996</v>
      </c>
      <c r="Q59" s="321">
        <v>0</v>
      </c>
      <c r="R59" s="321">
        <v>0</v>
      </c>
      <c r="S59" s="321">
        <v>2506</v>
      </c>
      <c r="T59" s="321">
        <v>11806.67</v>
      </c>
      <c r="U59" s="321">
        <v>0</v>
      </c>
      <c r="V59" s="321">
        <v>5844.25</v>
      </c>
      <c r="W59" s="321">
        <v>30554</v>
      </c>
      <c r="X59" s="321">
        <v>1837413.6099999999</v>
      </c>
      <c r="Y59" s="321">
        <v>708072.24</v>
      </c>
      <c r="Z59" s="321">
        <v>0</v>
      </c>
      <c r="AA59" s="321">
        <v>408139.72</v>
      </c>
      <c r="AB59" s="321">
        <v>78119.350000000006</v>
      </c>
      <c r="AC59" s="321">
        <v>102318.94</v>
      </c>
      <c r="AD59" s="321">
        <v>78088.240000000005</v>
      </c>
      <c r="AE59" s="321">
        <v>52328.21</v>
      </c>
      <c r="AF59" s="321">
        <v>3000.16</v>
      </c>
      <c r="AG59" s="321">
        <v>5947</v>
      </c>
      <c r="AH59" s="321">
        <v>0</v>
      </c>
      <c r="AI59" s="321">
        <v>0</v>
      </c>
      <c r="AJ59" s="321">
        <v>21990.63</v>
      </c>
      <c r="AK59" s="321">
        <v>3562.1</v>
      </c>
      <c r="AL59" s="321">
        <v>3713.74</v>
      </c>
      <c r="AM59" s="321">
        <v>4200.24</v>
      </c>
      <c r="AN59" s="321">
        <v>61286.31</v>
      </c>
      <c r="AO59" s="321">
        <v>14979.66</v>
      </c>
      <c r="AP59" s="321">
        <v>25972.1</v>
      </c>
      <c r="AQ59" s="321">
        <v>41118.5</v>
      </c>
      <c r="AR59" s="321">
        <v>8260.23</v>
      </c>
      <c r="AS59" s="321">
        <v>0</v>
      </c>
      <c r="AT59" s="321">
        <v>11227.33</v>
      </c>
      <c r="AU59" s="321">
        <v>4925</v>
      </c>
      <c r="AV59" s="321">
        <v>0</v>
      </c>
      <c r="AW59" s="321">
        <v>40315.81</v>
      </c>
      <c r="AX59" s="321">
        <v>88841.85</v>
      </c>
      <c r="AY59" s="321">
        <v>33073.46</v>
      </c>
      <c r="AZ59" s="321">
        <v>67909.75</v>
      </c>
      <c r="BA59" s="321">
        <v>0</v>
      </c>
      <c r="BB59" s="321">
        <v>0</v>
      </c>
      <c r="BC59" s="321">
        <v>0</v>
      </c>
      <c r="BD59" s="321">
        <v>1867390.57</v>
      </c>
      <c r="BE59" s="321">
        <v>309284.0700000003</v>
      </c>
      <c r="BF59" s="321">
        <v>-29976.960000000196</v>
      </c>
      <c r="BG59" s="321">
        <v>279307.1100000001</v>
      </c>
      <c r="BH59" s="321">
        <v>6295</v>
      </c>
      <c r="BI59" s="321">
        <v>0</v>
      </c>
      <c r="BJ59" s="321">
        <v>0</v>
      </c>
      <c r="BK59" s="321">
        <v>6295</v>
      </c>
      <c r="BL59" s="321">
        <v>0</v>
      </c>
      <c r="BM59" s="321">
        <v>0</v>
      </c>
      <c r="BN59" s="321">
        <v>0</v>
      </c>
      <c r="BO59" s="321">
        <v>6870.5</v>
      </c>
      <c r="BP59" s="321">
        <v>6870.5</v>
      </c>
      <c r="BQ59" s="321">
        <v>5540.7000000000007</v>
      </c>
      <c r="BR59" s="321">
        <v>-575.5</v>
      </c>
      <c r="BS59" s="321">
        <v>4965.2000000000007</v>
      </c>
      <c r="BT59" s="321">
        <v>0</v>
      </c>
      <c r="BU59" s="321">
        <v>0</v>
      </c>
      <c r="BV59" s="321">
        <v>0</v>
      </c>
      <c r="BW59" s="321">
        <v>0</v>
      </c>
      <c r="BX59" s="321">
        <v>0</v>
      </c>
      <c r="BY59" s="321">
        <v>0</v>
      </c>
      <c r="BZ59" s="321">
        <v>0</v>
      </c>
      <c r="CA59" s="321">
        <v>0</v>
      </c>
      <c r="CB59" s="321">
        <v>0</v>
      </c>
      <c r="CC59" s="321">
        <v>279307.1100000001</v>
      </c>
      <c r="CD59" s="321"/>
      <c r="CE59" s="321">
        <v>4965.2000000000007</v>
      </c>
      <c r="CF59" s="321"/>
      <c r="CG59" s="321">
        <v>0</v>
      </c>
      <c r="CH59" s="321">
        <v>284272.31000000011</v>
      </c>
      <c r="CI59" s="321">
        <v>202366.11</v>
      </c>
      <c r="CJ59" s="321">
        <v>0</v>
      </c>
      <c r="CK59" s="321">
        <v>0</v>
      </c>
      <c r="CL59" s="321">
        <v>202366.11</v>
      </c>
      <c r="CM59" s="321">
        <v>0</v>
      </c>
      <c r="CN59" s="321">
        <v>0</v>
      </c>
      <c r="CO59" s="321">
        <v>4467.5600000000004</v>
      </c>
      <c r="CP59" s="321">
        <v>0</v>
      </c>
      <c r="CQ59" s="321">
        <v>0</v>
      </c>
      <c r="CR59" s="321">
        <v>206833.66999999998</v>
      </c>
      <c r="CS59" s="321">
        <v>102735.67</v>
      </c>
      <c r="CT59" s="321">
        <v>0</v>
      </c>
      <c r="CU59" s="321">
        <v>0</v>
      </c>
      <c r="CV59" s="321">
        <v>102735.67</v>
      </c>
      <c r="CW59" s="321"/>
      <c r="CX59" s="321"/>
      <c r="CY59" s="321"/>
      <c r="CZ59" s="321">
        <v>0</v>
      </c>
      <c r="DA59" s="321">
        <v>102735.67</v>
      </c>
      <c r="DB59" s="321">
        <v>0</v>
      </c>
      <c r="DC59" s="321">
        <v>1825.8</v>
      </c>
      <c r="DD59" s="321">
        <v>0</v>
      </c>
      <c r="DE59" s="321">
        <v>0</v>
      </c>
      <c r="DF59" s="321">
        <v>-12212.93</v>
      </c>
      <c r="DG59" s="321">
        <v>0</v>
      </c>
      <c r="DH59" s="321">
        <v>0</v>
      </c>
      <c r="DI59" s="321">
        <v>0</v>
      </c>
      <c r="DJ59" s="321">
        <v>-10387.130000000001</v>
      </c>
      <c r="DK59" s="321">
        <v>0</v>
      </c>
      <c r="DL59" s="321">
        <v>5558</v>
      </c>
      <c r="DM59" s="321">
        <v>0</v>
      </c>
      <c r="DN59" s="321">
        <v>-20468.169999999998</v>
      </c>
      <c r="DO59" s="321">
        <v>0</v>
      </c>
      <c r="DP59" s="322">
        <v>0.27000000001862645</v>
      </c>
      <c r="DQ59" s="323">
        <v>1430066.8599999999</v>
      </c>
      <c r="DR59" s="324">
        <v>437323.7100000002</v>
      </c>
      <c r="DS59" s="323">
        <v>88841.85</v>
      </c>
      <c r="DT59" s="323">
        <v>15262.16</v>
      </c>
      <c r="DU59" s="323">
        <v>11806.67</v>
      </c>
      <c r="DV59" s="323">
        <v>-14910.169999999998</v>
      </c>
      <c r="DY59" s="303"/>
      <c r="DZ59" s="303"/>
      <c r="EG59" s="303"/>
    </row>
    <row r="60" spans="1:137" s="13" customFormat="1" ht="15.6" x14ac:dyDescent="0.3">
      <c r="A60" s="318">
        <v>3435</v>
      </c>
      <c r="B60" s="319" t="s">
        <v>246</v>
      </c>
      <c r="C60" s="320" t="s">
        <v>181</v>
      </c>
      <c r="D60" s="320" t="s">
        <v>186</v>
      </c>
      <c r="E60" s="320" t="s">
        <v>183</v>
      </c>
      <c r="F60" s="320" t="s">
        <v>184</v>
      </c>
      <c r="G60" s="321">
        <v>2054320.97</v>
      </c>
      <c r="H60" s="321">
        <v>0</v>
      </c>
      <c r="I60" s="321">
        <v>206440.53</v>
      </c>
      <c r="J60" s="321">
        <v>0</v>
      </c>
      <c r="K60" s="321">
        <v>66270</v>
      </c>
      <c r="L60" s="321">
        <v>3256.93</v>
      </c>
      <c r="M60" s="321">
        <v>0</v>
      </c>
      <c r="N60" s="321">
        <v>59377.820000000007</v>
      </c>
      <c r="O60" s="321">
        <v>172294.13000000003</v>
      </c>
      <c r="P60" s="321">
        <v>0</v>
      </c>
      <c r="Q60" s="321">
        <v>0</v>
      </c>
      <c r="R60" s="321">
        <v>0</v>
      </c>
      <c r="S60" s="321">
        <v>30062.42</v>
      </c>
      <c r="T60" s="321">
        <v>11080.650000000001</v>
      </c>
      <c r="U60" s="321">
        <v>0</v>
      </c>
      <c r="V60" s="321">
        <v>600.83000000000004</v>
      </c>
      <c r="W60" s="321">
        <v>100619</v>
      </c>
      <c r="X60" s="321">
        <v>2704323.28</v>
      </c>
      <c r="Y60" s="321">
        <v>1302544.0699999996</v>
      </c>
      <c r="Z60" s="321">
        <v>0</v>
      </c>
      <c r="AA60" s="321">
        <v>404864.01</v>
      </c>
      <c r="AB60" s="321">
        <v>105052.80999999854</v>
      </c>
      <c r="AC60" s="321">
        <v>131615.04999999999</v>
      </c>
      <c r="AD60" s="321">
        <v>0</v>
      </c>
      <c r="AE60" s="321">
        <v>85909.570000000065</v>
      </c>
      <c r="AF60" s="321">
        <v>7149.300000000002</v>
      </c>
      <c r="AG60" s="321">
        <v>6027.04</v>
      </c>
      <c r="AH60" s="321">
        <v>0</v>
      </c>
      <c r="AI60" s="321">
        <v>0</v>
      </c>
      <c r="AJ60" s="321">
        <v>9913.2099999999991</v>
      </c>
      <c r="AK60" s="321">
        <v>3829.3200000000006</v>
      </c>
      <c r="AL60" s="321">
        <v>3173.64</v>
      </c>
      <c r="AM60" s="321">
        <v>10042.09</v>
      </c>
      <c r="AN60" s="321">
        <v>39094.25</v>
      </c>
      <c r="AO60" s="321">
        <v>5193.97</v>
      </c>
      <c r="AP60" s="321">
        <v>6954.4</v>
      </c>
      <c r="AQ60" s="321">
        <v>75638.880000000092</v>
      </c>
      <c r="AR60" s="321">
        <v>7909.6000000000013</v>
      </c>
      <c r="AS60" s="321">
        <v>0</v>
      </c>
      <c r="AT60" s="321">
        <v>19290.12</v>
      </c>
      <c r="AU60" s="321">
        <v>10240.799999999999</v>
      </c>
      <c r="AV60" s="321">
        <v>0</v>
      </c>
      <c r="AW60" s="321">
        <v>242236.85</v>
      </c>
      <c r="AX60" s="321">
        <v>35978.680000000008</v>
      </c>
      <c r="AY60" s="321">
        <v>10579.54</v>
      </c>
      <c r="AZ60" s="321">
        <v>196447.64</v>
      </c>
      <c r="BA60" s="321">
        <v>0</v>
      </c>
      <c r="BB60" s="321">
        <v>0</v>
      </c>
      <c r="BC60" s="321">
        <v>0</v>
      </c>
      <c r="BD60" s="321">
        <v>2719684.8399999989</v>
      </c>
      <c r="BE60" s="321">
        <v>173560.11999999988</v>
      </c>
      <c r="BF60" s="321">
        <v>-15361.559999999125</v>
      </c>
      <c r="BG60" s="321">
        <v>158198.56000000075</v>
      </c>
      <c r="BH60" s="321">
        <v>8736.25</v>
      </c>
      <c r="BI60" s="321">
        <v>0</v>
      </c>
      <c r="BJ60" s="321">
        <v>0</v>
      </c>
      <c r="BK60" s="321">
        <v>8736.25</v>
      </c>
      <c r="BL60" s="321">
        <v>0</v>
      </c>
      <c r="BM60" s="321">
        <v>0</v>
      </c>
      <c r="BN60" s="321">
        <v>0</v>
      </c>
      <c r="BO60" s="321">
        <v>8614.59</v>
      </c>
      <c r="BP60" s="321">
        <v>8614.59</v>
      </c>
      <c r="BQ60" s="321">
        <v>11098.259999999995</v>
      </c>
      <c r="BR60" s="321">
        <v>121.65999999999985</v>
      </c>
      <c r="BS60" s="321">
        <v>11219.919999999995</v>
      </c>
      <c r="BT60" s="321">
        <v>0</v>
      </c>
      <c r="BU60" s="321">
        <v>0</v>
      </c>
      <c r="BV60" s="321">
        <v>0</v>
      </c>
      <c r="BW60" s="321">
        <v>0</v>
      </c>
      <c r="BX60" s="321">
        <v>0</v>
      </c>
      <c r="BY60" s="321">
        <v>0</v>
      </c>
      <c r="BZ60" s="321">
        <v>0</v>
      </c>
      <c r="CA60" s="321">
        <v>0</v>
      </c>
      <c r="CB60" s="321">
        <v>0</v>
      </c>
      <c r="CC60" s="321">
        <v>158198.56000000075</v>
      </c>
      <c r="CD60" s="321"/>
      <c r="CE60" s="321">
        <v>11219.919999999995</v>
      </c>
      <c r="CF60" s="321"/>
      <c r="CG60" s="321">
        <v>0</v>
      </c>
      <c r="CH60" s="321">
        <v>169418.48000000074</v>
      </c>
      <c r="CI60" s="321">
        <v>242119.88</v>
      </c>
      <c r="CJ60" s="321">
        <v>2516.9499999999998</v>
      </c>
      <c r="CK60" s="321">
        <v>251857.37</v>
      </c>
      <c r="CL60" s="321">
        <v>491460.3</v>
      </c>
      <c r="CM60" s="321">
        <v>0</v>
      </c>
      <c r="CN60" s="321">
        <v>0</v>
      </c>
      <c r="CO60" s="321">
        <v>4963.76</v>
      </c>
      <c r="CP60" s="321">
        <v>0</v>
      </c>
      <c r="CQ60" s="321">
        <v>-254142.28</v>
      </c>
      <c r="CR60" s="321">
        <v>242281.78</v>
      </c>
      <c r="CS60" s="321">
        <v>0</v>
      </c>
      <c r="CT60" s="321">
        <v>0</v>
      </c>
      <c r="CU60" s="321">
        <v>0</v>
      </c>
      <c r="CV60" s="321">
        <v>0</v>
      </c>
      <c r="CW60" s="321"/>
      <c r="CX60" s="321"/>
      <c r="CY60" s="321"/>
      <c r="CZ60" s="321">
        <v>0</v>
      </c>
      <c r="DA60" s="321">
        <v>0</v>
      </c>
      <c r="DB60" s="321">
        <v>0</v>
      </c>
      <c r="DC60" s="321">
        <v>5705.68</v>
      </c>
      <c r="DD60" s="321">
        <v>0</v>
      </c>
      <c r="DE60" s="321">
        <v>0</v>
      </c>
      <c r="DF60" s="321">
        <v>-13312.94</v>
      </c>
      <c r="DG60" s="321">
        <v>-65256.04</v>
      </c>
      <c r="DH60" s="321">
        <v>0</v>
      </c>
      <c r="DI60" s="321">
        <v>0</v>
      </c>
      <c r="DJ60" s="321">
        <v>-72863.3</v>
      </c>
      <c r="DK60" s="321">
        <v>0</v>
      </c>
      <c r="DL60" s="321">
        <v>0</v>
      </c>
      <c r="DM60" s="321">
        <v>0</v>
      </c>
      <c r="DN60" s="321">
        <v>0</v>
      </c>
      <c r="DO60" s="321">
        <v>0</v>
      </c>
      <c r="DP60" s="322">
        <v>0</v>
      </c>
      <c r="DQ60" s="323">
        <v>2037134.8099999984</v>
      </c>
      <c r="DR60" s="324">
        <v>682550.03000000049</v>
      </c>
      <c r="DS60" s="323">
        <v>35978.680000000008</v>
      </c>
      <c r="DT60" s="323">
        <v>261734.37000000005</v>
      </c>
      <c r="DU60" s="323">
        <v>11080.650000000001</v>
      </c>
      <c r="DV60" s="323">
        <v>0</v>
      </c>
      <c r="DY60" s="303"/>
      <c r="DZ60" s="303"/>
      <c r="EG60" s="303"/>
    </row>
    <row r="61" spans="1:137" s="13" customFormat="1" ht="15.6" x14ac:dyDescent="0.3">
      <c r="A61" s="318">
        <v>7050</v>
      </c>
      <c r="B61" s="319" t="s">
        <v>247</v>
      </c>
      <c r="C61" s="320" t="s">
        <v>181</v>
      </c>
      <c r="D61" s="320" t="s">
        <v>196</v>
      </c>
      <c r="E61" s="320" t="s">
        <v>183</v>
      </c>
      <c r="F61" s="320" t="s">
        <v>184</v>
      </c>
      <c r="G61" s="321">
        <v>1300199.33</v>
      </c>
      <c r="H61" s="321">
        <v>0</v>
      </c>
      <c r="I61" s="321">
        <v>1865446.68</v>
      </c>
      <c r="J61" s="321">
        <v>0</v>
      </c>
      <c r="K61" s="321">
        <v>51450</v>
      </c>
      <c r="L61" s="321">
        <v>2400</v>
      </c>
      <c r="M61" s="321">
        <v>0</v>
      </c>
      <c r="N61" s="321">
        <v>0</v>
      </c>
      <c r="O61" s="321">
        <v>35614.840000000011</v>
      </c>
      <c r="P61" s="321">
        <v>0</v>
      </c>
      <c r="Q61" s="321">
        <v>0</v>
      </c>
      <c r="R61" s="321">
        <v>0</v>
      </c>
      <c r="S61" s="321">
        <v>2020.06</v>
      </c>
      <c r="T61" s="321">
        <v>32553.63</v>
      </c>
      <c r="U61" s="321">
        <v>0</v>
      </c>
      <c r="V61" s="321">
        <v>11936.19</v>
      </c>
      <c r="W61" s="321">
        <v>0</v>
      </c>
      <c r="X61" s="321">
        <v>3301620.7299999995</v>
      </c>
      <c r="Y61" s="321">
        <v>1291347.4699999904</v>
      </c>
      <c r="Z61" s="321">
        <v>0</v>
      </c>
      <c r="AA61" s="321">
        <v>1016078.86</v>
      </c>
      <c r="AB61" s="321">
        <v>0</v>
      </c>
      <c r="AC61" s="321">
        <v>193420.93</v>
      </c>
      <c r="AD61" s="321">
        <v>0</v>
      </c>
      <c r="AE61" s="321">
        <v>40449.490000001155</v>
      </c>
      <c r="AF61" s="321">
        <v>222.76000000002387</v>
      </c>
      <c r="AG61" s="321">
        <v>9049.7800000000025</v>
      </c>
      <c r="AH61" s="321">
        <v>0</v>
      </c>
      <c r="AI61" s="321">
        <v>0</v>
      </c>
      <c r="AJ61" s="321">
        <v>80445.53</v>
      </c>
      <c r="AK61" s="321">
        <v>3658.9199999999996</v>
      </c>
      <c r="AL61" s="321">
        <v>48109.669999999991</v>
      </c>
      <c r="AM61" s="321">
        <v>2026.64</v>
      </c>
      <c r="AN61" s="321">
        <v>21509.479999999996</v>
      </c>
      <c r="AO61" s="321">
        <v>0</v>
      </c>
      <c r="AP61" s="321">
        <v>20305.149999999998</v>
      </c>
      <c r="AQ61" s="321">
        <v>74958.380000000019</v>
      </c>
      <c r="AR61" s="321">
        <v>21932.260000000002</v>
      </c>
      <c r="AS61" s="321">
        <v>0</v>
      </c>
      <c r="AT61" s="321">
        <v>26040.060000000005</v>
      </c>
      <c r="AU61" s="321">
        <v>3291.75</v>
      </c>
      <c r="AV61" s="321">
        <v>2310</v>
      </c>
      <c r="AW61" s="321">
        <v>98289.31</v>
      </c>
      <c r="AX61" s="321">
        <v>231399.23999999996</v>
      </c>
      <c r="AY61" s="321">
        <v>2062.81</v>
      </c>
      <c r="AZ61" s="321">
        <v>140819.50999999998</v>
      </c>
      <c r="BA61" s="321">
        <v>0</v>
      </c>
      <c r="BB61" s="321">
        <v>0</v>
      </c>
      <c r="BC61" s="321">
        <v>0</v>
      </c>
      <c r="BD61" s="321">
        <v>3327727.9999999907</v>
      </c>
      <c r="BE61" s="321">
        <v>926856.29</v>
      </c>
      <c r="BF61" s="321">
        <v>-26107.269999991171</v>
      </c>
      <c r="BG61" s="321">
        <v>900749.02000000887</v>
      </c>
      <c r="BH61" s="321">
        <v>9568.75</v>
      </c>
      <c r="BI61" s="321">
        <v>0</v>
      </c>
      <c r="BJ61" s="321">
        <v>0</v>
      </c>
      <c r="BK61" s="321">
        <v>9568.75</v>
      </c>
      <c r="BL61" s="321">
        <v>0</v>
      </c>
      <c r="BM61" s="321">
        <v>7460</v>
      </c>
      <c r="BN61" s="321">
        <v>0</v>
      </c>
      <c r="BO61" s="321">
        <v>0</v>
      </c>
      <c r="BP61" s="321">
        <v>7460</v>
      </c>
      <c r="BQ61" s="321">
        <v>12581.46</v>
      </c>
      <c r="BR61" s="321">
        <v>2108.75</v>
      </c>
      <c r="BS61" s="321">
        <v>14690.21</v>
      </c>
      <c r="BT61" s="321">
        <v>0</v>
      </c>
      <c r="BU61" s="321">
        <v>0</v>
      </c>
      <c r="BV61" s="321">
        <v>0</v>
      </c>
      <c r="BW61" s="321">
        <v>0</v>
      </c>
      <c r="BX61" s="321">
        <v>0</v>
      </c>
      <c r="BY61" s="321">
        <v>0</v>
      </c>
      <c r="BZ61" s="321">
        <v>0</v>
      </c>
      <c r="CA61" s="321">
        <v>0</v>
      </c>
      <c r="CB61" s="321">
        <v>0</v>
      </c>
      <c r="CC61" s="321">
        <v>900749.02000000887</v>
      </c>
      <c r="CD61" s="321"/>
      <c r="CE61" s="321">
        <v>14690.21</v>
      </c>
      <c r="CF61" s="321"/>
      <c r="CG61" s="321">
        <v>0</v>
      </c>
      <c r="CH61" s="321">
        <v>915439.23000000883</v>
      </c>
      <c r="CI61" s="321">
        <v>1137055.8799999999</v>
      </c>
      <c r="CJ61" s="321">
        <v>3952.58</v>
      </c>
      <c r="CK61" s="321">
        <v>0</v>
      </c>
      <c r="CL61" s="321">
        <v>1133103.2999999998</v>
      </c>
      <c r="CM61" s="321">
        <v>0</v>
      </c>
      <c r="CN61" s="321">
        <v>0</v>
      </c>
      <c r="CO61" s="321">
        <v>5346.58</v>
      </c>
      <c r="CP61" s="321">
        <v>-159.14999999999964</v>
      </c>
      <c r="CQ61" s="321">
        <v>-216744.86</v>
      </c>
      <c r="CR61" s="321">
        <v>921545.87</v>
      </c>
      <c r="CS61" s="321">
        <v>0</v>
      </c>
      <c r="CT61" s="321">
        <v>0</v>
      </c>
      <c r="CU61" s="321">
        <v>0</v>
      </c>
      <c r="CV61" s="321">
        <v>0</v>
      </c>
      <c r="CW61" s="321"/>
      <c r="CX61" s="321"/>
      <c r="CY61" s="321"/>
      <c r="CZ61" s="321">
        <v>0</v>
      </c>
      <c r="DA61" s="321">
        <v>0</v>
      </c>
      <c r="DB61" s="321">
        <v>0</v>
      </c>
      <c r="DC61" s="321">
        <v>29097.439999999999</v>
      </c>
      <c r="DD61" s="321">
        <v>0</v>
      </c>
      <c r="DE61" s="321">
        <v>0</v>
      </c>
      <c r="DF61" s="321">
        <v>-35203.99</v>
      </c>
      <c r="DG61" s="321">
        <v>0</v>
      </c>
      <c r="DH61" s="321">
        <v>0</v>
      </c>
      <c r="DI61" s="321">
        <v>0</v>
      </c>
      <c r="DJ61" s="321">
        <v>-6106.5499999999993</v>
      </c>
      <c r="DK61" s="321">
        <v>0</v>
      </c>
      <c r="DL61" s="321">
        <v>0</v>
      </c>
      <c r="DM61" s="321">
        <v>0</v>
      </c>
      <c r="DN61" s="321">
        <v>0</v>
      </c>
      <c r="DO61" s="321">
        <v>0</v>
      </c>
      <c r="DP61" s="322">
        <v>-8.999999996740371E-2</v>
      </c>
      <c r="DQ61" s="323">
        <v>2541519.5099999919</v>
      </c>
      <c r="DR61" s="324">
        <v>786208.48999999883</v>
      </c>
      <c r="DS61" s="323">
        <v>231399.23999999996</v>
      </c>
      <c r="DT61" s="323">
        <v>37634.900000000009</v>
      </c>
      <c r="DU61" s="323">
        <v>32553.63</v>
      </c>
      <c r="DV61" s="323">
        <v>0</v>
      </c>
      <c r="DY61" s="303"/>
      <c r="DZ61" s="303"/>
      <c r="EG61" s="303"/>
    </row>
    <row r="62" spans="1:137" s="13" customFormat="1" ht="15.6" x14ac:dyDescent="0.3">
      <c r="A62" s="318">
        <v>1006</v>
      </c>
      <c r="B62" s="319" t="s">
        <v>248</v>
      </c>
      <c r="C62" s="320" t="s">
        <v>181</v>
      </c>
      <c r="D62" s="320" t="s">
        <v>182</v>
      </c>
      <c r="E62" s="320" t="s">
        <v>183</v>
      </c>
      <c r="F62" s="320" t="s">
        <v>184</v>
      </c>
      <c r="G62" s="321">
        <v>646139.41</v>
      </c>
      <c r="H62" s="321">
        <v>0</v>
      </c>
      <c r="I62" s="321">
        <v>87804.29</v>
      </c>
      <c r="J62" s="321">
        <v>0</v>
      </c>
      <c r="K62" s="321">
        <v>0</v>
      </c>
      <c r="L62" s="321">
        <v>0</v>
      </c>
      <c r="M62" s="321">
        <v>0</v>
      </c>
      <c r="N62" s="321">
        <v>0</v>
      </c>
      <c r="O62" s="321">
        <v>13896.38</v>
      </c>
      <c r="P62" s="321">
        <v>0</v>
      </c>
      <c r="Q62" s="321">
        <v>0</v>
      </c>
      <c r="R62" s="321">
        <v>0</v>
      </c>
      <c r="S62" s="321">
        <v>0</v>
      </c>
      <c r="T62" s="321">
        <v>41500</v>
      </c>
      <c r="U62" s="321">
        <v>0</v>
      </c>
      <c r="V62" s="321">
        <v>0</v>
      </c>
      <c r="W62" s="321">
        <v>0</v>
      </c>
      <c r="X62" s="321">
        <v>789340.08000000007</v>
      </c>
      <c r="Y62" s="321">
        <v>241518.38999999984</v>
      </c>
      <c r="Z62" s="321">
        <v>172.3</v>
      </c>
      <c r="AA62" s="321">
        <v>237578.63</v>
      </c>
      <c r="AB62" s="321">
        <v>44554.539999999892</v>
      </c>
      <c r="AC62" s="321">
        <v>29279.190000000002</v>
      </c>
      <c r="AD62" s="321">
        <v>0</v>
      </c>
      <c r="AE62" s="321">
        <v>48546.570000000065</v>
      </c>
      <c r="AF62" s="321">
        <v>10329.190000000004</v>
      </c>
      <c r="AG62" s="321">
        <v>1764</v>
      </c>
      <c r="AH62" s="321">
        <v>0</v>
      </c>
      <c r="AI62" s="321">
        <v>0</v>
      </c>
      <c r="AJ62" s="321">
        <v>1588.83</v>
      </c>
      <c r="AK62" s="321">
        <v>0</v>
      </c>
      <c r="AL62" s="321">
        <v>567.1</v>
      </c>
      <c r="AM62" s="321">
        <v>0</v>
      </c>
      <c r="AN62" s="321">
        <v>9407.489999999998</v>
      </c>
      <c r="AO62" s="321">
        <v>0</v>
      </c>
      <c r="AP62" s="321">
        <v>4697.7999999999993</v>
      </c>
      <c r="AQ62" s="321">
        <v>25450.059999999983</v>
      </c>
      <c r="AR62" s="321">
        <v>2555.86</v>
      </c>
      <c r="AS62" s="321">
        <v>6774.04</v>
      </c>
      <c r="AT62" s="321">
        <v>8980.1699999999983</v>
      </c>
      <c r="AU62" s="321">
        <v>3291.75</v>
      </c>
      <c r="AV62" s="321">
        <v>0</v>
      </c>
      <c r="AW62" s="321">
        <v>244.54</v>
      </c>
      <c r="AX62" s="321">
        <v>0</v>
      </c>
      <c r="AY62" s="321">
        <v>0</v>
      </c>
      <c r="AZ62" s="321">
        <v>113861.70000000007</v>
      </c>
      <c r="BA62" s="321">
        <v>0</v>
      </c>
      <c r="BB62" s="321">
        <v>0</v>
      </c>
      <c r="BC62" s="321">
        <v>0</v>
      </c>
      <c r="BD62" s="321">
        <v>791162.15</v>
      </c>
      <c r="BE62" s="321">
        <v>156942.24000000011</v>
      </c>
      <c r="BF62" s="321">
        <v>-1822.0699999999488</v>
      </c>
      <c r="BG62" s="321">
        <v>155120.17000000016</v>
      </c>
      <c r="BH62" s="321">
        <v>14449.75</v>
      </c>
      <c r="BI62" s="321">
        <v>0</v>
      </c>
      <c r="BJ62" s="321">
        <v>0</v>
      </c>
      <c r="BK62" s="321">
        <v>14449.75</v>
      </c>
      <c r="BL62" s="321">
        <v>0</v>
      </c>
      <c r="BM62" s="321">
        <v>26927.429999999997</v>
      </c>
      <c r="BN62" s="321">
        <v>0</v>
      </c>
      <c r="BO62" s="321">
        <v>0</v>
      </c>
      <c r="BP62" s="321">
        <v>26927.429999999997</v>
      </c>
      <c r="BQ62" s="321">
        <v>20824.68</v>
      </c>
      <c r="BR62" s="321">
        <v>-12477.679999999997</v>
      </c>
      <c r="BS62" s="321">
        <v>8347.0000000000036</v>
      </c>
      <c r="BT62" s="321">
        <v>0</v>
      </c>
      <c r="BU62" s="321">
        <v>0</v>
      </c>
      <c r="BV62" s="321">
        <v>0</v>
      </c>
      <c r="BW62" s="321">
        <v>0</v>
      </c>
      <c r="BX62" s="321">
        <v>0</v>
      </c>
      <c r="BY62" s="321">
        <v>0</v>
      </c>
      <c r="BZ62" s="321">
        <v>0</v>
      </c>
      <c r="CA62" s="321">
        <v>0</v>
      </c>
      <c r="CB62" s="321">
        <v>0</v>
      </c>
      <c r="CC62" s="321">
        <v>155120.17000000016</v>
      </c>
      <c r="CD62" s="321"/>
      <c r="CE62" s="321">
        <v>8347.0000000000036</v>
      </c>
      <c r="CF62" s="321"/>
      <c r="CG62" s="321">
        <v>0</v>
      </c>
      <c r="CH62" s="321">
        <v>163467.17000000016</v>
      </c>
      <c r="CI62" s="321">
        <v>201638.31</v>
      </c>
      <c r="CJ62" s="321">
        <v>0</v>
      </c>
      <c r="CK62" s="321">
        <v>0</v>
      </c>
      <c r="CL62" s="321">
        <v>201638.31</v>
      </c>
      <c r="CM62" s="321">
        <v>0</v>
      </c>
      <c r="CN62" s="321">
        <v>0</v>
      </c>
      <c r="CO62" s="321">
        <v>0</v>
      </c>
      <c r="CP62" s="321">
        <v>0</v>
      </c>
      <c r="CQ62" s="321">
        <v>-40909.980000000003</v>
      </c>
      <c r="CR62" s="321">
        <v>160728.32999999999</v>
      </c>
      <c r="CS62" s="321">
        <v>0</v>
      </c>
      <c r="CT62" s="321">
        <v>0</v>
      </c>
      <c r="CU62" s="321">
        <v>0</v>
      </c>
      <c r="CV62" s="321">
        <v>0</v>
      </c>
      <c r="CW62" s="321"/>
      <c r="CX62" s="321"/>
      <c r="CY62" s="321"/>
      <c r="CZ62" s="321">
        <v>-1000</v>
      </c>
      <c r="DA62" s="321">
        <v>-1000</v>
      </c>
      <c r="DB62" s="321">
        <v>0</v>
      </c>
      <c r="DC62" s="321">
        <v>4405.09</v>
      </c>
      <c r="DD62" s="321">
        <v>0</v>
      </c>
      <c r="DE62" s="321">
        <v>0</v>
      </c>
      <c r="DF62" s="321">
        <v>-666.25</v>
      </c>
      <c r="DG62" s="321">
        <v>0</v>
      </c>
      <c r="DH62" s="321">
        <v>0</v>
      </c>
      <c r="DI62" s="321">
        <v>0</v>
      </c>
      <c r="DJ62" s="321">
        <v>3738.84</v>
      </c>
      <c r="DK62" s="321">
        <v>0</v>
      </c>
      <c r="DL62" s="321">
        <v>0</v>
      </c>
      <c r="DM62" s="321">
        <v>0</v>
      </c>
      <c r="DN62" s="321">
        <v>0</v>
      </c>
      <c r="DO62" s="321">
        <v>0</v>
      </c>
      <c r="DP62" s="322">
        <v>0</v>
      </c>
      <c r="DQ62" s="323">
        <v>611978.80999999994</v>
      </c>
      <c r="DR62" s="324">
        <v>179183.34000000008</v>
      </c>
      <c r="DS62" s="323">
        <v>0</v>
      </c>
      <c r="DT62" s="323">
        <v>13896.38</v>
      </c>
      <c r="DU62" s="323">
        <v>41500</v>
      </c>
      <c r="DV62" s="323">
        <v>0</v>
      </c>
      <c r="DY62" s="303"/>
      <c r="DZ62" s="303"/>
      <c r="EG62" s="303"/>
    </row>
    <row r="63" spans="1:137" s="13" customFormat="1" ht="15.6" x14ac:dyDescent="0.3">
      <c r="A63" s="318">
        <v>2079</v>
      </c>
      <c r="B63" s="319" t="s">
        <v>249</v>
      </c>
      <c r="C63" s="320" t="s">
        <v>181</v>
      </c>
      <c r="D63" s="320" t="s">
        <v>186</v>
      </c>
      <c r="E63" s="320" t="s">
        <v>183</v>
      </c>
      <c r="F63" s="320" t="s">
        <v>194</v>
      </c>
      <c r="G63" s="321">
        <v>2025759.52</v>
      </c>
      <c r="H63" s="321">
        <v>0</v>
      </c>
      <c r="I63" s="321">
        <v>177959.05</v>
      </c>
      <c r="J63" s="321">
        <v>0</v>
      </c>
      <c r="K63" s="321">
        <v>257520</v>
      </c>
      <c r="L63" s="321">
        <v>3456.93</v>
      </c>
      <c r="M63" s="321">
        <v>0</v>
      </c>
      <c r="N63" s="321">
        <v>0</v>
      </c>
      <c r="O63" s="321">
        <v>28697.479999999996</v>
      </c>
      <c r="P63" s="321">
        <v>32147.45</v>
      </c>
      <c r="Q63" s="321">
        <v>0</v>
      </c>
      <c r="R63" s="321">
        <v>0</v>
      </c>
      <c r="S63" s="321">
        <v>4387.97</v>
      </c>
      <c r="T63" s="321">
        <v>0</v>
      </c>
      <c r="U63" s="321">
        <v>0</v>
      </c>
      <c r="V63" s="321">
        <v>4676.25</v>
      </c>
      <c r="W63" s="321">
        <v>50148</v>
      </c>
      <c r="X63" s="321">
        <v>2584752.6500000004</v>
      </c>
      <c r="Y63" s="321">
        <v>1028164.7700000011</v>
      </c>
      <c r="Z63" s="321">
        <v>15580.849999999999</v>
      </c>
      <c r="AA63" s="321">
        <v>327153.52</v>
      </c>
      <c r="AB63" s="321">
        <v>27221.120000000461</v>
      </c>
      <c r="AC63" s="321">
        <v>71423.199999999997</v>
      </c>
      <c r="AD63" s="321">
        <v>0</v>
      </c>
      <c r="AE63" s="321">
        <v>132769.65000000002</v>
      </c>
      <c r="AF63" s="321">
        <v>848.46000000001004</v>
      </c>
      <c r="AG63" s="321">
        <v>5715</v>
      </c>
      <c r="AH63" s="321">
        <v>0</v>
      </c>
      <c r="AI63" s="321">
        <v>0</v>
      </c>
      <c r="AJ63" s="321">
        <v>32140.619999999995</v>
      </c>
      <c r="AK63" s="321">
        <v>0</v>
      </c>
      <c r="AL63" s="321">
        <v>5995.88</v>
      </c>
      <c r="AM63" s="321">
        <v>9413.68</v>
      </c>
      <c r="AN63" s="321">
        <v>41599.069999999985</v>
      </c>
      <c r="AO63" s="321">
        <v>23115.16</v>
      </c>
      <c r="AP63" s="321">
        <v>5318.28</v>
      </c>
      <c r="AQ63" s="321">
        <v>77366.7</v>
      </c>
      <c r="AR63" s="321">
        <v>27755.18</v>
      </c>
      <c r="AS63" s="321">
        <v>0</v>
      </c>
      <c r="AT63" s="321">
        <v>44122.170000000006</v>
      </c>
      <c r="AU63" s="321">
        <v>8600</v>
      </c>
      <c r="AV63" s="321">
        <v>5726.3700000000008</v>
      </c>
      <c r="AW63" s="321">
        <v>162354.40000000002</v>
      </c>
      <c r="AX63" s="321">
        <v>200890.60999999996</v>
      </c>
      <c r="AY63" s="321">
        <v>8624.08</v>
      </c>
      <c r="AZ63" s="321">
        <v>208080.60000000006</v>
      </c>
      <c r="BA63" s="321">
        <v>0</v>
      </c>
      <c r="BB63" s="321">
        <v>0</v>
      </c>
      <c r="BC63" s="321">
        <v>0</v>
      </c>
      <c r="BD63" s="321">
        <v>2469979.3700000015</v>
      </c>
      <c r="BE63" s="321">
        <v>-81700.390000000305</v>
      </c>
      <c r="BF63" s="321">
        <v>114773.27999999886</v>
      </c>
      <c r="BG63" s="321">
        <v>33072.889999998559</v>
      </c>
      <c r="BH63" s="321">
        <v>8038.75</v>
      </c>
      <c r="BI63" s="321">
        <v>0</v>
      </c>
      <c r="BJ63" s="321">
        <v>0</v>
      </c>
      <c r="BK63" s="321">
        <v>8038.75</v>
      </c>
      <c r="BL63" s="321">
        <v>0</v>
      </c>
      <c r="BM63" s="321">
        <v>0</v>
      </c>
      <c r="BN63" s="321">
        <v>0</v>
      </c>
      <c r="BO63" s="321">
        <v>4527</v>
      </c>
      <c r="BP63" s="321">
        <v>4527</v>
      </c>
      <c r="BQ63" s="321">
        <v>22961.439999999999</v>
      </c>
      <c r="BR63" s="321">
        <v>3511.75</v>
      </c>
      <c r="BS63" s="321">
        <v>26473.19</v>
      </c>
      <c r="BT63" s="321">
        <v>0</v>
      </c>
      <c r="BU63" s="321">
        <v>0</v>
      </c>
      <c r="BV63" s="321">
        <v>0</v>
      </c>
      <c r="BW63" s="321">
        <v>0</v>
      </c>
      <c r="BX63" s="321">
        <v>0</v>
      </c>
      <c r="BY63" s="321">
        <v>0</v>
      </c>
      <c r="BZ63" s="321">
        <v>0</v>
      </c>
      <c r="CA63" s="321">
        <v>0</v>
      </c>
      <c r="CB63" s="321">
        <v>0</v>
      </c>
      <c r="CC63" s="321">
        <v>33072.889999998559</v>
      </c>
      <c r="CD63" s="321"/>
      <c r="CE63" s="321">
        <v>26473.19</v>
      </c>
      <c r="CF63" s="321"/>
      <c r="CG63" s="321">
        <v>0</v>
      </c>
      <c r="CH63" s="321">
        <v>59546.079999998561</v>
      </c>
      <c r="CI63" s="321">
        <v>6286.23</v>
      </c>
      <c r="CJ63" s="321">
        <v>233.8</v>
      </c>
      <c r="CK63" s="321">
        <v>96.3</v>
      </c>
      <c r="CL63" s="321">
        <v>6148.73</v>
      </c>
      <c r="CM63" s="321">
        <v>0</v>
      </c>
      <c r="CN63" s="321">
        <v>0</v>
      </c>
      <c r="CO63" s="321">
        <v>0</v>
      </c>
      <c r="CP63" s="321">
        <v>0</v>
      </c>
      <c r="CQ63" s="321">
        <v>-4745</v>
      </c>
      <c r="CR63" s="321">
        <v>1403.7299999999996</v>
      </c>
      <c r="CS63" s="321">
        <v>0</v>
      </c>
      <c r="CT63" s="321">
        <v>0</v>
      </c>
      <c r="CU63" s="321">
        <v>0</v>
      </c>
      <c r="CV63" s="321">
        <v>0</v>
      </c>
      <c r="CW63" s="321"/>
      <c r="CX63" s="321"/>
      <c r="CY63" s="321"/>
      <c r="CZ63" s="321">
        <v>168014.289999998</v>
      </c>
      <c r="DA63" s="321">
        <v>168014.289999998</v>
      </c>
      <c r="DB63" s="321">
        <v>0</v>
      </c>
      <c r="DC63" s="321">
        <v>38.770000000000003</v>
      </c>
      <c r="DD63" s="321">
        <v>0</v>
      </c>
      <c r="DE63" s="321">
        <v>0</v>
      </c>
      <c r="DF63" s="321">
        <v>-28516.18</v>
      </c>
      <c r="DG63" s="321">
        <v>-81394.53</v>
      </c>
      <c r="DH63" s="321">
        <v>0</v>
      </c>
      <c r="DI63" s="321">
        <v>0</v>
      </c>
      <c r="DJ63" s="321">
        <v>-109871.94</v>
      </c>
      <c r="DK63" s="321">
        <v>0</v>
      </c>
      <c r="DL63" s="321">
        <v>0</v>
      </c>
      <c r="DM63" s="321">
        <v>0</v>
      </c>
      <c r="DN63" s="321">
        <v>0</v>
      </c>
      <c r="DO63" s="321">
        <v>0</v>
      </c>
      <c r="DP63" s="322">
        <v>1.6298145055770874E-9</v>
      </c>
      <c r="DQ63" s="323">
        <v>1603161.5700000017</v>
      </c>
      <c r="DR63" s="324">
        <v>866817.79999999981</v>
      </c>
      <c r="DS63" s="323">
        <v>200890.60999999996</v>
      </c>
      <c r="DT63" s="323">
        <v>65232.899999999994</v>
      </c>
      <c r="DU63" s="323">
        <v>0</v>
      </c>
      <c r="DV63" s="323">
        <v>0</v>
      </c>
      <c r="DY63" s="303"/>
      <c r="DZ63" s="303"/>
      <c r="EG63" s="303"/>
    </row>
    <row r="64" spans="1:137" s="13" customFormat="1" ht="15.6" x14ac:dyDescent="0.3">
      <c r="A64" s="318">
        <v>2081</v>
      </c>
      <c r="B64" s="319" t="s">
        <v>250</v>
      </c>
      <c r="C64" s="320" t="s">
        <v>181</v>
      </c>
      <c r="D64" s="320" t="s">
        <v>186</v>
      </c>
      <c r="E64" s="320" t="s">
        <v>183</v>
      </c>
      <c r="F64" s="320" t="s">
        <v>184</v>
      </c>
      <c r="G64" s="321">
        <v>2167302.9300000002</v>
      </c>
      <c r="H64" s="321">
        <v>0</v>
      </c>
      <c r="I64" s="321">
        <v>88193.45</v>
      </c>
      <c r="J64" s="321">
        <v>0</v>
      </c>
      <c r="K64" s="321">
        <v>223400</v>
      </c>
      <c r="L64" s="321">
        <v>856.93</v>
      </c>
      <c r="M64" s="321">
        <v>0</v>
      </c>
      <c r="N64" s="321">
        <v>0</v>
      </c>
      <c r="O64" s="321">
        <v>107193.86999999998</v>
      </c>
      <c r="P64" s="321">
        <v>10312.399999999998</v>
      </c>
      <c r="Q64" s="321">
        <v>0</v>
      </c>
      <c r="R64" s="321">
        <v>0</v>
      </c>
      <c r="S64" s="321">
        <v>12725.400000000001</v>
      </c>
      <c r="T64" s="321">
        <v>0</v>
      </c>
      <c r="U64" s="321">
        <v>0</v>
      </c>
      <c r="V64" s="321">
        <v>12369.25</v>
      </c>
      <c r="W64" s="321">
        <v>73173</v>
      </c>
      <c r="X64" s="321">
        <v>2695527.2300000004</v>
      </c>
      <c r="Y64" s="321">
        <v>1172834.3199999989</v>
      </c>
      <c r="Z64" s="321">
        <v>0</v>
      </c>
      <c r="AA64" s="321">
        <v>318067.96999999997</v>
      </c>
      <c r="AB64" s="321">
        <v>39928.349999999627</v>
      </c>
      <c r="AC64" s="321">
        <v>171155.81</v>
      </c>
      <c r="AD64" s="321">
        <v>0</v>
      </c>
      <c r="AE64" s="321">
        <v>92207.989999999641</v>
      </c>
      <c r="AF64" s="321">
        <v>6963.1400000000031</v>
      </c>
      <c r="AG64" s="321">
        <v>1255</v>
      </c>
      <c r="AH64" s="321">
        <v>0</v>
      </c>
      <c r="AI64" s="321">
        <v>0</v>
      </c>
      <c r="AJ64" s="321">
        <v>6341.04</v>
      </c>
      <c r="AK64" s="321">
        <v>7444.21</v>
      </c>
      <c r="AL64" s="321">
        <v>41067.61</v>
      </c>
      <c r="AM64" s="321">
        <v>12349.39</v>
      </c>
      <c r="AN64" s="321">
        <v>24560.7</v>
      </c>
      <c r="AO64" s="321">
        <v>41339.75</v>
      </c>
      <c r="AP64" s="321">
        <v>6880.45</v>
      </c>
      <c r="AQ64" s="321">
        <v>156226.62000000005</v>
      </c>
      <c r="AR64" s="321">
        <v>10690.41</v>
      </c>
      <c r="AS64" s="321">
        <v>0</v>
      </c>
      <c r="AT64" s="321">
        <v>17666.52999999997</v>
      </c>
      <c r="AU64" s="321">
        <v>9471</v>
      </c>
      <c r="AV64" s="321">
        <v>4715</v>
      </c>
      <c r="AW64" s="321">
        <v>173546.37</v>
      </c>
      <c r="AX64" s="321">
        <v>230145.16999999998</v>
      </c>
      <c r="AY64" s="321">
        <v>10479.26</v>
      </c>
      <c r="AZ64" s="321">
        <v>215347.23</v>
      </c>
      <c r="BA64" s="321">
        <v>0</v>
      </c>
      <c r="BB64" s="321">
        <v>0</v>
      </c>
      <c r="BC64" s="321">
        <v>0</v>
      </c>
      <c r="BD64" s="321">
        <v>2770683.3199999975</v>
      </c>
      <c r="BE64" s="321">
        <v>128567.02000000005</v>
      </c>
      <c r="BF64" s="321">
        <v>-75156.089999997057</v>
      </c>
      <c r="BG64" s="321">
        <v>53410.930000002991</v>
      </c>
      <c r="BH64" s="321">
        <v>8754.25</v>
      </c>
      <c r="BI64" s="321">
        <v>0</v>
      </c>
      <c r="BJ64" s="321">
        <v>0</v>
      </c>
      <c r="BK64" s="321">
        <v>8754.25</v>
      </c>
      <c r="BL64" s="321">
        <v>0</v>
      </c>
      <c r="BM64" s="321">
        <v>16077.139999999998</v>
      </c>
      <c r="BN64" s="321">
        <v>0</v>
      </c>
      <c r="BO64" s="321">
        <v>3584</v>
      </c>
      <c r="BP64" s="321">
        <v>19661.14</v>
      </c>
      <c r="BQ64" s="321">
        <v>50918.68</v>
      </c>
      <c r="BR64" s="321">
        <v>-10906.89</v>
      </c>
      <c r="BS64" s="321">
        <v>40011.79</v>
      </c>
      <c r="BT64" s="321">
        <v>0</v>
      </c>
      <c r="BU64" s="321">
        <v>0</v>
      </c>
      <c r="BV64" s="321">
        <v>0</v>
      </c>
      <c r="BW64" s="321">
        <v>0</v>
      </c>
      <c r="BX64" s="321">
        <v>0</v>
      </c>
      <c r="BY64" s="321">
        <v>0</v>
      </c>
      <c r="BZ64" s="321">
        <v>0</v>
      </c>
      <c r="CA64" s="321">
        <v>0</v>
      </c>
      <c r="CB64" s="321">
        <v>0</v>
      </c>
      <c r="CC64" s="321">
        <v>53410.930000002991</v>
      </c>
      <c r="CD64" s="321"/>
      <c r="CE64" s="321">
        <v>40011.79</v>
      </c>
      <c r="CF64" s="321"/>
      <c r="CG64" s="321">
        <v>0</v>
      </c>
      <c r="CH64" s="321">
        <v>93422.720000002999</v>
      </c>
      <c r="CI64" s="321">
        <v>363161.46</v>
      </c>
      <c r="CJ64" s="321">
        <v>2243.88</v>
      </c>
      <c r="CK64" s="321">
        <v>401.88</v>
      </c>
      <c r="CL64" s="321">
        <v>361319.46</v>
      </c>
      <c r="CM64" s="321">
        <v>0</v>
      </c>
      <c r="CN64" s="321">
        <v>0</v>
      </c>
      <c r="CO64" s="321">
        <v>13126.97</v>
      </c>
      <c r="CP64" s="321">
        <v>0</v>
      </c>
      <c r="CQ64" s="321">
        <v>-223938.19</v>
      </c>
      <c r="CR64" s="321">
        <v>150508.24</v>
      </c>
      <c r="CS64" s="321">
        <v>0</v>
      </c>
      <c r="CT64" s="321">
        <v>0</v>
      </c>
      <c r="CU64" s="321">
        <v>0</v>
      </c>
      <c r="CV64" s="321">
        <v>0</v>
      </c>
      <c r="CW64" s="321"/>
      <c r="CX64" s="321"/>
      <c r="CY64" s="321"/>
      <c r="CZ64" s="321">
        <v>0</v>
      </c>
      <c r="DA64" s="321">
        <v>0</v>
      </c>
      <c r="DB64" s="321">
        <v>0</v>
      </c>
      <c r="DC64" s="321">
        <v>3685.2</v>
      </c>
      <c r="DD64" s="321">
        <v>0</v>
      </c>
      <c r="DE64" s="321">
        <v>0</v>
      </c>
      <c r="DF64" s="321">
        <v>-19522.47</v>
      </c>
      <c r="DG64" s="321">
        <v>-41248.25</v>
      </c>
      <c r="DH64" s="321">
        <v>0</v>
      </c>
      <c r="DI64" s="321">
        <v>0</v>
      </c>
      <c r="DJ64" s="321">
        <v>-57085.520000000004</v>
      </c>
      <c r="DK64" s="321">
        <v>0</v>
      </c>
      <c r="DL64" s="321">
        <v>0</v>
      </c>
      <c r="DM64" s="321">
        <v>0</v>
      </c>
      <c r="DN64" s="321">
        <v>0</v>
      </c>
      <c r="DO64" s="321">
        <v>0</v>
      </c>
      <c r="DP64" s="322">
        <v>0</v>
      </c>
      <c r="DQ64" s="323">
        <v>1801157.579999998</v>
      </c>
      <c r="DR64" s="324">
        <v>969525.73999999953</v>
      </c>
      <c r="DS64" s="323">
        <v>230145.16999999998</v>
      </c>
      <c r="DT64" s="323">
        <v>130231.66999999998</v>
      </c>
      <c r="DU64" s="323">
        <v>0</v>
      </c>
      <c r="DV64" s="323">
        <v>0</v>
      </c>
      <c r="DY64" s="303"/>
      <c r="DZ64" s="303"/>
      <c r="EG64" s="303"/>
    </row>
    <row r="65" spans="1:137" s="13" customFormat="1" ht="15.6" x14ac:dyDescent="0.3">
      <c r="A65" s="318">
        <v>2296</v>
      </c>
      <c r="B65" s="319" t="s">
        <v>251</v>
      </c>
      <c r="C65" s="320" t="s">
        <v>181</v>
      </c>
      <c r="D65" s="320" t="s">
        <v>186</v>
      </c>
      <c r="E65" s="320" t="s">
        <v>183</v>
      </c>
      <c r="F65" s="320" t="s">
        <v>252</v>
      </c>
      <c r="G65" s="321">
        <v>1718445.75</v>
      </c>
      <c r="H65" s="321">
        <v>0</v>
      </c>
      <c r="I65" s="321">
        <v>63863.45</v>
      </c>
      <c r="J65" s="321">
        <v>0</v>
      </c>
      <c r="K65" s="321">
        <v>177130</v>
      </c>
      <c r="L65" s="321">
        <v>800</v>
      </c>
      <c r="M65" s="321">
        <v>0</v>
      </c>
      <c r="N65" s="321">
        <v>41669.03</v>
      </c>
      <c r="O65" s="321">
        <v>0</v>
      </c>
      <c r="P65" s="321">
        <v>0</v>
      </c>
      <c r="Q65" s="321">
        <v>0</v>
      </c>
      <c r="R65" s="321">
        <v>0</v>
      </c>
      <c r="S65" s="321">
        <v>19727.509999999998</v>
      </c>
      <c r="T65" s="321">
        <v>0</v>
      </c>
      <c r="U65" s="321">
        <v>0</v>
      </c>
      <c r="V65" s="321">
        <v>7455.63</v>
      </c>
      <c r="W65" s="321">
        <v>42933</v>
      </c>
      <c r="X65" s="321">
        <v>2072024.3699999999</v>
      </c>
      <c r="Y65" s="321">
        <v>988873.91</v>
      </c>
      <c r="Z65" s="321">
        <v>0</v>
      </c>
      <c r="AA65" s="321">
        <v>172639.8</v>
      </c>
      <c r="AB65" s="321">
        <v>72871.179999999993</v>
      </c>
      <c r="AC65" s="321">
        <v>103267.66</v>
      </c>
      <c r="AD65" s="321">
        <v>7380.97</v>
      </c>
      <c r="AE65" s="321">
        <v>56332.84</v>
      </c>
      <c r="AF65" s="321">
        <v>6726.28</v>
      </c>
      <c r="AG65" s="321">
        <v>3257.6</v>
      </c>
      <c r="AH65" s="321">
        <v>0</v>
      </c>
      <c r="AI65" s="321">
        <v>0</v>
      </c>
      <c r="AJ65" s="321">
        <v>72236.63</v>
      </c>
      <c r="AK65" s="321">
        <v>2246.25</v>
      </c>
      <c r="AL65" s="321">
        <v>1564.26</v>
      </c>
      <c r="AM65" s="321">
        <v>7471.35</v>
      </c>
      <c r="AN65" s="321">
        <v>27722.6</v>
      </c>
      <c r="AO65" s="321">
        <v>31269.81</v>
      </c>
      <c r="AP65" s="321">
        <v>19836.21</v>
      </c>
      <c r="AQ65" s="321">
        <v>62521.01</v>
      </c>
      <c r="AR65" s="321">
        <v>8186.86</v>
      </c>
      <c r="AS65" s="321">
        <v>0</v>
      </c>
      <c r="AT65" s="321">
        <v>6552.09</v>
      </c>
      <c r="AU65" s="321">
        <v>5377.5</v>
      </c>
      <c r="AV65" s="321">
        <v>0</v>
      </c>
      <c r="AW65" s="321">
        <v>61163.47</v>
      </c>
      <c r="AX65" s="321">
        <v>163766.15</v>
      </c>
      <c r="AY65" s="321">
        <v>16137.990000000002</v>
      </c>
      <c r="AZ65" s="321">
        <v>98854.36</v>
      </c>
      <c r="BA65" s="321">
        <v>0</v>
      </c>
      <c r="BB65" s="321">
        <v>0</v>
      </c>
      <c r="BC65" s="321">
        <v>0</v>
      </c>
      <c r="BD65" s="321">
        <v>1996256.7800000005</v>
      </c>
      <c r="BE65" s="321">
        <v>238822.42999999991</v>
      </c>
      <c r="BF65" s="321">
        <v>75767.589999999385</v>
      </c>
      <c r="BG65" s="321">
        <v>314590.01999999932</v>
      </c>
      <c r="BH65" s="321">
        <v>7403.13</v>
      </c>
      <c r="BI65" s="321">
        <v>0</v>
      </c>
      <c r="BJ65" s="321">
        <v>0</v>
      </c>
      <c r="BK65" s="321">
        <v>7403.13</v>
      </c>
      <c r="BL65" s="321">
        <v>0</v>
      </c>
      <c r="BM65" s="321">
        <v>4990</v>
      </c>
      <c r="BN65" s="321">
        <v>0</v>
      </c>
      <c r="BO65" s="321">
        <v>0</v>
      </c>
      <c r="BP65" s="321">
        <v>4990</v>
      </c>
      <c r="BQ65" s="321">
        <v>18214.11</v>
      </c>
      <c r="BR65" s="321">
        <v>2413.13</v>
      </c>
      <c r="BS65" s="321">
        <v>20627.240000000002</v>
      </c>
      <c r="BT65" s="321">
        <v>0</v>
      </c>
      <c r="BU65" s="321">
        <v>0</v>
      </c>
      <c r="BV65" s="321">
        <v>0</v>
      </c>
      <c r="BW65" s="321">
        <v>0</v>
      </c>
      <c r="BX65" s="321">
        <v>0</v>
      </c>
      <c r="BY65" s="321">
        <v>0</v>
      </c>
      <c r="BZ65" s="321">
        <v>0</v>
      </c>
      <c r="CA65" s="321">
        <v>0</v>
      </c>
      <c r="CB65" s="321">
        <v>0</v>
      </c>
      <c r="CC65" s="321">
        <v>314590.01999999932</v>
      </c>
      <c r="CD65" s="321"/>
      <c r="CE65" s="321">
        <v>20627.240000000002</v>
      </c>
      <c r="CF65" s="321"/>
      <c r="CG65" s="321">
        <v>0</v>
      </c>
      <c r="CH65" s="321">
        <v>335217.25999999931</v>
      </c>
      <c r="CI65" s="321">
        <v>453549.5</v>
      </c>
      <c r="CJ65" s="321">
        <v>136388.35999999999</v>
      </c>
      <c r="CK65" s="321">
        <v>0</v>
      </c>
      <c r="CL65" s="321">
        <v>317161.14</v>
      </c>
      <c r="CM65" s="321">
        <v>0</v>
      </c>
      <c r="CN65" s="321">
        <v>0</v>
      </c>
      <c r="CO65" s="321">
        <v>14483.179999999998</v>
      </c>
      <c r="CP65" s="321">
        <v>-8325.9</v>
      </c>
      <c r="CQ65" s="321">
        <v>33340.5</v>
      </c>
      <c r="CR65" s="321">
        <v>356658.92</v>
      </c>
      <c r="CS65" s="321">
        <v>0</v>
      </c>
      <c r="CT65" s="321">
        <v>0</v>
      </c>
      <c r="CU65" s="321">
        <v>0</v>
      </c>
      <c r="CV65" s="321">
        <v>0</v>
      </c>
      <c r="CW65" s="321"/>
      <c r="CX65" s="321"/>
      <c r="CY65" s="321"/>
      <c r="CZ65" s="321">
        <v>0</v>
      </c>
      <c r="DA65" s="321">
        <v>0</v>
      </c>
      <c r="DB65" s="321">
        <v>0</v>
      </c>
      <c r="DC65" s="321">
        <v>0</v>
      </c>
      <c r="DD65" s="321">
        <v>0</v>
      </c>
      <c r="DE65" s="321">
        <v>0</v>
      </c>
      <c r="DF65" s="321">
        <v>-21441.46</v>
      </c>
      <c r="DG65" s="321">
        <v>0</v>
      </c>
      <c r="DH65" s="321">
        <v>0</v>
      </c>
      <c r="DI65" s="321">
        <v>0</v>
      </c>
      <c r="DJ65" s="321">
        <v>-21441.46</v>
      </c>
      <c r="DK65" s="321">
        <v>0</v>
      </c>
      <c r="DL65" s="321">
        <v>0</v>
      </c>
      <c r="DM65" s="321">
        <v>0</v>
      </c>
      <c r="DN65" s="321">
        <v>0</v>
      </c>
      <c r="DO65" s="321">
        <v>0</v>
      </c>
      <c r="DP65" s="322">
        <v>-0.19999999995343387</v>
      </c>
      <c r="DQ65" s="323">
        <v>1408092.64</v>
      </c>
      <c r="DR65" s="324">
        <v>588164.1400000006</v>
      </c>
      <c r="DS65" s="323">
        <v>163766.15</v>
      </c>
      <c r="DT65" s="323">
        <v>61396.539999999994</v>
      </c>
      <c r="DU65" s="323">
        <v>0</v>
      </c>
      <c r="DV65" s="323">
        <v>0</v>
      </c>
      <c r="DY65" s="303"/>
      <c r="DZ65" s="303"/>
      <c r="EG65" s="303"/>
    </row>
    <row r="66" spans="1:137" s="13" customFormat="1" ht="15.6" x14ac:dyDescent="0.3">
      <c r="A66" s="318">
        <v>1015</v>
      </c>
      <c r="B66" s="319" t="s">
        <v>253</v>
      </c>
      <c r="C66" s="320" t="s">
        <v>181</v>
      </c>
      <c r="D66" s="320" t="s">
        <v>182</v>
      </c>
      <c r="E66" s="320" t="s">
        <v>183</v>
      </c>
      <c r="F66" s="320" t="s">
        <v>184</v>
      </c>
      <c r="G66" s="321">
        <v>757253.73</v>
      </c>
      <c r="H66" s="321">
        <v>0</v>
      </c>
      <c r="I66" s="321">
        <v>31748.560000000001</v>
      </c>
      <c r="J66" s="321">
        <v>0</v>
      </c>
      <c r="K66" s="321">
        <v>0</v>
      </c>
      <c r="L66" s="321">
        <v>500</v>
      </c>
      <c r="M66" s="321">
        <v>0</v>
      </c>
      <c r="N66" s="321">
        <v>0</v>
      </c>
      <c r="O66" s="321">
        <v>51141</v>
      </c>
      <c r="P66" s="321">
        <v>0</v>
      </c>
      <c r="Q66" s="321">
        <v>0</v>
      </c>
      <c r="R66" s="321">
        <v>0</v>
      </c>
      <c r="S66" s="321">
        <v>36125.370000000003</v>
      </c>
      <c r="T66" s="321">
        <v>47413.35</v>
      </c>
      <c r="U66" s="321">
        <v>0</v>
      </c>
      <c r="V66" s="321">
        <v>0</v>
      </c>
      <c r="W66" s="321">
        <v>0</v>
      </c>
      <c r="X66" s="321">
        <v>924182.01</v>
      </c>
      <c r="Y66" s="321">
        <v>251515.69000000012</v>
      </c>
      <c r="Z66" s="321">
        <v>0</v>
      </c>
      <c r="AA66" s="321">
        <v>377365.54</v>
      </c>
      <c r="AB66" s="321">
        <v>32735.470000000059</v>
      </c>
      <c r="AC66" s="321">
        <v>40374.660000000003</v>
      </c>
      <c r="AD66" s="321">
        <v>0</v>
      </c>
      <c r="AE66" s="321">
        <v>9481.3700000001809</v>
      </c>
      <c r="AF66" s="321">
        <v>349.99999999999818</v>
      </c>
      <c r="AG66" s="321">
        <v>5910.83</v>
      </c>
      <c r="AH66" s="321">
        <v>0</v>
      </c>
      <c r="AI66" s="321">
        <v>3291.75</v>
      </c>
      <c r="AJ66" s="321">
        <v>39684.78</v>
      </c>
      <c r="AK66" s="321">
        <v>0</v>
      </c>
      <c r="AL66" s="321">
        <v>151</v>
      </c>
      <c r="AM66" s="321">
        <v>1781.78</v>
      </c>
      <c r="AN66" s="321">
        <v>9493.1400000000012</v>
      </c>
      <c r="AO66" s="321">
        <v>0</v>
      </c>
      <c r="AP66" s="321">
        <v>1905.1100000000001</v>
      </c>
      <c r="AQ66" s="321">
        <v>29712.69000000001</v>
      </c>
      <c r="AR66" s="321">
        <v>158.75</v>
      </c>
      <c r="AS66" s="321">
        <v>0</v>
      </c>
      <c r="AT66" s="321">
        <v>7176.4799999999959</v>
      </c>
      <c r="AU66" s="321">
        <v>3291.75</v>
      </c>
      <c r="AV66" s="321">
        <v>0</v>
      </c>
      <c r="AW66" s="321">
        <v>0</v>
      </c>
      <c r="AX66" s="321">
        <v>326.79999999997381</v>
      </c>
      <c r="AY66" s="321">
        <v>0</v>
      </c>
      <c r="AZ66" s="321">
        <v>0</v>
      </c>
      <c r="BA66" s="321">
        <v>53795.8</v>
      </c>
      <c r="BB66" s="321">
        <v>0</v>
      </c>
      <c r="BC66" s="321">
        <v>0</v>
      </c>
      <c r="BD66" s="321">
        <v>868503.39000000048</v>
      </c>
      <c r="BE66" s="321">
        <v>159353.10000000009</v>
      </c>
      <c r="BF66" s="321">
        <v>55678.61999999953</v>
      </c>
      <c r="BG66" s="321">
        <v>215031.71999999962</v>
      </c>
      <c r="BH66" s="321">
        <v>4951.75</v>
      </c>
      <c r="BI66" s="321">
        <v>0</v>
      </c>
      <c r="BJ66" s="321">
        <v>0</v>
      </c>
      <c r="BK66" s="321">
        <v>4951.75</v>
      </c>
      <c r="BL66" s="321">
        <v>0</v>
      </c>
      <c r="BM66" s="321">
        <v>4250</v>
      </c>
      <c r="BN66" s="321">
        <v>0</v>
      </c>
      <c r="BO66" s="321">
        <v>0</v>
      </c>
      <c r="BP66" s="321">
        <v>4250</v>
      </c>
      <c r="BQ66" s="321">
        <v>16487.5</v>
      </c>
      <c r="BR66" s="321">
        <v>701.75</v>
      </c>
      <c r="BS66" s="321">
        <v>17189.25</v>
      </c>
      <c r="BT66" s="321">
        <v>0</v>
      </c>
      <c r="BU66" s="321">
        <v>0</v>
      </c>
      <c r="BV66" s="321">
        <v>0</v>
      </c>
      <c r="BW66" s="321">
        <v>0</v>
      </c>
      <c r="BX66" s="321">
        <v>0</v>
      </c>
      <c r="BY66" s="321">
        <v>0</v>
      </c>
      <c r="BZ66" s="321">
        <v>0</v>
      </c>
      <c r="CA66" s="321">
        <v>0</v>
      </c>
      <c r="CB66" s="321">
        <v>0</v>
      </c>
      <c r="CC66" s="321">
        <v>215031.71999999962</v>
      </c>
      <c r="CD66" s="321"/>
      <c r="CE66" s="321">
        <v>17189.25</v>
      </c>
      <c r="CF66" s="321"/>
      <c r="CG66" s="321">
        <v>0</v>
      </c>
      <c r="CH66" s="321">
        <v>232220.96999999962</v>
      </c>
      <c r="CI66" s="321">
        <v>277308.18</v>
      </c>
      <c r="CJ66" s="321">
        <v>50273</v>
      </c>
      <c r="CK66" s="321">
        <v>0</v>
      </c>
      <c r="CL66" s="321">
        <v>227035.18</v>
      </c>
      <c r="CM66" s="321">
        <v>1142.46</v>
      </c>
      <c r="CN66" s="321">
        <v>0</v>
      </c>
      <c r="CO66" s="321">
        <v>893.16</v>
      </c>
      <c r="CP66" s="321">
        <v>0</v>
      </c>
      <c r="CQ66" s="321">
        <v>0</v>
      </c>
      <c r="CR66" s="321">
        <v>229070.8</v>
      </c>
      <c r="CS66" s="321">
        <v>0</v>
      </c>
      <c r="CT66" s="321">
        <v>0</v>
      </c>
      <c r="CU66" s="321">
        <v>0</v>
      </c>
      <c r="CV66" s="321">
        <v>0</v>
      </c>
      <c r="CW66" s="321"/>
      <c r="CX66" s="321"/>
      <c r="CY66" s="321"/>
      <c r="CZ66" s="321">
        <v>0</v>
      </c>
      <c r="DA66" s="321">
        <v>0</v>
      </c>
      <c r="DB66" s="321">
        <v>0</v>
      </c>
      <c r="DC66" s="321">
        <v>4792.3999999999996</v>
      </c>
      <c r="DD66" s="321">
        <v>0</v>
      </c>
      <c r="DE66" s="321">
        <v>0</v>
      </c>
      <c r="DF66" s="321">
        <v>-3430.23</v>
      </c>
      <c r="DG66" s="321">
        <v>1788</v>
      </c>
      <c r="DH66" s="321">
        <v>0</v>
      </c>
      <c r="DI66" s="321">
        <v>0</v>
      </c>
      <c r="DJ66" s="321">
        <v>3150.1699999999996</v>
      </c>
      <c r="DK66" s="321">
        <v>0</v>
      </c>
      <c r="DL66" s="321">
        <v>0</v>
      </c>
      <c r="DM66" s="321">
        <v>0</v>
      </c>
      <c r="DN66" s="321">
        <v>0</v>
      </c>
      <c r="DO66" s="321">
        <v>0</v>
      </c>
      <c r="DP66" s="322">
        <v>0</v>
      </c>
      <c r="DQ66" s="323">
        <v>711822.73000000045</v>
      </c>
      <c r="DR66" s="324">
        <v>156680.66000000003</v>
      </c>
      <c r="DS66" s="323">
        <v>326.79999999997381</v>
      </c>
      <c r="DT66" s="323">
        <v>87266.37</v>
      </c>
      <c r="DU66" s="323">
        <v>47413.35</v>
      </c>
      <c r="DV66" s="323">
        <v>0</v>
      </c>
      <c r="DY66" s="303"/>
      <c r="DZ66" s="303"/>
      <c r="EG66" s="303"/>
    </row>
    <row r="67" spans="1:137" s="13" customFormat="1" ht="15.6" x14ac:dyDescent="0.3">
      <c r="A67" s="318">
        <v>1022</v>
      </c>
      <c r="B67" s="319" t="s">
        <v>254</v>
      </c>
      <c r="C67" s="320" t="s">
        <v>181</v>
      </c>
      <c r="D67" s="320" t="s">
        <v>182</v>
      </c>
      <c r="E67" s="320" t="s">
        <v>183</v>
      </c>
      <c r="F67" s="320" t="s">
        <v>184</v>
      </c>
      <c r="G67" s="321">
        <v>649121.31000000006</v>
      </c>
      <c r="H67" s="321">
        <v>0</v>
      </c>
      <c r="I67" s="321">
        <v>48141.16</v>
      </c>
      <c r="J67" s="321">
        <v>0</v>
      </c>
      <c r="K67" s="321">
        <v>0</v>
      </c>
      <c r="L67" s="321">
        <v>856.93</v>
      </c>
      <c r="M67" s="321">
        <v>0</v>
      </c>
      <c r="N67" s="321">
        <v>0</v>
      </c>
      <c r="O67" s="321">
        <v>6647.33</v>
      </c>
      <c r="P67" s="321">
        <v>0</v>
      </c>
      <c r="Q67" s="321">
        <v>0</v>
      </c>
      <c r="R67" s="321">
        <v>0</v>
      </c>
      <c r="S67" s="321">
        <v>9570.4</v>
      </c>
      <c r="T67" s="321">
        <v>54976</v>
      </c>
      <c r="U67" s="321">
        <v>0</v>
      </c>
      <c r="V67" s="321">
        <v>0</v>
      </c>
      <c r="W67" s="321">
        <v>0</v>
      </c>
      <c r="X67" s="321">
        <v>769313.13000000012</v>
      </c>
      <c r="Y67" s="321">
        <v>205669.80000000016</v>
      </c>
      <c r="Z67" s="321">
        <v>0</v>
      </c>
      <c r="AA67" s="321">
        <v>83287.16</v>
      </c>
      <c r="AB67" s="321">
        <v>1262</v>
      </c>
      <c r="AC67" s="321">
        <v>3270.66</v>
      </c>
      <c r="AD67" s="321">
        <v>0</v>
      </c>
      <c r="AE67" s="321">
        <v>97463.950000000055</v>
      </c>
      <c r="AF67" s="321">
        <v>967.60999999999785</v>
      </c>
      <c r="AG67" s="321">
        <v>2576</v>
      </c>
      <c r="AH67" s="321">
        <v>0</v>
      </c>
      <c r="AI67" s="321">
        <v>0</v>
      </c>
      <c r="AJ67" s="321">
        <v>16286.51</v>
      </c>
      <c r="AK67" s="321">
        <v>11884.4</v>
      </c>
      <c r="AL67" s="321">
        <v>13377.09</v>
      </c>
      <c r="AM67" s="321">
        <v>1165.6699999999998</v>
      </c>
      <c r="AN67" s="321">
        <v>9282.0300000000007</v>
      </c>
      <c r="AO67" s="321">
        <v>0</v>
      </c>
      <c r="AP67" s="321">
        <v>17111.52</v>
      </c>
      <c r="AQ67" s="321">
        <v>16446.139999999996</v>
      </c>
      <c r="AR67" s="321">
        <v>893.14</v>
      </c>
      <c r="AS67" s="321">
        <v>0</v>
      </c>
      <c r="AT67" s="321">
        <v>4997.6399999999994</v>
      </c>
      <c r="AU67" s="321">
        <v>3291.75</v>
      </c>
      <c r="AV67" s="321">
        <v>0</v>
      </c>
      <c r="AW67" s="321">
        <v>1379.2399999999998</v>
      </c>
      <c r="AX67" s="321">
        <v>80488.549999999988</v>
      </c>
      <c r="AY67" s="321">
        <v>0</v>
      </c>
      <c r="AZ67" s="321">
        <v>82789.929999999993</v>
      </c>
      <c r="BA67" s="321">
        <v>0</v>
      </c>
      <c r="BB67" s="321">
        <v>0</v>
      </c>
      <c r="BC67" s="321">
        <v>0</v>
      </c>
      <c r="BD67" s="321">
        <v>653890.79000000027</v>
      </c>
      <c r="BE67" s="321">
        <v>233684.74</v>
      </c>
      <c r="BF67" s="321">
        <v>115422.33999999985</v>
      </c>
      <c r="BG67" s="321">
        <v>349107.07999999984</v>
      </c>
      <c r="BH67" s="321">
        <v>4627.75</v>
      </c>
      <c r="BI67" s="321">
        <v>0</v>
      </c>
      <c r="BJ67" s="321">
        <v>0</v>
      </c>
      <c r="BK67" s="321">
        <v>4627.75</v>
      </c>
      <c r="BL67" s="321">
        <v>0</v>
      </c>
      <c r="BM67" s="321">
        <v>0</v>
      </c>
      <c r="BN67" s="321">
        <v>0</v>
      </c>
      <c r="BO67" s="321">
        <v>0</v>
      </c>
      <c r="BP67" s="321">
        <v>0</v>
      </c>
      <c r="BQ67" s="321">
        <v>7297.5899999999965</v>
      </c>
      <c r="BR67" s="321">
        <v>4627.75</v>
      </c>
      <c r="BS67" s="321">
        <v>11925.339999999997</v>
      </c>
      <c r="BT67" s="321">
        <v>0</v>
      </c>
      <c r="BU67" s="321">
        <v>0</v>
      </c>
      <c r="BV67" s="321">
        <v>0</v>
      </c>
      <c r="BW67" s="321">
        <v>0</v>
      </c>
      <c r="BX67" s="321">
        <v>0</v>
      </c>
      <c r="BY67" s="321">
        <v>0</v>
      </c>
      <c r="BZ67" s="321">
        <v>0</v>
      </c>
      <c r="CA67" s="321">
        <v>0</v>
      </c>
      <c r="CB67" s="321">
        <v>0</v>
      </c>
      <c r="CC67" s="321">
        <v>349107.07999999984</v>
      </c>
      <c r="CD67" s="321"/>
      <c r="CE67" s="321">
        <v>11925.339999999997</v>
      </c>
      <c r="CF67" s="321"/>
      <c r="CG67" s="321">
        <v>0</v>
      </c>
      <c r="CH67" s="321">
        <v>361032.41999999981</v>
      </c>
      <c r="CI67" s="321">
        <v>363258.17</v>
      </c>
      <c r="CJ67" s="321">
        <v>0</v>
      </c>
      <c r="CK67" s="321">
        <v>0</v>
      </c>
      <c r="CL67" s="321">
        <v>363258.17</v>
      </c>
      <c r="CM67" s="321">
        <v>600</v>
      </c>
      <c r="CN67" s="321">
        <v>0</v>
      </c>
      <c r="CO67" s="321">
        <v>2415.84</v>
      </c>
      <c r="CP67" s="321">
        <v>0</v>
      </c>
      <c r="CQ67" s="321">
        <v>0</v>
      </c>
      <c r="CR67" s="321">
        <v>366274.01</v>
      </c>
      <c r="CS67" s="321">
        <v>0</v>
      </c>
      <c r="CT67" s="321">
        <v>0</v>
      </c>
      <c r="CU67" s="321">
        <v>0</v>
      </c>
      <c r="CV67" s="321">
        <v>0</v>
      </c>
      <c r="CW67" s="321"/>
      <c r="CX67" s="321"/>
      <c r="CY67" s="321"/>
      <c r="CZ67" s="321">
        <v>0</v>
      </c>
      <c r="DA67" s="321">
        <v>0</v>
      </c>
      <c r="DB67" s="321">
        <v>0</v>
      </c>
      <c r="DC67" s="321">
        <v>6647.33</v>
      </c>
      <c r="DD67" s="321">
        <v>0</v>
      </c>
      <c r="DE67" s="321">
        <v>0</v>
      </c>
      <c r="DF67" s="321">
        <v>-11889.31</v>
      </c>
      <c r="DG67" s="321">
        <v>0</v>
      </c>
      <c r="DH67" s="321">
        <v>0</v>
      </c>
      <c r="DI67" s="321">
        <v>0</v>
      </c>
      <c r="DJ67" s="321">
        <v>-5241.9799999999996</v>
      </c>
      <c r="DK67" s="321">
        <v>0</v>
      </c>
      <c r="DL67" s="321">
        <v>0</v>
      </c>
      <c r="DM67" s="321">
        <v>0</v>
      </c>
      <c r="DN67" s="321">
        <v>0</v>
      </c>
      <c r="DO67" s="321">
        <v>0</v>
      </c>
      <c r="DP67" s="322"/>
      <c r="DQ67" s="323">
        <v>391921.18000000023</v>
      </c>
      <c r="DR67" s="324">
        <v>261969.61000000004</v>
      </c>
      <c r="DS67" s="323">
        <v>80488.549999999988</v>
      </c>
      <c r="DT67" s="323">
        <v>16217.73</v>
      </c>
      <c r="DU67" s="323">
        <v>54976</v>
      </c>
      <c r="DV67" s="323">
        <v>0</v>
      </c>
      <c r="DY67" s="303"/>
      <c r="DZ67" s="303"/>
      <c r="EG67" s="303"/>
    </row>
    <row r="68" spans="1:137" s="13" customFormat="1" ht="15.6" x14ac:dyDescent="0.3">
      <c r="A68" s="318">
        <v>2087</v>
      </c>
      <c r="B68" s="319" t="s">
        <v>255</v>
      </c>
      <c r="C68" s="320" t="s">
        <v>181</v>
      </c>
      <c r="D68" s="320" t="s">
        <v>186</v>
      </c>
      <c r="E68" s="320" t="s">
        <v>183</v>
      </c>
      <c r="F68" s="320" t="s">
        <v>184</v>
      </c>
      <c r="G68" s="321">
        <v>2219419.39</v>
      </c>
      <c r="H68" s="321">
        <v>0</v>
      </c>
      <c r="I68" s="321">
        <v>144946.63</v>
      </c>
      <c r="J68" s="321">
        <v>0</v>
      </c>
      <c r="K68" s="321">
        <v>279720</v>
      </c>
      <c r="L68" s="321">
        <v>2600</v>
      </c>
      <c r="M68" s="321">
        <v>0</v>
      </c>
      <c r="N68" s="321">
        <v>0</v>
      </c>
      <c r="O68" s="321">
        <v>51892.259999999995</v>
      </c>
      <c r="P68" s="321">
        <v>42807.26</v>
      </c>
      <c r="Q68" s="321">
        <v>0</v>
      </c>
      <c r="R68" s="321">
        <v>0</v>
      </c>
      <c r="S68" s="321">
        <v>0</v>
      </c>
      <c r="T68" s="321">
        <v>0</v>
      </c>
      <c r="U68" s="321">
        <v>0</v>
      </c>
      <c r="V68" s="321">
        <v>16175.83</v>
      </c>
      <c r="W68" s="321">
        <v>44164</v>
      </c>
      <c r="X68" s="321">
        <v>2801725.3699999996</v>
      </c>
      <c r="Y68" s="321">
        <v>1121460.5199999968</v>
      </c>
      <c r="Z68" s="321">
        <v>0</v>
      </c>
      <c r="AA68" s="321">
        <v>559.11999999999978</v>
      </c>
      <c r="AB68" s="321">
        <v>486749</v>
      </c>
      <c r="AC68" s="321">
        <v>6.31</v>
      </c>
      <c r="AD68" s="321">
        <v>0</v>
      </c>
      <c r="AE68" s="321">
        <v>393217.04</v>
      </c>
      <c r="AF68" s="321">
        <v>20711.899999999972</v>
      </c>
      <c r="AG68" s="321">
        <v>1159.0500000000002</v>
      </c>
      <c r="AH68" s="321">
        <v>0</v>
      </c>
      <c r="AI68" s="321">
        <v>0</v>
      </c>
      <c r="AJ68" s="321">
        <v>38495.780000000013</v>
      </c>
      <c r="AK68" s="321">
        <v>4652.4400000000005</v>
      </c>
      <c r="AL68" s="321">
        <v>2404.15</v>
      </c>
      <c r="AM68" s="321">
        <v>15671.899999999998</v>
      </c>
      <c r="AN68" s="321">
        <v>35367.840000000004</v>
      </c>
      <c r="AO68" s="321">
        <v>25826.99</v>
      </c>
      <c r="AP68" s="321">
        <v>8781.880000000001</v>
      </c>
      <c r="AQ68" s="321">
        <v>155444.74000000002</v>
      </c>
      <c r="AR68" s="321">
        <v>3589.65</v>
      </c>
      <c r="AS68" s="321">
        <v>0</v>
      </c>
      <c r="AT68" s="321">
        <v>25229.160000000003</v>
      </c>
      <c r="AU68" s="321">
        <v>9471</v>
      </c>
      <c r="AV68" s="321">
        <v>1495</v>
      </c>
      <c r="AW68" s="321">
        <v>149812.95000000001</v>
      </c>
      <c r="AX68" s="321">
        <v>142998.63999999998</v>
      </c>
      <c r="AY68" s="321">
        <v>9050.27</v>
      </c>
      <c r="AZ68" s="321">
        <v>123659.98999999999</v>
      </c>
      <c r="BA68" s="321">
        <v>0</v>
      </c>
      <c r="BB68" s="321">
        <v>0</v>
      </c>
      <c r="BC68" s="321">
        <v>0</v>
      </c>
      <c r="BD68" s="321">
        <v>2775815.3199999975</v>
      </c>
      <c r="BE68" s="321">
        <v>253666.92000000022</v>
      </c>
      <c r="BF68" s="321">
        <v>25910.050000002142</v>
      </c>
      <c r="BG68" s="321">
        <v>279576.97000000236</v>
      </c>
      <c r="BH68" s="321">
        <v>8230</v>
      </c>
      <c r="BI68" s="321">
        <v>0</v>
      </c>
      <c r="BJ68" s="321">
        <v>0</v>
      </c>
      <c r="BK68" s="321">
        <v>8230</v>
      </c>
      <c r="BL68" s="321">
        <v>0</v>
      </c>
      <c r="BM68" s="321">
        <v>5523.18</v>
      </c>
      <c r="BN68" s="321">
        <v>0</v>
      </c>
      <c r="BO68" s="321">
        <v>0</v>
      </c>
      <c r="BP68" s="321">
        <v>5523.18</v>
      </c>
      <c r="BQ68" s="321">
        <v>0</v>
      </c>
      <c r="BR68" s="321">
        <v>2706.8199999999997</v>
      </c>
      <c r="BS68" s="321">
        <v>2706.8199999999997</v>
      </c>
      <c r="BT68" s="321">
        <v>0</v>
      </c>
      <c r="BU68" s="321">
        <v>0</v>
      </c>
      <c r="BV68" s="321">
        <v>0</v>
      </c>
      <c r="BW68" s="321">
        <v>0</v>
      </c>
      <c r="BX68" s="321">
        <v>0</v>
      </c>
      <c r="BY68" s="321">
        <v>0</v>
      </c>
      <c r="BZ68" s="321">
        <v>0</v>
      </c>
      <c r="CA68" s="321">
        <v>0</v>
      </c>
      <c r="CB68" s="321">
        <v>0</v>
      </c>
      <c r="CC68" s="321">
        <v>279576.97000000236</v>
      </c>
      <c r="CD68" s="321"/>
      <c r="CE68" s="321">
        <v>2706.8199999999997</v>
      </c>
      <c r="CF68" s="321"/>
      <c r="CG68" s="321">
        <v>0</v>
      </c>
      <c r="CH68" s="321">
        <v>282283.79000000237</v>
      </c>
      <c r="CI68" s="321">
        <v>725319</v>
      </c>
      <c r="CJ68" s="321">
        <v>0</v>
      </c>
      <c r="CK68" s="321">
        <v>0</v>
      </c>
      <c r="CL68" s="321">
        <v>725319</v>
      </c>
      <c r="CM68" s="321">
        <v>0</v>
      </c>
      <c r="CN68" s="321">
        <v>0</v>
      </c>
      <c r="CO68" s="321">
        <v>3635</v>
      </c>
      <c r="CP68" s="321">
        <v>0</v>
      </c>
      <c r="CQ68" s="321">
        <v>-409581.18</v>
      </c>
      <c r="CR68" s="321">
        <v>319372.82</v>
      </c>
      <c r="CS68" s="321">
        <v>0</v>
      </c>
      <c r="CT68" s="321">
        <v>0</v>
      </c>
      <c r="CU68" s="321">
        <v>0</v>
      </c>
      <c r="CV68" s="321">
        <v>0</v>
      </c>
      <c r="CW68" s="321"/>
      <c r="CX68" s="321"/>
      <c r="CY68" s="321"/>
      <c r="CZ68" s="321">
        <v>0</v>
      </c>
      <c r="DA68" s="321">
        <v>0</v>
      </c>
      <c r="DB68" s="321">
        <v>0</v>
      </c>
      <c r="DC68" s="321">
        <v>7545.92</v>
      </c>
      <c r="DD68" s="321">
        <v>0</v>
      </c>
      <c r="DE68" s="321">
        <v>0</v>
      </c>
      <c r="DF68" s="321">
        <v>0</v>
      </c>
      <c r="DG68" s="321">
        <v>-44634.51</v>
      </c>
      <c r="DH68" s="321">
        <v>0</v>
      </c>
      <c r="DI68" s="321">
        <v>0</v>
      </c>
      <c r="DJ68" s="321">
        <v>-37088.590000000004</v>
      </c>
      <c r="DK68" s="321">
        <v>0</v>
      </c>
      <c r="DL68" s="321">
        <v>0</v>
      </c>
      <c r="DM68" s="321">
        <v>0</v>
      </c>
      <c r="DN68" s="321">
        <v>0</v>
      </c>
      <c r="DO68" s="321">
        <v>0</v>
      </c>
      <c r="DP68" s="322">
        <v>-0.44000000000232831</v>
      </c>
      <c r="DQ68" s="323">
        <v>2022703.8899999969</v>
      </c>
      <c r="DR68" s="324">
        <v>753111.43000000063</v>
      </c>
      <c r="DS68" s="323">
        <v>142998.63999999998</v>
      </c>
      <c r="DT68" s="323">
        <v>94699.51999999999</v>
      </c>
      <c r="DU68" s="323">
        <v>0</v>
      </c>
      <c r="DV68" s="323">
        <v>0</v>
      </c>
      <c r="DY68" s="303"/>
      <c r="DZ68" s="303"/>
      <c r="EG68" s="303"/>
    </row>
    <row r="69" spans="1:137" s="13" customFormat="1" ht="15.6" x14ac:dyDescent="0.3">
      <c r="A69" s="318">
        <v>2466</v>
      </c>
      <c r="B69" s="319" t="s">
        <v>256</v>
      </c>
      <c r="C69" s="320" t="s">
        <v>181</v>
      </c>
      <c r="D69" s="320" t="s">
        <v>186</v>
      </c>
      <c r="E69" s="320" t="s">
        <v>183</v>
      </c>
      <c r="F69" s="320" t="s">
        <v>184</v>
      </c>
      <c r="G69" s="321">
        <v>3737307.28</v>
      </c>
      <c r="H69" s="321">
        <v>0</v>
      </c>
      <c r="I69" s="321">
        <v>88352.22</v>
      </c>
      <c r="J69" s="321">
        <v>0</v>
      </c>
      <c r="K69" s="321">
        <v>417300</v>
      </c>
      <c r="L69" s="321">
        <v>13027.72</v>
      </c>
      <c r="M69" s="321">
        <v>0</v>
      </c>
      <c r="N69" s="321">
        <v>0</v>
      </c>
      <c r="O69" s="321">
        <v>59916.990000000005</v>
      </c>
      <c r="P69" s="321">
        <v>1509.54</v>
      </c>
      <c r="Q69" s="321">
        <v>0</v>
      </c>
      <c r="R69" s="321">
        <v>0</v>
      </c>
      <c r="S69" s="321">
        <v>9458.0400000000009</v>
      </c>
      <c r="T69" s="321">
        <v>260</v>
      </c>
      <c r="U69" s="321">
        <v>0</v>
      </c>
      <c r="V69" s="321">
        <v>22809.38</v>
      </c>
      <c r="W69" s="321">
        <v>84343</v>
      </c>
      <c r="X69" s="321">
        <v>4434284.17</v>
      </c>
      <c r="Y69" s="321">
        <v>1869034.5500000007</v>
      </c>
      <c r="Z69" s="321">
        <v>0</v>
      </c>
      <c r="AA69" s="321">
        <v>373382.39999999997</v>
      </c>
      <c r="AB69" s="321">
        <v>293038.77000000066</v>
      </c>
      <c r="AC69" s="321">
        <v>161586.28</v>
      </c>
      <c r="AD69" s="321">
        <v>91456.07</v>
      </c>
      <c r="AE69" s="321">
        <v>160841.51000000021</v>
      </c>
      <c r="AF69" s="321">
        <v>13327.660000000022</v>
      </c>
      <c r="AG69" s="321">
        <v>289</v>
      </c>
      <c r="AH69" s="321">
        <v>0</v>
      </c>
      <c r="AI69" s="321">
        <v>0</v>
      </c>
      <c r="AJ69" s="321">
        <v>74127.380000000019</v>
      </c>
      <c r="AK69" s="321">
        <v>7750.0499999999993</v>
      </c>
      <c r="AL69" s="321">
        <v>15518.429999999997</v>
      </c>
      <c r="AM69" s="321">
        <v>19708.670000000006</v>
      </c>
      <c r="AN69" s="321">
        <v>102236.13</v>
      </c>
      <c r="AO69" s="321">
        <v>30739.81</v>
      </c>
      <c r="AP69" s="321">
        <v>50080.3</v>
      </c>
      <c r="AQ69" s="321">
        <v>179650.52000000008</v>
      </c>
      <c r="AR69" s="321">
        <v>13692.39</v>
      </c>
      <c r="AS69" s="321">
        <v>0</v>
      </c>
      <c r="AT69" s="321">
        <v>64857.619999999981</v>
      </c>
      <c r="AU69" s="321">
        <v>18745.650000000001</v>
      </c>
      <c r="AV69" s="321">
        <v>0</v>
      </c>
      <c r="AW69" s="321">
        <v>123952.86000000003</v>
      </c>
      <c r="AX69" s="321">
        <v>202923.84000000008</v>
      </c>
      <c r="AY69" s="321">
        <v>47162.5</v>
      </c>
      <c r="AZ69" s="321">
        <v>405716.70999999996</v>
      </c>
      <c r="BA69" s="321">
        <v>0</v>
      </c>
      <c r="BB69" s="321">
        <v>0</v>
      </c>
      <c r="BC69" s="321">
        <v>0</v>
      </c>
      <c r="BD69" s="321">
        <v>4319819.1000000006</v>
      </c>
      <c r="BE69" s="321">
        <v>842018.03000000026</v>
      </c>
      <c r="BF69" s="321">
        <v>114465.06999999937</v>
      </c>
      <c r="BG69" s="321">
        <v>956483.09999999963</v>
      </c>
      <c r="BH69" s="321">
        <v>11402.5</v>
      </c>
      <c r="BI69" s="321">
        <v>0</v>
      </c>
      <c r="BJ69" s="321">
        <v>0</v>
      </c>
      <c r="BK69" s="321">
        <v>11402.5</v>
      </c>
      <c r="BL69" s="321">
        <v>0</v>
      </c>
      <c r="BM69" s="321">
        <v>56612</v>
      </c>
      <c r="BN69" s="321">
        <v>0</v>
      </c>
      <c r="BO69" s="321">
        <v>0</v>
      </c>
      <c r="BP69" s="321">
        <v>56612</v>
      </c>
      <c r="BQ69" s="321">
        <v>58991</v>
      </c>
      <c r="BR69" s="321">
        <v>-45209.5</v>
      </c>
      <c r="BS69" s="321">
        <v>13781.5</v>
      </c>
      <c r="BT69" s="321">
        <v>0</v>
      </c>
      <c r="BU69" s="321">
        <v>0</v>
      </c>
      <c r="BV69" s="321">
        <v>0</v>
      </c>
      <c r="BW69" s="321">
        <v>0</v>
      </c>
      <c r="BX69" s="321">
        <v>0</v>
      </c>
      <c r="BY69" s="321">
        <v>0</v>
      </c>
      <c r="BZ69" s="321">
        <v>0</v>
      </c>
      <c r="CA69" s="321">
        <v>0</v>
      </c>
      <c r="CB69" s="321">
        <v>0</v>
      </c>
      <c r="CC69" s="321">
        <v>956483.09999999963</v>
      </c>
      <c r="CD69" s="321"/>
      <c r="CE69" s="321">
        <v>13781.5</v>
      </c>
      <c r="CF69" s="321"/>
      <c r="CG69" s="321">
        <v>0</v>
      </c>
      <c r="CH69" s="321">
        <v>970264.59999999963</v>
      </c>
      <c r="CI69" s="321">
        <v>1382428.94</v>
      </c>
      <c r="CJ69" s="321">
        <v>78450.350000000006</v>
      </c>
      <c r="CK69" s="321">
        <v>0</v>
      </c>
      <c r="CL69" s="321">
        <v>1303978.5899999999</v>
      </c>
      <c r="CM69" s="321">
        <v>0</v>
      </c>
      <c r="CN69" s="321">
        <v>0</v>
      </c>
      <c r="CO69" s="321">
        <v>21803.25</v>
      </c>
      <c r="CP69" s="321">
        <v>0</v>
      </c>
      <c r="CQ69" s="321">
        <v>-284980.44</v>
      </c>
      <c r="CR69" s="321">
        <v>1040801.3999999999</v>
      </c>
      <c r="CS69" s="321">
        <v>0</v>
      </c>
      <c r="CT69" s="321">
        <v>0</v>
      </c>
      <c r="CU69" s="321">
        <v>0</v>
      </c>
      <c r="CV69" s="321">
        <v>0</v>
      </c>
      <c r="CW69" s="321"/>
      <c r="CX69" s="321"/>
      <c r="CY69" s="321"/>
      <c r="CZ69" s="321">
        <v>0</v>
      </c>
      <c r="DA69" s="321">
        <v>0</v>
      </c>
      <c r="DB69" s="321">
        <v>0</v>
      </c>
      <c r="DC69" s="321">
        <v>26393.14</v>
      </c>
      <c r="DD69" s="321">
        <v>0</v>
      </c>
      <c r="DE69" s="321">
        <v>0</v>
      </c>
      <c r="DF69" s="321">
        <v>-84462.15</v>
      </c>
      <c r="DG69" s="321">
        <v>-12197.13</v>
      </c>
      <c r="DH69" s="321">
        <v>0</v>
      </c>
      <c r="DI69" s="321">
        <v>0</v>
      </c>
      <c r="DJ69" s="321">
        <v>-70266.14</v>
      </c>
      <c r="DK69" s="321">
        <v>0</v>
      </c>
      <c r="DL69" s="321">
        <v>0</v>
      </c>
      <c r="DM69" s="321">
        <v>-270.66000000000003</v>
      </c>
      <c r="DN69" s="321">
        <v>0</v>
      </c>
      <c r="DO69" s="321">
        <v>0</v>
      </c>
      <c r="DP69" s="322">
        <v>0</v>
      </c>
      <c r="DQ69" s="323">
        <v>2962667.2400000012</v>
      </c>
      <c r="DR69" s="324">
        <v>1357151.8599999994</v>
      </c>
      <c r="DS69" s="323">
        <v>202923.84000000008</v>
      </c>
      <c r="DT69" s="323">
        <v>70884.570000000007</v>
      </c>
      <c r="DU69" s="323">
        <v>260</v>
      </c>
      <c r="DV69" s="323">
        <v>-270.66000000000003</v>
      </c>
      <c r="DY69" s="303"/>
      <c r="DZ69" s="303"/>
      <c r="EG69" s="303"/>
    </row>
    <row r="70" spans="1:137" s="13" customFormat="1" ht="15.6" x14ac:dyDescent="0.3">
      <c r="A70" s="318">
        <v>2091</v>
      </c>
      <c r="B70" s="319" t="s">
        <v>257</v>
      </c>
      <c r="C70" s="320" t="s">
        <v>181</v>
      </c>
      <c r="D70" s="320" t="s">
        <v>186</v>
      </c>
      <c r="E70" s="320" t="s">
        <v>183</v>
      </c>
      <c r="F70" s="320" t="s">
        <v>194</v>
      </c>
      <c r="G70" s="321">
        <v>1128540.3999999999</v>
      </c>
      <c r="H70" s="321">
        <v>0</v>
      </c>
      <c r="I70" s="321">
        <v>102537.17</v>
      </c>
      <c r="J70" s="321">
        <v>0</v>
      </c>
      <c r="K70" s="321">
        <v>128690</v>
      </c>
      <c r="L70" s="321">
        <v>2706</v>
      </c>
      <c r="M70" s="321">
        <v>0</v>
      </c>
      <c r="N70" s="321">
        <v>15155</v>
      </c>
      <c r="O70" s="321">
        <v>36357.409999999996</v>
      </c>
      <c r="P70" s="321">
        <v>1289.92</v>
      </c>
      <c r="Q70" s="321">
        <v>0</v>
      </c>
      <c r="R70" s="321">
        <v>0</v>
      </c>
      <c r="S70" s="321">
        <v>12872.26</v>
      </c>
      <c r="T70" s="321">
        <v>3857.0699999999997</v>
      </c>
      <c r="U70" s="321">
        <v>0</v>
      </c>
      <c r="V70" s="321">
        <v>7168.55</v>
      </c>
      <c r="W70" s="321">
        <v>35012</v>
      </c>
      <c r="X70" s="321">
        <v>1474185.7799999998</v>
      </c>
      <c r="Y70" s="321">
        <v>640779.74999999907</v>
      </c>
      <c r="Z70" s="321">
        <v>1205.2600000000002</v>
      </c>
      <c r="AA70" s="321">
        <v>195.60000000000014</v>
      </c>
      <c r="AB70" s="321">
        <v>328399.58000000025</v>
      </c>
      <c r="AC70" s="321">
        <v>39.989999999999888</v>
      </c>
      <c r="AD70" s="321">
        <v>0</v>
      </c>
      <c r="AE70" s="321">
        <v>370819.13999999937</v>
      </c>
      <c r="AF70" s="321">
        <v>15373.560000000009</v>
      </c>
      <c r="AG70" s="321">
        <v>3337.67</v>
      </c>
      <c r="AH70" s="321">
        <v>0</v>
      </c>
      <c r="AI70" s="321">
        <v>1084.74</v>
      </c>
      <c r="AJ70" s="321">
        <v>51931.020000000004</v>
      </c>
      <c r="AK70" s="321">
        <v>0</v>
      </c>
      <c r="AL70" s="321">
        <v>15865.500000000007</v>
      </c>
      <c r="AM70" s="321">
        <v>9098.92</v>
      </c>
      <c r="AN70" s="321">
        <v>25067.630000000005</v>
      </c>
      <c r="AO70" s="321">
        <v>16916.68</v>
      </c>
      <c r="AP70" s="321">
        <v>11847.689999999997</v>
      </c>
      <c r="AQ70" s="321">
        <v>48973.630000000026</v>
      </c>
      <c r="AR70" s="321">
        <v>346.49</v>
      </c>
      <c r="AS70" s="321">
        <v>0</v>
      </c>
      <c r="AT70" s="321">
        <v>17670.419999999984</v>
      </c>
      <c r="AU70" s="321">
        <v>5139.75</v>
      </c>
      <c r="AV70" s="321">
        <v>4505</v>
      </c>
      <c r="AW70" s="321">
        <v>61620.2</v>
      </c>
      <c r="AX70" s="321">
        <v>64146.03</v>
      </c>
      <c r="AY70" s="321">
        <v>4462.46</v>
      </c>
      <c r="AZ70" s="321">
        <v>147059.66</v>
      </c>
      <c r="BA70" s="321">
        <v>0</v>
      </c>
      <c r="BB70" s="321">
        <v>0</v>
      </c>
      <c r="BC70" s="321">
        <v>0</v>
      </c>
      <c r="BD70" s="321">
        <v>1845886.3699999982</v>
      </c>
      <c r="BE70" s="321">
        <v>-278013.80000000028</v>
      </c>
      <c r="BF70" s="321">
        <v>-371700.58999999845</v>
      </c>
      <c r="BG70" s="321">
        <v>-649714.38999999873</v>
      </c>
      <c r="BH70" s="321">
        <v>6098.13</v>
      </c>
      <c r="BI70" s="321">
        <v>0</v>
      </c>
      <c r="BJ70" s="321">
        <v>0</v>
      </c>
      <c r="BK70" s="321">
        <v>6098.13</v>
      </c>
      <c r="BL70" s="321">
        <v>0</v>
      </c>
      <c r="BM70" s="321">
        <v>0</v>
      </c>
      <c r="BN70" s="321">
        <v>0</v>
      </c>
      <c r="BO70" s="321">
        <v>0</v>
      </c>
      <c r="BP70" s="321">
        <v>0</v>
      </c>
      <c r="BQ70" s="321">
        <v>0</v>
      </c>
      <c r="BR70" s="321">
        <v>6098.13</v>
      </c>
      <c r="BS70" s="321">
        <v>6098.13</v>
      </c>
      <c r="BT70" s="321">
        <v>0</v>
      </c>
      <c r="BU70" s="321">
        <v>0</v>
      </c>
      <c r="BV70" s="321">
        <v>0</v>
      </c>
      <c r="BW70" s="321">
        <v>0</v>
      </c>
      <c r="BX70" s="321">
        <v>0</v>
      </c>
      <c r="BY70" s="321">
        <v>0</v>
      </c>
      <c r="BZ70" s="321">
        <v>0</v>
      </c>
      <c r="CA70" s="321">
        <v>0</v>
      </c>
      <c r="CB70" s="321">
        <v>0</v>
      </c>
      <c r="CC70" s="321"/>
      <c r="CD70" s="321">
        <v>-649714.38999999873</v>
      </c>
      <c r="CE70" s="321">
        <v>6098.13</v>
      </c>
      <c r="CF70" s="321"/>
      <c r="CG70" s="321">
        <v>0</v>
      </c>
      <c r="CH70" s="321">
        <v>-643616.25999999873</v>
      </c>
      <c r="CI70" s="321">
        <v>0</v>
      </c>
      <c r="CJ70" s="321">
        <v>0</v>
      </c>
      <c r="CK70" s="321">
        <v>0</v>
      </c>
      <c r="CL70" s="321">
        <v>0</v>
      </c>
      <c r="CM70" s="321">
        <v>0</v>
      </c>
      <c r="CN70" s="321">
        <v>0</v>
      </c>
      <c r="CO70" s="321">
        <v>0</v>
      </c>
      <c r="CP70" s="321">
        <v>0</v>
      </c>
      <c r="CQ70" s="321">
        <v>0</v>
      </c>
      <c r="CR70" s="321">
        <v>0</v>
      </c>
      <c r="CS70" s="321">
        <v>0</v>
      </c>
      <c r="CT70" s="321">
        <v>0</v>
      </c>
      <c r="CU70" s="321">
        <v>0</v>
      </c>
      <c r="CV70" s="321">
        <v>0</v>
      </c>
      <c r="CW70" s="321"/>
      <c r="CX70" s="321"/>
      <c r="CY70" s="321"/>
      <c r="CZ70" s="321">
        <v>-650507.57999999868</v>
      </c>
      <c r="DA70" s="321">
        <v>-650507.57999999868</v>
      </c>
      <c r="DB70" s="321">
        <v>31000</v>
      </c>
      <c r="DC70" s="321">
        <v>0</v>
      </c>
      <c r="DD70" s="321">
        <v>0</v>
      </c>
      <c r="DE70" s="321">
        <v>0</v>
      </c>
      <c r="DF70" s="321">
        <v>-24108.68</v>
      </c>
      <c r="DG70" s="321">
        <v>0</v>
      </c>
      <c r="DH70" s="321">
        <v>0</v>
      </c>
      <c r="DI70" s="321">
        <v>0</v>
      </c>
      <c r="DJ70" s="321">
        <v>6891.32</v>
      </c>
      <c r="DK70" s="321">
        <v>0</v>
      </c>
      <c r="DL70" s="321">
        <v>0</v>
      </c>
      <c r="DM70" s="321">
        <v>0</v>
      </c>
      <c r="DN70" s="321">
        <v>0</v>
      </c>
      <c r="DO70" s="321">
        <v>0</v>
      </c>
      <c r="DP70" s="322">
        <v>-1.280568540096283E-9</v>
      </c>
      <c r="DQ70" s="323">
        <v>1356812.8799999987</v>
      </c>
      <c r="DR70" s="324">
        <v>489073.48999999953</v>
      </c>
      <c r="DS70" s="323">
        <v>64146.03</v>
      </c>
      <c r="DT70" s="323">
        <v>65674.59</v>
      </c>
      <c r="DU70" s="323">
        <v>3857.0699999999997</v>
      </c>
      <c r="DV70" s="323">
        <v>0</v>
      </c>
      <c r="DY70" s="303"/>
      <c r="DZ70" s="303"/>
      <c r="EG70" s="303"/>
    </row>
    <row r="71" spans="1:137" s="13" customFormat="1" ht="15.6" x14ac:dyDescent="0.3">
      <c r="A71" s="318">
        <v>2093</v>
      </c>
      <c r="B71" s="319" t="s">
        <v>258</v>
      </c>
      <c r="C71" s="320" t="s">
        <v>181</v>
      </c>
      <c r="D71" s="320" t="s">
        <v>186</v>
      </c>
      <c r="E71" s="320" t="s">
        <v>183</v>
      </c>
      <c r="F71" s="320" t="s">
        <v>184</v>
      </c>
      <c r="G71" s="321">
        <v>2049486.62</v>
      </c>
      <c r="H71" s="321">
        <v>0</v>
      </c>
      <c r="I71" s="321">
        <v>99597.5</v>
      </c>
      <c r="J71" s="321">
        <v>0</v>
      </c>
      <c r="K71" s="321">
        <v>114560</v>
      </c>
      <c r="L71" s="321">
        <v>5771.29</v>
      </c>
      <c r="M71" s="321">
        <v>0</v>
      </c>
      <c r="N71" s="321">
        <v>0</v>
      </c>
      <c r="O71" s="321">
        <v>108146.32999999999</v>
      </c>
      <c r="P71" s="321">
        <v>919.00000000000728</v>
      </c>
      <c r="Q71" s="321">
        <v>0</v>
      </c>
      <c r="R71" s="321">
        <v>0</v>
      </c>
      <c r="S71" s="321">
        <v>34895.61</v>
      </c>
      <c r="T71" s="321">
        <v>0</v>
      </c>
      <c r="U71" s="321">
        <v>0</v>
      </c>
      <c r="V71" s="321">
        <v>6295.21</v>
      </c>
      <c r="W71" s="321">
        <v>148416</v>
      </c>
      <c r="X71" s="321">
        <v>2568087.56</v>
      </c>
      <c r="Y71" s="321">
        <v>840964.75000000012</v>
      </c>
      <c r="Z71" s="321">
        <v>2768.0299999999997</v>
      </c>
      <c r="AA71" s="321">
        <v>1679.7699999999991</v>
      </c>
      <c r="AB71" s="321">
        <v>392189.47000000038</v>
      </c>
      <c r="AC71" s="321">
        <v>1670.87</v>
      </c>
      <c r="AD71" s="321">
        <v>0</v>
      </c>
      <c r="AE71" s="321">
        <v>318140.40999999957</v>
      </c>
      <c r="AF71" s="321">
        <v>18992.349999999995</v>
      </c>
      <c r="AG71" s="321">
        <v>3018.26</v>
      </c>
      <c r="AH71" s="321">
        <v>0</v>
      </c>
      <c r="AI71" s="321">
        <v>0</v>
      </c>
      <c r="AJ71" s="321">
        <v>145377.53999999998</v>
      </c>
      <c r="AK71" s="321">
        <v>0</v>
      </c>
      <c r="AL71" s="321">
        <v>4628.45</v>
      </c>
      <c r="AM71" s="321">
        <v>10706.08</v>
      </c>
      <c r="AN71" s="321">
        <v>58033.279999999999</v>
      </c>
      <c r="AO71" s="321">
        <v>19886.79</v>
      </c>
      <c r="AP71" s="321">
        <v>8880.4400000000023</v>
      </c>
      <c r="AQ71" s="321">
        <v>76854.66</v>
      </c>
      <c r="AR71" s="321">
        <v>17807.919999999998</v>
      </c>
      <c r="AS71" s="321">
        <v>0</v>
      </c>
      <c r="AT71" s="321">
        <v>29194.720000000005</v>
      </c>
      <c r="AU71" s="321">
        <v>0</v>
      </c>
      <c r="AV71" s="321">
        <v>100</v>
      </c>
      <c r="AW71" s="321">
        <v>185199.23</v>
      </c>
      <c r="AX71" s="321">
        <v>195525</v>
      </c>
      <c r="AY71" s="321">
        <v>17290</v>
      </c>
      <c r="AZ71" s="321">
        <v>45309.000000000015</v>
      </c>
      <c r="BA71" s="321">
        <v>0</v>
      </c>
      <c r="BB71" s="321">
        <v>0</v>
      </c>
      <c r="BC71" s="321">
        <v>0</v>
      </c>
      <c r="BD71" s="321">
        <v>2394217.0200000005</v>
      </c>
      <c r="BE71" s="321">
        <v>365168.97999999981</v>
      </c>
      <c r="BF71" s="321">
        <v>173870.53999999957</v>
      </c>
      <c r="BG71" s="321">
        <v>539039.51999999932</v>
      </c>
      <c r="BH71" s="321">
        <v>49690</v>
      </c>
      <c r="BI71" s="321">
        <v>0</v>
      </c>
      <c r="BJ71" s="321">
        <v>0</v>
      </c>
      <c r="BK71" s="321">
        <v>49690</v>
      </c>
      <c r="BL71" s="321">
        <v>0</v>
      </c>
      <c r="BM71" s="321">
        <v>34570</v>
      </c>
      <c r="BN71" s="321">
        <v>41343</v>
      </c>
      <c r="BO71" s="321">
        <v>0</v>
      </c>
      <c r="BP71" s="321">
        <v>75913</v>
      </c>
      <c r="BQ71" s="321">
        <v>66732.479999999996</v>
      </c>
      <c r="BR71" s="321">
        <v>-26223</v>
      </c>
      <c r="BS71" s="321">
        <v>40509.479999999996</v>
      </c>
      <c r="BT71" s="321">
        <v>0</v>
      </c>
      <c r="BU71" s="321">
        <v>0</v>
      </c>
      <c r="BV71" s="321">
        <v>0</v>
      </c>
      <c r="BW71" s="321">
        <v>0</v>
      </c>
      <c r="BX71" s="321">
        <v>0</v>
      </c>
      <c r="BY71" s="321">
        <v>0</v>
      </c>
      <c r="BZ71" s="321">
        <v>0</v>
      </c>
      <c r="CA71" s="321">
        <v>0</v>
      </c>
      <c r="CB71" s="321">
        <v>0</v>
      </c>
      <c r="CC71" s="321">
        <v>539039.51999999932</v>
      </c>
      <c r="CD71" s="321"/>
      <c r="CE71" s="321">
        <v>40509.479999999996</v>
      </c>
      <c r="CF71" s="321"/>
      <c r="CG71" s="321">
        <v>0</v>
      </c>
      <c r="CH71" s="321">
        <v>579548.9999999993</v>
      </c>
      <c r="CI71" s="321">
        <v>735039.98</v>
      </c>
      <c r="CJ71" s="321">
        <v>0</v>
      </c>
      <c r="CK71" s="321">
        <v>0</v>
      </c>
      <c r="CL71" s="321">
        <v>735039.98</v>
      </c>
      <c r="CM71" s="321">
        <v>0</v>
      </c>
      <c r="CN71" s="321">
        <v>0</v>
      </c>
      <c r="CO71" s="321">
        <v>5335.57</v>
      </c>
      <c r="CP71" s="321">
        <v>0</v>
      </c>
      <c r="CQ71" s="321">
        <v>-125318.04062500004</v>
      </c>
      <c r="CR71" s="321">
        <v>615057.50937499991</v>
      </c>
      <c r="CS71" s="321">
        <v>0</v>
      </c>
      <c r="CT71" s="321">
        <v>0</v>
      </c>
      <c r="CU71" s="321">
        <v>0</v>
      </c>
      <c r="CV71" s="321">
        <v>0</v>
      </c>
      <c r="CW71" s="321"/>
      <c r="CX71" s="321"/>
      <c r="CY71" s="321"/>
      <c r="CZ71" s="321">
        <v>0</v>
      </c>
      <c r="DA71" s="321">
        <v>0</v>
      </c>
      <c r="DB71" s="321">
        <v>0</v>
      </c>
      <c r="DC71" s="321">
        <v>11094.84</v>
      </c>
      <c r="DD71" s="321">
        <v>0</v>
      </c>
      <c r="DE71" s="321">
        <v>0</v>
      </c>
      <c r="DF71" s="321">
        <v>0</v>
      </c>
      <c r="DG71" s="321">
        <v>-46603.35</v>
      </c>
      <c r="DH71" s="321">
        <v>0</v>
      </c>
      <c r="DI71" s="321">
        <v>0</v>
      </c>
      <c r="DJ71" s="321">
        <v>-35508.509999999995</v>
      </c>
      <c r="DK71" s="321">
        <v>0</v>
      </c>
      <c r="DL71" s="321">
        <v>0</v>
      </c>
      <c r="DM71" s="321">
        <v>0</v>
      </c>
      <c r="DN71" s="321">
        <v>0</v>
      </c>
      <c r="DO71" s="321">
        <v>0</v>
      </c>
      <c r="DP71" s="322">
        <v>6.2500010244548321E-4</v>
      </c>
      <c r="DQ71" s="323">
        <v>1576405.6500000004</v>
      </c>
      <c r="DR71" s="324">
        <v>817811.37000000011</v>
      </c>
      <c r="DS71" s="323">
        <v>195525</v>
      </c>
      <c r="DT71" s="323">
        <v>143960.94</v>
      </c>
      <c r="DU71" s="323">
        <v>0</v>
      </c>
      <c r="DV71" s="323">
        <v>0</v>
      </c>
      <c r="DY71" s="303"/>
      <c r="DZ71" s="303"/>
      <c r="EG71" s="303"/>
    </row>
    <row r="72" spans="1:137" s="13" customFormat="1" ht="15.6" x14ac:dyDescent="0.3">
      <c r="A72" s="318">
        <v>2092</v>
      </c>
      <c r="B72" s="319" t="s">
        <v>259</v>
      </c>
      <c r="C72" s="320" t="s">
        <v>181</v>
      </c>
      <c r="D72" s="320" t="s">
        <v>186</v>
      </c>
      <c r="E72" s="320" t="s">
        <v>183</v>
      </c>
      <c r="F72" s="320" t="s">
        <v>184</v>
      </c>
      <c r="G72" s="321">
        <v>2442727.85</v>
      </c>
      <c r="H72" s="321">
        <v>0</v>
      </c>
      <c r="I72" s="321">
        <v>97393.56</v>
      </c>
      <c r="J72" s="321">
        <v>0</v>
      </c>
      <c r="K72" s="321">
        <v>227090</v>
      </c>
      <c r="L72" s="321">
        <v>2400</v>
      </c>
      <c r="M72" s="321">
        <v>0</v>
      </c>
      <c r="N72" s="321">
        <v>0</v>
      </c>
      <c r="O72" s="321">
        <v>73403.820000000007</v>
      </c>
      <c r="P72" s="321">
        <v>70178.710000000006</v>
      </c>
      <c r="Q72" s="321">
        <v>0</v>
      </c>
      <c r="R72" s="321">
        <v>0</v>
      </c>
      <c r="S72" s="321">
        <v>25606</v>
      </c>
      <c r="T72" s="321">
        <v>186122.7</v>
      </c>
      <c r="U72" s="321">
        <v>0</v>
      </c>
      <c r="V72" s="321">
        <v>9636.25</v>
      </c>
      <c r="W72" s="321">
        <v>20807</v>
      </c>
      <c r="X72" s="321">
        <v>3155365.89</v>
      </c>
      <c r="Y72" s="321">
        <v>1516047.85</v>
      </c>
      <c r="Z72" s="321">
        <v>0</v>
      </c>
      <c r="AA72" s="321">
        <v>158812.82999999999</v>
      </c>
      <c r="AB72" s="321">
        <v>77372.59</v>
      </c>
      <c r="AC72" s="321">
        <v>189433.54</v>
      </c>
      <c r="AD72" s="321">
        <v>0</v>
      </c>
      <c r="AE72" s="321">
        <v>80032.53</v>
      </c>
      <c r="AF72" s="321">
        <v>9248.7199999999993</v>
      </c>
      <c r="AG72" s="321">
        <v>993</v>
      </c>
      <c r="AH72" s="321">
        <v>0</v>
      </c>
      <c r="AI72" s="321">
        <v>0</v>
      </c>
      <c r="AJ72" s="321">
        <v>223838.67</v>
      </c>
      <c r="AK72" s="321">
        <v>4519.49</v>
      </c>
      <c r="AL72" s="321">
        <v>1459.42</v>
      </c>
      <c r="AM72" s="321">
        <v>8229.16</v>
      </c>
      <c r="AN72" s="321">
        <v>95351.16</v>
      </c>
      <c r="AO72" s="321">
        <v>27754.63</v>
      </c>
      <c r="AP72" s="321">
        <v>12454.94</v>
      </c>
      <c r="AQ72" s="321">
        <v>136318.24</v>
      </c>
      <c r="AR72" s="321">
        <v>49275.25</v>
      </c>
      <c r="AS72" s="321">
        <v>0</v>
      </c>
      <c r="AT72" s="321">
        <v>19382.61</v>
      </c>
      <c r="AU72" s="321">
        <v>12100</v>
      </c>
      <c r="AV72" s="321">
        <v>6783</v>
      </c>
      <c r="AW72" s="321">
        <v>145290.87</v>
      </c>
      <c r="AX72" s="321">
        <v>164224.6</v>
      </c>
      <c r="AY72" s="321">
        <v>12133.88</v>
      </c>
      <c r="AZ72" s="321">
        <v>335827.09</v>
      </c>
      <c r="BA72" s="321">
        <v>0</v>
      </c>
      <c r="BB72" s="321">
        <v>0</v>
      </c>
      <c r="BC72" s="321">
        <v>0</v>
      </c>
      <c r="BD72" s="321">
        <v>3286884.0700000003</v>
      </c>
      <c r="BE72" s="321">
        <v>928537.10000000021</v>
      </c>
      <c r="BF72" s="321">
        <v>-131518.18000000017</v>
      </c>
      <c r="BG72" s="321">
        <v>797018.92</v>
      </c>
      <c r="BH72" s="321">
        <v>9388.75</v>
      </c>
      <c r="BI72" s="321">
        <v>0</v>
      </c>
      <c r="BJ72" s="321">
        <v>0</v>
      </c>
      <c r="BK72" s="321">
        <v>9388.75</v>
      </c>
      <c r="BL72" s="321">
        <v>0</v>
      </c>
      <c r="BM72" s="321">
        <v>0</v>
      </c>
      <c r="BN72" s="321">
        <v>0</v>
      </c>
      <c r="BO72" s="321">
        <v>29048</v>
      </c>
      <c r="BP72" s="321">
        <v>29048</v>
      </c>
      <c r="BQ72" s="321">
        <v>66660.91</v>
      </c>
      <c r="BR72" s="321">
        <v>-19659.25</v>
      </c>
      <c r="BS72" s="321">
        <v>47001.66</v>
      </c>
      <c r="BT72" s="321">
        <v>0</v>
      </c>
      <c r="BU72" s="321">
        <v>0</v>
      </c>
      <c r="BV72" s="321">
        <v>0</v>
      </c>
      <c r="BW72" s="321">
        <v>0</v>
      </c>
      <c r="BX72" s="321">
        <v>0</v>
      </c>
      <c r="BY72" s="321">
        <v>0</v>
      </c>
      <c r="BZ72" s="321">
        <v>0</v>
      </c>
      <c r="CA72" s="321">
        <v>0</v>
      </c>
      <c r="CB72" s="321">
        <v>0</v>
      </c>
      <c r="CC72" s="321">
        <v>797018.92</v>
      </c>
      <c r="CD72" s="321"/>
      <c r="CE72" s="321">
        <v>47001.66</v>
      </c>
      <c r="CF72" s="321"/>
      <c r="CG72" s="321">
        <v>0</v>
      </c>
      <c r="CH72" s="321">
        <v>844020.58000000007</v>
      </c>
      <c r="CI72" s="321">
        <v>959476.43</v>
      </c>
      <c r="CJ72" s="321">
        <v>-828</v>
      </c>
      <c r="CK72" s="321">
        <v>0</v>
      </c>
      <c r="CL72" s="321">
        <v>960304.43</v>
      </c>
      <c r="CM72" s="321">
        <v>0</v>
      </c>
      <c r="CN72" s="321">
        <v>0</v>
      </c>
      <c r="CO72" s="321">
        <v>10505.48</v>
      </c>
      <c r="CP72" s="321">
        <v>8729.35</v>
      </c>
      <c r="CQ72" s="321">
        <v>-172266.78</v>
      </c>
      <c r="CR72" s="321">
        <v>807272.48</v>
      </c>
      <c r="CS72" s="321">
        <v>161562.93</v>
      </c>
      <c r="CT72" s="321">
        <v>0</v>
      </c>
      <c r="CU72" s="321">
        <v>0</v>
      </c>
      <c r="CV72" s="321">
        <v>161562.93</v>
      </c>
      <c r="CW72" s="321"/>
      <c r="CX72" s="321"/>
      <c r="CY72" s="321"/>
      <c r="CZ72" s="321">
        <v>0</v>
      </c>
      <c r="DA72" s="321">
        <v>161562.93</v>
      </c>
      <c r="DB72" s="321">
        <v>0</v>
      </c>
      <c r="DC72" s="321">
        <v>0</v>
      </c>
      <c r="DD72" s="321">
        <v>1750</v>
      </c>
      <c r="DE72" s="321">
        <v>0</v>
      </c>
      <c r="DF72" s="321">
        <v>0</v>
      </c>
      <c r="DG72" s="321">
        <v>-45159.33</v>
      </c>
      <c r="DH72" s="321">
        <v>0</v>
      </c>
      <c r="DI72" s="321">
        <v>-9520</v>
      </c>
      <c r="DJ72" s="321">
        <v>-52929.33</v>
      </c>
      <c r="DK72" s="321">
        <v>0</v>
      </c>
      <c r="DL72" s="321">
        <v>0</v>
      </c>
      <c r="DM72" s="321">
        <v>-71885.320000000007</v>
      </c>
      <c r="DN72" s="321">
        <v>0</v>
      </c>
      <c r="DO72" s="321">
        <v>0</v>
      </c>
      <c r="DP72" s="322">
        <v>-0.1799999998183921</v>
      </c>
      <c r="DQ72" s="323">
        <v>2030948.0600000003</v>
      </c>
      <c r="DR72" s="324">
        <v>1255936.01</v>
      </c>
      <c r="DS72" s="323">
        <v>164224.6</v>
      </c>
      <c r="DT72" s="323">
        <v>169188.53000000003</v>
      </c>
      <c r="DU72" s="323">
        <v>186122.7</v>
      </c>
      <c r="DV72" s="323">
        <v>-71885.320000000007</v>
      </c>
      <c r="DY72" s="303"/>
      <c r="DZ72" s="303"/>
      <c r="EG72" s="303"/>
    </row>
    <row r="73" spans="1:137" s="13" customFormat="1" ht="15.6" x14ac:dyDescent="0.3">
      <c r="A73" s="318">
        <v>7006</v>
      </c>
      <c r="B73" s="319" t="s">
        <v>260</v>
      </c>
      <c r="C73" s="320" t="s">
        <v>181</v>
      </c>
      <c r="D73" s="320" t="s">
        <v>196</v>
      </c>
      <c r="E73" s="320" t="s">
        <v>183</v>
      </c>
      <c r="F73" s="320" t="s">
        <v>184</v>
      </c>
      <c r="G73" s="321">
        <v>1934802.45</v>
      </c>
      <c r="H73" s="321">
        <v>0</v>
      </c>
      <c r="I73" s="321">
        <v>2876689.23</v>
      </c>
      <c r="J73" s="321">
        <v>0</v>
      </c>
      <c r="K73" s="321">
        <v>129300</v>
      </c>
      <c r="L73" s="321">
        <v>2237.29</v>
      </c>
      <c r="M73" s="321">
        <v>0</v>
      </c>
      <c r="N73" s="321">
        <v>0</v>
      </c>
      <c r="O73" s="321">
        <v>15466.550000000061</v>
      </c>
      <c r="P73" s="321">
        <v>108000.57000000005</v>
      </c>
      <c r="Q73" s="321">
        <v>0</v>
      </c>
      <c r="R73" s="321">
        <v>0</v>
      </c>
      <c r="S73" s="321">
        <v>1331.1399999999999</v>
      </c>
      <c r="T73" s="321">
        <v>0</v>
      </c>
      <c r="U73" s="321">
        <v>0</v>
      </c>
      <c r="V73" s="321">
        <v>23436.89</v>
      </c>
      <c r="W73" s="321">
        <v>33555</v>
      </c>
      <c r="X73" s="321">
        <v>5124819.1199999992</v>
      </c>
      <c r="Y73" s="321">
        <v>1198451.3999999859</v>
      </c>
      <c r="Z73" s="321">
        <v>0</v>
      </c>
      <c r="AA73" s="321">
        <v>0</v>
      </c>
      <c r="AB73" s="321">
        <v>986591.03</v>
      </c>
      <c r="AC73" s="321">
        <v>107.97</v>
      </c>
      <c r="AD73" s="321">
        <v>0</v>
      </c>
      <c r="AE73" s="321">
        <v>1693309.580000004</v>
      </c>
      <c r="AF73" s="321">
        <v>56650.269999999982</v>
      </c>
      <c r="AG73" s="321">
        <v>5550</v>
      </c>
      <c r="AH73" s="321">
        <v>0</v>
      </c>
      <c r="AI73" s="321">
        <v>0</v>
      </c>
      <c r="AJ73" s="321">
        <v>115712.87999999993</v>
      </c>
      <c r="AK73" s="321">
        <v>0</v>
      </c>
      <c r="AL73" s="321">
        <v>35499.120000000003</v>
      </c>
      <c r="AM73" s="321">
        <v>12236.069999999996</v>
      </c>
      <c r="AN73" s="321">
        <v>52647.929999999986</v>
      </c>
      <c r="AO73" s="321">
        <v>0</v>
      </c>
      <c r="AP73" s="321">
        <v>40016.110000000008</v>
      </c>
      <c r="AQ73" s="321">
        <v>162931.03</v>
      </c>
      <c r="AR73" s="321">
        <v>246.32</v>
      </c>
      <c r="AS73" s="321">
        <v>0</v>
      </c>
      <c r="AT73" s="321">
        <v>61656.929999999964</v>
      </c>
      <c r="AU73" s="321">
        <v>9565.16</v>
      </c>
      <c r="AV73" s="321">
        <v>747.5</v>
      </c>
      <c r="AW73" s="321">
        <v>115064.84</v>
      </c>
      <c r="AX73" s="321">
        <v>0</v>
      </c>
      <c r="AY73" s="321">
        <v>0</v>
      </c>
      <c r="AZ73" s="321">
        <v>943509.39000000071</v>
      </c>
      <c r="BA73" s="321">
        <v>0</v>
      </c>
      <c r="BB73" s="321">
        <v>0</v>
      </c>
      <c r="BC73" s="321">
        <v>0</v>
      </c>
      <c r="BD73" s="321">
        <v>5490493.5299999909</v>
      </c>
      <c r="BE73" s="321">
        <v>286048.80000000104</v>
      </c>
      <c r="BF73" s="321">
        <v>-365674.40999999177</v>
      </c>
      <c r="BG73" s="321">
        <v>-79625.609999990731</v>
      </c>
      <c r="BH73" s="321">
        <v>67170</v>
      </c>
      <c r="BI73" s="321">
        <v>0</v>
      </c>
      <c r="BJ73" s="321">
        <v>0</v>
      </c>
      <c r="BK73" s="321">
        <v>67170</v>
      </c>
      <c r="BL73" s="321">
        <v>0</v>
      </c>
      <c r="BM73" s="321">
        <v>0</v>
      </c>
      <c r="BN73" s="321">
        <v>0</v>
      </c>
      <c r="BO73" s="321">
        <v>0</v>
      </c>
      <c r="BP73" s="321">
        <v>0</v>
      </c>
      <c r="BQ73" s="321">
        <v>40338</v>
      </c>
      <c r="BR73" s="321">
        <v>67170</v>
      </c>
      <c r="BS73" s="321">
        <v>107508</v>
      </c>
      <c r="BT73" s="321">
        <v>0</v>
      </c>
      <c r="BU73" s="321">
        <v>0</v>
      </c>
      <c r="BV73" s="321">
        <v>0</v>
      </c>
      <c r="BW73" s="321">
        <v>0</v>
      </c>
      <c r="BX73" s="321">
        <v>0</v>
      </c>
      <c r="BY73" s="321">
        <v>0</v>
      </c>
      <c r="BZ73" s="321">
        <v>0</v>
      </c>
      <c r="CA73" s="321">
        <v>0</v>
      </c>
      <c r="CB73" s="321">
        <v>0</v>
      </c>
      <c r="CC73" s="321"/>
      <c r="CD73" s="321">
        <v>-79625.609999990731</v>
      </c>
      <c r="CE73" s="321">
        <v>107508</v>
      </c>
      <c r="CF73" s="321"/>
      <c r="CG73" s="321">
        <v>0</v>
      </c>
      <c r="CH73" s="321">
        <v>27882.390000009269</v>
      </c>
      <c r="CI73" s="321">
        <v>444347.13</v>
      </c>
      <c r="CJ73" s="321">
        <v>0</v>
      </c>
      <c r="CK73" s="321">
        <v>0</v>
      </c>
      <c r="CL73" s="321">
        <v>444347.13</v>
      </c>
      <c r="CM73" s="321">
        <v>0</v>
      </c>
      <c r="CN73" s="321">
        <v>0</v>
      </c>
      <c r="CO73" s="321">
        <v>20269.72</v>
      </c>
      <c r="CP73" s="321">
        <v>0</v>
      </c>
      <c r="CQ73" s="321">
        <v>-408151.89</v>
      </c>
      <c r="CR73" s="321">
        <v>56464.959999999963</v>
      </c>
      <c r="CS73" s="321">
        <v>0</v>
      </c>
      <c r="CT73" s="321">
        <v>0</v>
      </c>
      <c r="CU73" s="321">
        <v>0</v>
      </c>
      <c r="CV73" s="321">
        <v>0</v>
      </c>
      <c r="CW73" s="321"/>
      <c r="CX73" s="321"/>
      <c r="CY73" s="321"/>
      <c r="CZ73" s="321">
        <v>0</v>
      </c>
      <c r="DA73" s="321">
        <v>0</v>
      </c>
      <c r="DB73" s="321">
        <v>0</v>
      </c>
      <c r="DC73" s="321">
        <v>8656.11</v>
      </c>
      <c r="DD73" s="321">
        <v>0</v>
      </c>
      <c r="DE73" s="321">
        <v>0</v>
      </c>
      <c r="DF73" s="321">
        <v>0</v>
      </c>
      <c r="DG73" s="321">
        <v>-37238.75</v>
      </c>
      <c r="DH73" s="321">
        <v>0</v>
      </c>
      <c r="DI73" s="321">
        <v>0</v>
      </c>
      <c r="DJ73" s="321">
        <v>-28582.639999999999</v>
      </c>
      <c r="DK73" s="321">
        <v>0</v>
      </c>
      <c r="DL73" s="321">
        <v>0</v>
      </c>
      <c r="DM73" s="321">
        <v>0</v>
      </c>
      <c r="DN73" s="321">
        <v>0</v>
      </c>
      <c r="DO73" s="321">
        <v>0</v>
      </c>
      <c r="DP73" s="322">
        <v>7.000000003608875E-2</v>
      </c>
      <c r="DQ73" s="323">
        <v>3935110.2499999902</v>
      </c>
      <c r="DR73" s="324">
        <v>1555383.2800000007</v>
      </c>
      <c r="DS73" s="323">
        <v>0</v>
      </c>
      <c r="DT73" s="323">
        <v>124798.26000000011</v>
      </c>
      <c r="DU73" s="323">
        <v>0</v>
      </c>
      <c r="DV73" s="323">
        <v>0</v>
      </c>
      <c r="DY73" s="303"/>
      <c r="DZ73" s="303"/>
      <c r="EG73" s="303"/>
    </row>
    <row r="74" spans="1:137" s="13" customFormat="1" ht="15.6" x14ac:dyDescent="0.3">
      <c r="A74" s="318">
        <v>2477</v>
      </c>
      <c r="B74" s="319" t="s">
        <v>261</v>
      </c>
      <c r="C74" s="320" t="s">
        <v>181</v>
      </c>
      <c r="D74" s="320" t="s">
        <v>186</v>
      </c>
      <c r="E74" s="320" t="s">
        <v>183</v>
      </c>
      <c r="F74" s="320" t="s">
        <v>194</v>
      </c>
      <c r="G74" s="321">
        <v>4144062.78</v>
      </c>
      <c r="H74" s="321">
        <v>0</v>
      </c>
      <c r="I74" s="321">
        <v>144950.29999999999</v>
      </c>
      <c r="J74" s="321">
        <v>0</v>
      </c>
      <c r="K74" s="321">
        <v>121230</v>
      </c>
      <c r="L74" s="321">
        <v>5456.93</v>
      </c>
      <c r="M74" s="321">
        <v>0</v>
      </c>
      <c r="N74" s="321">
        <v>0</v>
      </c>
      <c r="O74" s="321">
        <v>0</v>
      </c>
      <c r="P74" s="321">
        <v>2295.4899999999998</v>
      </c>
      <c r="Q74" s="321">
        <v>0</v>
      </c>
      <c r="R74" s="321">
        <v>0</v>
      </c>
      <c r="S74" s="321">
        <v>137652.66</v>
      </c>
      <c r="T74" s="321">
        <v>0</v>
      </c>
      <c r="U74" s="321">
        <v>0</v>
      </c>
      <c r="V74" s="321">
        <v>1780.83</v>
      </c>
      <c r="W74" s="321">
        <v>174033</v>
      </c>
      <c r="X74" s="321">
        <v>4731461.99</v>
      </c>
      <c r="Y74" s="321">
        <v>2091475.4500000067</v>
      </c>
      <c r="Z74" s="321">
        <v>12858.79</v>
      </c>
      <c r="AA74" s="321">
        <v>0</v>
      </c>
      <c r="AB74" s="321">
        <v>719791.53</v>
      </c>
      <c r="AC74" s="321">
        <v>628.50999999999988</v>
      </c>
      <c r="AD74" s="321">
        <v>0</v>
      </c>
      <c r="AE74" s="321">
        <v>955605.33000000089</v>
      </c>
      <c r="AF74" s="321">
        <v>34088.209999999941</v>
      </c>
      <c r="AG74" s="321">
        <v>7083</v>
      </c>
      <c r="AH74" s="321">
        <v>0</v>
      </c>
      <c r="AI74" s="321">
        <v>2385.2600000000002</v>
      </c>
      <c r="AJ74" s="321">
        <v>36354.880000000005</v>
      </c>
      <c r="AK74" s="321">
        <v>0</v>
      </c>
      <c r="AL74" s="321">
        <v>93057.27</v>
      </c>
      <c r="AM74" s="321">
        <v>4908.7000000000007</v>
      </c>
      <c r="AN74" s="321">
        <v>95848.390000000014</v>
      </c>
      <c r="AO74" s="321">
        <v>33389.800000000003</v>
      </c>
      <c r="AP74" s="321">
        <v>43786.73</v>
      </c>
      <c r="AQ74" s="321">
        <v>116871.4800000001</v>
      </c>
      <c r="AR74" s="321">
        <v>20262.36</v>
      </c>
      <c r="AS74" s="321">
        <v>95</v>
      </c>
      <c r="AT74" s="321">
        <v>50566.959999999992</v>
      </c>
      <c r="AU74" s="321">
        <v>24312.75</v>
      </c>
      <c r="AV74" s="321">
        <v>7794.6</v>
      </c>
      <c r="AW74" s="321">
        <v>171339.42</v>
      </c>
      <c r="AX74" s="321">
        <v>274396.14000000013</v>
      </c>
      <c r="AY74" s="321">
        <v>35335.5</v>
      </c>
      <c r="AZ74" s="321">
        <v>323627.32000000036</v>
      </c>
      <c r="BA74" s="321">
        <v>0</v>
      </c>
      <c r="BB74" s="321">
        <v>0</v>
      </c>
      <c r="BC74" s="321">
        <v>0</v>
      </c>
      <c r="BD74" s="321">
        <v>5155863.3800000083</v>
      </c>
      <c r="BE74" s="321">
        <v>-76900.000000000524</v>
      </c>
      <c r="BF74" s="321">
        <v>-424401.39000000805</v>
      </c>
      <c r="BG74" s="321">
        <v>-501301.39000000857</v>
      </c>
      <c r="BH74" s="321">
        <v>44621.38</v>
      </c>
      <c r="BI74" s="321">
        <v>0</v>
      </c>
      <c r="BJ74" s="321">
        <v>0</v>
      </c>
      <c r="BK74" s="321">
        <v>44621.38</v>
      </c>
      <c r="BL74" s="321">
        <v>0</v>
      </c>
      <c r="BM74" s="321">
        <v>0</v>
      </c>
      <c r="BN74" s="321">
        <v>0</v>
      </c>
      <c r="BO74" s="321">
        <v>0</v>
      </c>
      <c r="BP74" s="321">
        <v>0</v>
      </c>
      <c r="BQ74" s="321">
        <v>1214.1100000000006</v>
      </c>
      <c r="BR74" s="321">
        <v>44621.38</v>
      </c>
      <c r="BS74" s="321">
        <v>45835.49</v>
      </c>
      <c r="BT74" s="321">
        <v>0</v>
      </c>
      <c r="BU74" s="321">
        <v>0</v>
      </c>
      <c r="BV74" s="321">
        <v>0</v>
      </c>
      <c r="BW74" s="321">
        <v>0</v>
      </c>
      <c r="BX74" s="321">
        <v>0</v>
      </c>
      <c r="BY74" s="321">
        <v>0</v>
      </c>
      <c r="BZ74" s="321">
        <v>0</v>
      </c>
      <c r="CA74" s="321">
        <v>0</v>
      </c>
      <c r="CB74" s="321">
        <v>0</v>
      </c>
      <c r="CC74" s="321"/>
      <c r="CD74" s="321">
        <v>-501301.39000000857</v>
      </c>
      <c r="CE74" s="321">
        <v>45835.49</v>
      </c>
      <c r="CF74" s="321"/>
      <c r="CG74" s="321">
        <v>0</v>
      </c>
      <c r="CH74" s="321">
        <v>-455465.90000000858</v>
      </c>
      <c r="CI74" s="321">
        <v>0</v>
      </c>
      <c r="CJ74" s="321">
        <v>0</v>
      </c>
      <c r="CK74" s="321">
        <v>0</v>
      </c>
      <c r="CL74" s="321">
        <v>0</v>
      </c>
      <c r="CM74" s="321">
        <v>0</v>
      </c>
      <c r="CN74" s="321">
        <v>0</v>
      </c>
      <c r="CO74" s="321">
        <v>0</v>
      </c>
      <c r="CP74" s="321">
        <v>0</v>
      </c>
      <c r="CQ74" s="321">
        <v>0</v>
      </c>
      <c r="CR74" s="321">
        <v>0</v>
      </c>
      <c r="CS74" s="321">
        <v>0</v>
      </c>
      <c r="CT74" s="321">
        <v>0</v>
      </c>
      <c r="CU74" s="321">
        <v>0</v>
      </c>
      <c r="CV74" s="321">
        <v>0</v>
      </c>
      <c r="CW74" s="321"/>
      <c r="CX74" s="321"/>
      <c r="CY74" s="321"/>
      <c r="CZ74" s="321">
        <v>-383258.91000000673</v>
      </c>
      <c r="DA74" s="321">
        <v>-383258.91000000673</v>
      </c>
      <c r="DB74" s="321">
        <v>0</v>
      </c>
      <c r="DC74" s="321">
        <v>10177.959999999999</v>
      </c>
      <c r="DD74" s="321">
        <v>0</v>
      </c>
      <c r="DE74" s="321">
        <v>0</v>
      </c>
      <c r="DF74" s="321">
        <v>-81866.25</v>
      </c>
      <c r="DG74" s="321">
        <v>-518.70000000000005</v>
      </c>
      <c r="DH74" s="321">
        <v>0</v>
      </c>
      <c r="DI74" s="321">
        <v>0</v>
      </c>
      <c r="DJ74" s="321">
        <v>-72206.990000000005</v>
      </c>
      <c r="DK74" s="321">
        <v>0</v>
      </c>
      <c r="DL74" s="321">
        <v>0</v>
      </c>
      <c r="DM74" s="321">
        <v>0</v>
      </c>
      <c r="DN74" s="321">
        <v>0</v>
      </c>
      <c r="DO74" s="321">
        <v>0</v>
      </c>
      <c r="DP74" s="322">
        <v>6.6938810050487518E-9</v>
      </c>
      <c r="DQ74" s="323">
        <v>3814447.8200000077</v>
      </c>
      <c r="DR74" s="324">
        <v>1341415.5600000005</v>
      </c>
      <c r="DS74" s="323">
        <v>274396.14000000013</v>
      </c>
      <c r="DT74" s="323">
        <v>139948.15</v>
      </c>
      <c r="DU74" s="323">
        <v>0</v>
      </c>
      <c r="DV74" s="323">
        <v>0</v>
      </c>
      <c r="DY74" s="303"/>
      <c r="DZ74" s="303"/>
      <c r="EG74" s="303"/>
    </row>
    <row r="75" spans="1:137" s="13" customFormat="1" ht="31.2" x14ac:dyDescent="0.3">
      <c r="A75" s="318">
        <v>3436</v>
      </c>
      <c r="B75" s="319" t="s">
        <v>262</v>
      </c>
      <c r="C75" s="320" t="s">
        <v>181</v>
      </c>
      <c r="D75" s="320" t="s">
        <v>186</v>
      </c>
      <c r="E75" s="320" t="s">
        <v>183</v>
      </c>
      <c r="F75" s="320" t="s">
        <v>194</v>
      </c>
      <c r="G75" s="321">
        <v>1118443.71</v>
      </c>
      <c r="H75" s="321">
        <v>0</v>
      </c>
      <c r="I75" s="321">
        <v>43566.81</v>
      </c>
      <c r="J75" s="321">
        <v>0</v>
      </c>
      <c r="K75" s="321">
        <v>107210</v>
      </c>
      <c r="L75" s="321">
        <v>4800</v>
      </c>
      <c r="M75" s="321">
        <v>0</v>
      </c>
      <c r="N75" s="321">
        <v>0</v>
      </c>
      <c r="O75" s="321">
        <v>27442.04</v>
      </c>
      <c r="P75" s="321">
        <v>0</v>
      </c>
      <c r="Q75" s="321">
        <v>0</v>
      </c>
      <c r="R75" s="321">
        <v>0</v>
      </c>
      <c r="S75" s="321"/>
      <c r="T75" s="321">
        <v>0</v>
      </c>
      <c r="U75" s="321">
        <v>0</v>
      </c>
      <c r="V75" s="321">
        <v>1520</v>
      </c>
      <c r="W75" s="321">
        <v>42676</v>
      </c>
      <c r="X75" s="321">
        <v>1345658.56</v>
      </c>
      <c r="Y75" s="321">
        <v>423547.79000000015</v>
      </c>
      <c r="Z75" s="321">
        <v>1830.37</v>
      </c>
      <c r="AA75" s="321">
        <v>0</v>
      </c>
      <c r="AB75" s="321">
        <v>255107.28</v>
      </c>
      <c r="AC75" s="321">
        <v>880.73</v>
      </c>
      <c r="AD75" s="321">
        <v>0</v>
      </c>
      <c r="AE75" s="321">
        <v>201305.31999999998</v>
      </c>
      <c r="AF75" s="321">
        <v>11296.239999999996</v>
      </c>
      <c r="AG75" s="321">
        <v>946.99</v>
      </c>
      <c r="AH75" s="321">
        <v>0</v>
      </c>
      <c r="AI75" s="321">
        <v>0</v>
      </c>
      <c r="AJ75" s="321">
        <v>14510.239999999998</v>
      </c>
      <c r="AK75" s="321">
        <v>0</v>
      </c>
      <c r="AL75" s="321">
        <v>2273.48</v>
      </c>
      <c r="AM75" s="321">
        <v>4623.87</v>
      </c>
      <c r="AN75" s="321">
        <v>16867.159999999996</v>
      </c>
      <c r="AO75" s="321">
        <v>6677.96</v>
      </c>
      <c r="AP75" s="321">
        <v>3401.5600000000004</v>
      </c>
      <c r="AQ75" s="321">
        <v>44674.720000000001</v>
      </c>
      <c r="AR75" s="321">
        <v>9380.64</v>
      </c>
      <c r="AS75" s="321">
        <v>0</v>
      </c>
      <c r="AT75" s="321">
        <v>23457.74</v>
      </c>
      <c r="AU75" s="321">
        <v>5139.75</v>
      </c>
      <c r="AV75" s="321">
        <v>0</v>
      </c>
      <c r="AW75" s="321">
        <v>80061.999999999956</v>
      </c>
      <c r="AX75" s="321">
        <v>165229.26999999999</v>
      </c>
      <c r="AY75" s="321">
        <v>4412.32</v>
      </c>
      <c r="AZ75" s="321">
        <v>78319.689999999988</v>
      </c>
      <c r="BA75" s="321">
        <v>0</v>
      </c>
      <c r="BB75" s="321">
        <v>0</v>
      </c>
      <c r="BC75" s="321">
        <v>0</v>
      </c>
      <c r="BD75" s="321">
        <v>1353945.12</v>
      </c>
      <c r="BE75" s="321">
        <v>-605549.74000000022</v>
      </c>
      <c r="BF75" s="321">
        <v>-8286.5600000000559</v>
      </c>
      <c r="BG75" s="321">
        <v>-613836.30000000028</v>
      </c>
      <c r="BH75" s="321">
        <v>0</v>
      </c>
      <c r="BI75" s="321">
        <v>0</v>
      </c>
      <c r="BJ75" s="321">
        <v>0</v>
      </c>
      <c r="BK75" s="321">
        <v>0</v>
      </c>
      <c r="BL75" s="321">
        <v>0</v>
      </c>
      <c r="BM75" s="321">
        <v>0</v>
      </c>
      <c r="BN75" s="321">
        <v>0</v>
      </c>
      <c r="BO75" s="321">
        <v>0</v>
      </c>
      <c r="BP75" s="321">
        <v>0</v>
      </c>
      <c r="BQ75" s="321">
        <v>0</v>
      </c>
      <c r="BR75" s="321">
        <v>0</v>
      </c>
      <c r="BS75" s="321">
        <v>0</v>
      </c>
      <c r="BT75" s="321">
        <v>0</v>
      </c>
      <c r="BU75" s="321">
        <v>0</v>
      </c>
      <c r="BV75" s="321">
        <v>0</v>
      </c>
      <c r="BW75" s="321">
        <v>0</v>
      </c>
      <c r="BX75" s="321">
        <v>0</v>
      </c>
      <c r="BY75" s="321">
        <v>0</v>
      </c>
      <c r="BZ75" s="321">
        <v>0</v>
      </c>
      <c r="CA75" s="321">
        <v>0</v>
      </c>
      <c r="CB75" s="321">
        <v>0</v>
      </c>
      <c r="CC75" s="321"/>
      <c r="CD75" s="321">
        <v>-613836.30000000028</v>
      </c>
      <c r="CE75" s="321">
        <v>0</v>
      </c>
      <c r="CF75" s="321"/>
      <c r="CG75" s="321">
        <v>0</v>
      </c>
      <c r="CH75" s="321">
        <v>-613836.30000000028</v>
      </c>
      <c r="CI75" s="321">
        <v>0</v>
      </c>
      <c r="CJ75" s="321">
        <v>0</v>
      </c>
      <c r="CK75" s="321">
        <v>0</v>
      </c>
      <c r="CL75" s="321">
        <v>0</v>
      </c>
      <c r="CM75" s="321">
        <v>0</v>
      </c>
      <c r="CN75" s="321">
        <v>0</v>
      </c>
      <c r="CO75" s="321">
        <v>0</v>
      </c>
      <c r="CP75" s="321">
        <v>0</v>
      </c>
      <c r="CQ75" s="321">
        <v>0</v>
      </c>
      <c r="CR75" s="321">
        <v>0</v>
      </c>
      <c r="CS75" s="321">
        <v>0</v>
      </c>
      <c r="CT75" s="321">
        <v>0</v>
      </c>
      <c r="CU75" s="321">
        <v>0</v>
      </c>
      <c r="CV75" s="321">
        <v>0</v>
      </c>
      <c r="CW75" s="321"/>
      <c r="CX75" s="321"/>
      <c r="CY75" s="321"/>
      <c r="CZ75" s="321">
        <v>-613710.30000000005</v>
      </c>
      <c r="DA75" s="321">
        <v>-613710.30000000005</v>
      </c>
      <c r="DB75" s="321">
        <v>0</v>
      </c>
      <c r="DC75" s="321">
        <v>0</v>
      </c>
      <c r="DD75" s="321">
        <v>0</v>
      </c>
      <c r="DE75" s="321">
        <v>0</v>
      </c>
      <c r="DF75" s="321">
        <v>0</v>
      </c>
      <c r="DG75" s="321">
        <v>-126</v>
      </c>
      <c r="DH75" s="321">
        <v>0</v>
      </c>
      <c r="DI75" s="321">
        <v>0</v>
      </c>
      <c r="DJ75" s="321">
        <v>-126</v>
      </c>
      <c r="DK75" s="321">
        <v>0</v>
      </c>
      <c r="DL75" s="321">
        <v>0</v>
      </c>
      <c r="DM75" s="321">
        <v>0</v>
      </c>
      <c r="DN75" s="321">
        <v>0</v>
      </c>
      <c r="DO75" s="321">
        <v>0</v>
      </c>
      <c r="DP75" s="322">
        <v>0</v>
      </c>
      <c r="DQ75" s="323">
        <v>893967.7300000001</v>
      </c>
      <c r="DR75" s="324">
        <v>459977.39</v>
      </c>
      <c r="DS75" s="323">
        <v>165229.26999999999</v>
      </c>
      <c r="DT75" s="323">
        <v>27442.04</v>
      </c>
      <c r="DU75" s="323">
        <v>0</v>
      </c>
      <c r="DV75" s="323">
        <v>0</v>
      </c>
      <c r="DY75" s="303"/>
      <c r="DZ75" s="303"/>
      <c r="EG75" s="303"/>
    </row>
    <row r="76" spans="1:137" s="13" customFormat="1" ht="15.6" x14ac:dyDescent="0.3">
      <c r="A76" s="318">
        <v>2099</v>
      </c>
      <c r="B76" s="319" t="s">
        <v>263</v>
      </c>
      <c r="C76" s="320" t="s">
        <v>181</v>
      </c>
      <c r="D76" s="320" t="s">
        <v>186</v>
      </c>
      <c r="E76" s="320" t="s">
        <v>183</v>
      </c>
      <c r="F76" s="320" t="s">
        <v>184</v>
      </c>
      <c r="G76" s="321">
        <v>1535898.12</v>
      </c>
      <c r="H76" s="321">
        <v>0</v>
      </c>
      <c r="I76" s="321">
        <v>139135.32999999999</v>
      </c>
      <c r="J76" s="321">
        <v>0</v>
      </c>
      <c r="K76" s="321">
        <v>176330</v>
      </c>
      <c r="L76" s="321">
        <v>800</v>
      </c>
      <c r="M76" s="321">
        <v>0</v>
      </c>
      <c r="N76" s="321">
        <v>0</v>
      </c>
      <c r="O76" s="321">
        <v>21717.980000000003</v>
      </c>
      <c r="P76" s="321">
        <v>2581</v>
      </c>
      <c r="Q76" s="321">
        <v>0</v>
      </c>
      <c r="R76" s="321">
        <v>0</v>
      </c>
      <c r="S76" s="321">
        <v>0</v>
      </c>
      <c r="T76" s="321">
        <v>0</v>
      </c>
      <c r="U76" s="321">
        <v>0</v>
      </c>
      <c r="V76" s="321">
        <v>2836.13</v>
      </c>
      <c r="W76" s="321">
        <v>38266</v>
      </c>
      <c r="X76" s="321">
        <v>1917564.56</v>
      </c>
      <c r="Y76" s="321">
        <v>1056806.4500000002</v>
      </c>
      <c r="Z76" s="321">
        <v>0</v>
      </c>
      <c r="AA76" s="321">
        <v>263550.07</v>
      </c>
      <c r="AB76" s="321">
        <v>79531.02999999997</v>
      </c>
      <c r="AC76" s="321">
        <v>89249.82</v>
      </c>
      <c r="AD76" s="321">
        <v>50599.3</v>
      </c>
      <c r="AE76" s="321">
        <v>39999.719999999623</v>
      </c>
      <c r="AF76" s="321">
        <v>5954.6699999999855</v>
      </c>
      <c r="AG76" s="321">
        <v>12822.099999999999</v>
      </c>
      <c r="AH76" s="321">
        <v>0</v>
      </c>
      <c r="AI76" s="321">
        <v>0</v>
      </c>
      <c r="AJ76" s="321">
        <v>38811.950000000004</v>
      </c>
      <c r="AK76" s="321">
        <v>1904</v>
      </c>
      <c r="AL76" s="321">
        <v>3878.07</v>
      </c>
      <c r="AM76" s="321">
        <v>5122.33</v>
      </c>
      <c r="AN76" s="321">
        <v>24775.179999999997</v>
      </c>
      <c r="AO76" s="321">
        <v>15883.6</v>
      </c>
      <c r="AP76" s="321">
        <v>10062.530000000001</v>
      </c>
      <c r="AQ76" s="321">
        <v>46103.829999999973</v>
      </c>
      <c r="AR76" s="321">
        <v>67991.26999999999</v>
      </c>
      <c r="AS76" s="321">
        <v>0</v>
      </c>
      <c r="AT76" s="321">
        <v>11141.269999999997</v>
      </c>
      <c r="AU76" s="321">
        <v>7368.3899999999994</v>
      </c>
      <c r="AV76" s="321">
        <v>540</v>
      </c>
      <c r="AW76" s="321">
        <v>25711.999999999993</v>
      </c>
      <c r="AX76" s="321">
        <v>27832.68</v>
      </c>
      <c r="AY76" s="321">
        <v>38126.78</v>
      </c>
      <c r="AZ76" s="321">
        <v>55390.31</v>
      </c>
      <c r="BA76" s="321">
        <v>0</v>
      </c>
      <c r="BB76" s="321">
        <v>0</v>
      </c>
      <c r="BC76" s="321">
        <v>0</v>
      </c>
      <c r="BD76" s="321">
        <v>1979157.3500000003</v>
      </c>
      <c r="BE76" s="321">
        <v>272057.28999999992</v>
      </c>
      <c r="BF76" s="321">
        <v>-61592.79000000027</v>
      </c>
      <c r="BG76" s="321">
        <v>210464.49999999965</v>
      </c>
      <c r="BH76" s="321">
        <v>6484</v>
      </c>
      <c r="BI76" s="321">
        <v>0</v>
      </c>
      <c r="BJ76" s="321">
        <v>0</v>
      </c>
      <c r="BK76" s="321">
        <v>6484</v>
      </c>
      <c r="BL76" s="321">
        <v>0</v>
      </c>
      <c r="BM76" s="321">
        <v>11761</v>
      </c>
      <c r="BN76" s="321">
        <v>0</v>
      </c>
      <c r="BO76" s="321">
        <v>0</v>
      </c>
      <c r="BP76" s="321">
        <v>11761</v>
      </c>
      <c r="BQ76" s="321">
        <v>7586.25</v>
      </c>
      <c r="BR76" s="321">
        <v>-5277</v>
      </c>
      <c r="BS76" s="321">
        <v>2309.25</v>
      </c>
      <c r="BT76" s="321">
        <v>0</v>
      </c>
      <c r="BU76" s="321">
        <v>0</v>
      </c>
      <c r="BV76" s="321">
        <v>0</v>
      </c>
      <c r="BW76" s="321">
        <v>0</v>
      </c>
      <c r="BX76" s="321">
        <v>0</v>
      </c>
      <c r="BY76" s="321">
        <v>0</v>
      </c>
      <c r="BZ76" s="321">
        <v>0</v>
      </c>
      <c r="CA76" s="321">
        <v>0</v>
      </c>
      <c r="CB76" s="321">
        <v>0</v>
      </c>
      <c r="CC76" s="321">
        <v>210464.49999999965</v>
      </c>
      <c r="CD76" s="321"/>
      <c r="CE76" s="321">
        <v>2309.25</v>
      </c>
      <c r="CF76" s="321"/>
      <c r="CG76" s="321">
        <v>0</v>
      </c>
      <c r="CH76" s="321">
        <v>212773.74999999965</v>
      </c>
      <c r="CI76" s="321">
        <v>343162.77</v>
      </c>
      <c r="CJ76" s="321">
        <v>0</v>
      </c>
      <c r="CK76" s="321">
        <v>3130</v>
      </c>
      <c r="CL76" s="321">
        <v>346292.77</v>
      </c>
      <c r="CM76" s="321">
        <v>0</v>
      </c>
      <c r="CN76" s="321">
        <v>0</v>
      </c>
      <c r="CO76" s="321">
        <v>1312</v>
      </c>
      <c r="CP76" s="321">
        <v>0</v>
      </c>
      <c r="CQ76" s="321">
        <v>-136940</v>
      </c>
      <c r="CR76" s="321">
        <v>210664.77000000002</v>
      </c>
      <c r="CS76" s="321">
        <v>2601.96</v>
      </c>
      <c r="CT76" s="321">
        <v>0</v>
      </c>
      <c r="CU76" s="321">
        <v>0</v>
      </c>
      <c r="CV76" s="321">
        <v>2601.96</v>
      </c>
      <c r="CW76" s="321"/>
      <c r="CX76" s="321"/>
      <c r="CY76" s="321"/>
      <c r="CZ76" s="321">
        <v>0</v>
      </c>
      <c r="DA76" s="321">
        <v>2601.96</v>
      </c>
      <c r="DB76" s="321">
        <v>0</v>
      </c>
      <c r="DC76" s="321">
        <v>8337.09</v>
      </c>
      <c r="DD76" s="321">
        <v>0</v>
      </c>
      <c r="DE76" s="321">
        <v>0</v>
      </c>
      <c r="DF76" s="321">
        <v>-7755.62</v>
      </c>
      <c r="DG76" s="321">
        <v>0</v>
      </c>
      <c r="DH76" s="321">
        <v>0</v>
      </c>
      <c r="DI76" s="321">
        <v>0</v>
      </c>
      <c r="DJ76" s="321">
        <v>581.47000000000025</v>
      </c>
      <c r="DK76" s="321">
        <v>0</v>
      </c>
      <c r="DL76" s="321">
        <v>0</v>
      </c>
      <c r="DM76" s="321">
        <v>-1074</v>
      </c>
      <c r="DN76" s="321">
        <v>0</v>
      </c>
      <c r="DO76" s="321">
        <v>0</v>
      </c>
      <c r="DP76" s="322">
        <v>-0.45000000001164153</v>
      </c>
      <c r="DQ76" s="323">
        <v>1585691.06</v>
      </c>
      <c r="DR76" s="324">
        <v>393466.29000000027</v>
      </c>
      <c r="DS76" s="323">
        <v>27832.68</v>
      </c>
      <c r="DT76" s="323">
        <v>24298.980000000003</v>
      </c>
      <c r="DU76" s="323">
        <v>0</v>
      </c>
      <c r="DV76" s="323">
        <v>-1074</v>
      </c>
      <c r="DY76" s="303"/>
      <c r="DZ76" s="303"/>
      <c r="EG76" s="303"/>
    </row>
    <row r="77" spans="1:137" s="13" customFormat="1" ht="15.6" x14ac:dyDescent="0.3">
      <c r="A77" s="318">
        <v>1010</v>
      </c>
      <c r="B77" s="319" t="s">
        <v>264</v>
      </c>
      <c r="C77" s="320" t="s">
        <v>181</v>
      </c>
      <c r="D77" s="320" t="s">
        <v>182</v>
      </c>
      <c r="E77" s="320" t="s">
        <v>183</v>
      </c>
      <c r="F77" s="320" t="s">
        <v>184</v>
      </c>
      <c r="G77" s="321">
        <v>971712.42</v>
      </c>
      <c r="H77" s="321">
        <v>0</v>
      </c>
      <c r="I77" s="321">
        <v>36145.61</v>
      </c>
      <c r="J77" s="321">
        <v>0</v>
      </c>
      <c r="K77" s="321">
        <v>0</v>
      </c>
      <c r="L77" s="321">
        <v>0</v>
      </c>
      <c r="M77" s="321">
        <v>0</v>
      </c>
      <c r="N77" s="321">
        <v>0</v>
      </c>
      <c r="O77" s="321">
        <v>83907.32</v>
      </c>
      <c r="P77" s="321">
        <v>0</v>
      </c>
      <c r="Q77" s="321">
        <v>0</v>
      </c>
      <c r="R77" s="321">
        <v>0</v>
      </c>
      <c r="S77" s="321">
        <v>1516</v>
      </c>
      <c r="T77" s="321">
        <v>43011.19</v>
      </c>
      <c r="U77" s="321">
        <v>0</v>
      </c>
      <c r="V77" s="321">
        <v>0</v>
      </c>
      <c r="W77" s="321">
        <v>0</v>
      </c>
      <c r="X77" s="321">
        <v>1136292.54</v>
      </c>
      <c r="Y77" s="321">
        <v>248198.83000000007</v>
      </c>
      <c r="Z77" s="321">
        <v>0</v>
      </c>
      <c r="AA77" s="321">
        <v>224411.61</v>
      </c>
      <c r="AB77" s="321">
        <v>0</v>
      </c>
      <c r="AC77" s="321">
        <v>47521.1</v>
      </c>
      <c r="AD77" s="321">
        <v>0</v>
      </c>
      <c r="AE77" s="321">
        <v>0</v>
      </c>
      <c r="AF77" s="321">
        <v>6150.2900000000045</v>
      </c>
      <c r="AG77" s="321">
        <v>3147.51</v>
      </c>
      <c r="AH77" s="321">
        <v>0</v>
      </c>
      <c r="AI77" s="321">
        <v>0</v>
      </c>
      <c r="AJ77" s="321">
        <v>14844.799999999996</v>
      </c>
      <c r="AK77" s="321">
        <v>12575.52</v>
      </c>
      <c r="AL77" s="321">
        <v>1747.92</v>
      </c>
      <c r="AM77" s="321">
        <v>526.73</v>
      </c>
      <c r="AN77" s="321">
        <v>8318.9500000000007</v>
      </c>
      <c r="AO77" s="321">
        <v>0</v>
      </c>
      <c r="AP77" s="321">
        <v>17479.809999999998</v>
      </c>
      <c r="AQ77" s="321">
        <v>35973.660000000003</v>
      </c>
      <c r="AR77" s="321">
        <v>0.03</v>
      </c>
      <c r="AS77" s="321">
        <v>0</v>
      </c>
      <c r="AT77" s="321">
        <v>75760.489999999976</v>
      </c>
      <c r="AU77" s="321">
        <v>3291.75</v>
      </c>
      <c r="AV77" s="321">
        <v>0</v>
      </c>
      <c r="AW77" s="321">
        <v>7104.42</v>
      </c>
      <c r="AX77" s="321">
        <v>117925.15</v>
      </c>
      <c r="AY77" s="321">
        <v>4637.49</v>
      </c>
      <c r="AZ77" s="321">
        <v>305455.76</v>
      </c>
      <c r="BA77" s="321">
        <v>0</v>
      </c>
      <c r="BB77" s="321">
        <v>0</v>
      </c>
      <c r="BC77" s="321">
        <v>0</v>
      </c>
      <c r="BD77" s="321">
        <v>1135071.8200000003</v>
      </c>
      <c r="BE77" s="321">
        <v>468903.78</v>
      </c>
      <c r="BF77" s="321">
        <v>1220.7199999997392</v>
      </c>
      <c r="BG77" s="321">
        <v>470124.49999999977</v>
      </c>
      <c r="BH77" s="321">
        <v>5194.75</v>
      </c>
      <c r="BI77" s="321">
        <v>0</v>
      </c>
      <c r="BJ77" s="321">
        <v>0</v>
      </c>
      <c r="BK77" s="321">
        <v>5194.75</v>
      </c>
      <c r="BL77" s="321">
        <v>0</v>
      </c>
      <c r="BM77" s="321">
        <v>0</v>
      </c>
      <c r="BN77" s="321">
        <v>0</v>
      </c>
      <c r="BO77" s="321">
        <v>0</v>
      </c>
      <c r="BP77" s="321">
        <v>0</v>
      </c>
      <c r="BQ77" s="321">
        <v>0</v>
      </c>
      <c r="BR77" s="321">
        <v>5194.75</v>
      </c>
      <c r="BS77" s="321">
        <v>5194.75</v>
      </c>
      <c r="BT77" s="321">
        <v>0</v>
      </c>
      <c r="BU77" s="321">
        <v>0</v>
      </c>
      <c r="BV77" s="321">
        <v>0</v>
      </c>
      <c r="BW77" s="321">
        <v>0</v>
      </c>
      <c r="BX77" s="321">
        <v>0</v>
      </c>
      <c r="BY77" s="321">
        <v>0</v>
      </c>
      <c r="BZ77" s="321">
        <v>0</v>
      </c>
      <c r="CA77" s="321">
        <v>0</v>
      </c>
      <c r="CB77" s="321">
        <v>0</v>
      </c>
      <c r="CC77" s="321">
        <v>470124.49999999977</v>
      </c>
      <c r="CD77" s="321"/>
      <c r="CE77" s="321">
        <v>5194.75</v>
      </c>
      <c r="CF77" s="321"/>
      <c r="CG77" s="321">
        <v>0</v>
      </c>
      <c r="CH77" s="321">
        <v>475319.24999999977</v>
      </c>
      <c r="CI77" s="321">
        <v>540418.16</v>
      </c>
      <c r="CJ77" s="321">
        <v>0</v>
      </c>
      <c r="CK77" s="321">
        <v>0</v>
      </c>
      <c r="CL77" s="321">
        <v>540418.16</v>
      </c>
      <c r="CM77" s="321">
        <v>0</v>
      </c>
      <c r="CN77" s="321">
        <v>0</v>
      </c>
      <c r="CO77" s="321">
        <v>0</v>
      </c>
      <c r="CP77" s="321">
        <v>0</v>
      </c>
      <c r="CQ77" s="321">
        <v>11623.2</v>
      </c>
      <c r="CR77" s="321">
        <v>552041.36</v>
      </c>
      <c r="CS77" s="321">
        <v>0</v>
      </c>
      <c r="CT77" s="321">
        <v>0</v>
      </c>
      <c r="CU77" s="321">
        <v>0</v>
      </c>
      <c r="CV77" s="321">
        <v>0</v>
      </c>
      <c r="CW77" s="321"/>
      <c r="CX77" s="321"/>
      <c r="CY77" s="321"/>
      <c r="CZ77" s="321">
        <v>0</v>
      </c>
      <c r="DA77" s="321">
        <v>0</v>
      </c>
      <c r="DB77" s="321">
        <v>0</v>
      </c>
      <c r="DC77" s="321">
        <v>16407.25</v>
      </c>
      <c r="DD77" s="321">
        <v>0</v>
      </c>
      <c r="DE77" s="321">
        <v>0</v>
      </c>
      <c r="DF77" s="321">
        <v>-93129.36</v>
      </c>
      <c r="DG77" s="321">
        <v>0</v>
      </c>
      <c r="DH77" s="321">
        <v>0</v>
      </c>
      <c r="DI77" s="321">
        <v>0</v>
      </c>
      <c r="DJ77" s="321">
        <v>-76722.11</v>
      </c>
      <c r="DK77" s="321">
        <v>0</v>
      </c>
      <c r="DL77" s="321">
        <v>0</v>
      </c>
      <c r="DM77" s="321">
        <v>0</v>
      </c>
      <c r="DN77" s="321">
        <v>0</v>
      </c>
      <c r="DO77" s="321">
        <v>0</v>
      </c>
      <c r="DP77" s="322">
        <v>0</v>
      </c>
      <c r="DQ77" s="323">
        <v>526281.83000000007</v>
      </c>
      <c r="DR77" s="324">
        <v>608789.99000000022</v>
      </c>
      <c r="DS77" s="323">
        <v>117925.15</v>
      </c>
      <c r="DT77" s="323">
        <v>85423.32</v>
      </c>
      <c r="DU77" s="323">
        <v>43011.19</v>
      </c>
      <c r="DV77" s="323">
        <v>0</v>
      </c>
      <c r="DY77" s="303"/>
      <c r="DZ77" s="303"/>
      <c r="EG77" s="303"/>
    </row>
    <row r="78" spans="1:137" s="13" customFormat="1" ht="15.6" x14ac:dyDescent="0.3">
      <c r="A78" s="318">
        <v>1021</v>
      </c>
      <c r="B78" s="319" t="s">
        <v>265</v>
      </c>
      <c r="C78" s="320" t="s">
        <v>181</v>
      </c>
      <c r="D78" s="320" t="s">
        <v>182</v>
      </c>
      <c r="E78" s="320" t="s">
        <v>183</v>
      </c>
      <c r="F78" s="320" t="s">
        <v>184</v>
      </c>
      <c r="G78" s="321">
        <v>423680.24</v>
      </c>
      <c r="H78" s="321">
        <v>0</v>
      </c>
      <c r="I78" s="321">
        <v>34581.629999999997</v>
      </c>
      <c r="J78" s="321">
        <v>0</v>
      </c>
      <c r="K78" s="321">
        <v>0</v>
      </c>
      <c r="L78" s="321">
        <v>93072</v>
      </c>
      <c r="M78" s="321">
        <v>0</v>
      </c>
      <c r="N78" s="321">
        <v>0</v>
      </c>
      <c r="O78" s="321">
        <v>70549.470000000016</v>
      </c>
      <c r="P78" s="321">
        <v>184</v>
      </c>
      <c r="Q78" s="321">
        <v>0</v>
      </c>
      <c r="R78" s="321">
        <v>0</v>
      </c>
      <c r="S78" s="321">
        <v>2883</v>
      </c>
      <c r="T78" s="321">
        <v>22000</v>
      </c>
      <c r="U78" s="321">
        <v>0</v>
      </c>
      <c r="V78" s="321">
        <v>0</v>
      </c>
      <c r="W78" s="321">
        <v>0</v>
      </c>
      <c r="X78" s="321">
        <v>646950.34</v>
      </c>
      <c r="Y78" s="321">
        <v>128362.50999999994</v>
      </c>
      <c r="Z78" s="321">
        <v>171.77</v>
      </c>
      <c r="AA78" s="321">
        <v>2210.1899999999996</v>
      </c>
      <c r="AB78" s="321">
        <v>108411.88</v>
      </c>
      <c r="AC78" s="321">
        <v>23.159999999999997</v>
      </c>
      <c r="AD78" s="321">
        <v>0</v>
      </c>
      <c r="AE78" s="321">
        <v>110662.86999999995</v>
      </c>
      <c r="AF78" s="321">
        <v>0</v>
      </c>
      <c r="AG78" s="321">
        <v>565</v>
      </c>
      <c r="AH78" s="321">
        <v>0</v>
      </c>
      <c r="AI78" s="321">
        <v>0</v>
      </c>
      <c r="AJ78" s="321">
        <v>4297.91</v>
      </c>
      <c r="AK78" s="321">
        <v>0</v>
      </c>
      <c r="AL78" s="321">
        <v>6131.4099999999989</v>
      </c>
      <c r="AM78" s="321">
        <v>1013.7200000000001</v>
      </c>
      <c r="AN78" s="321">
        <v>9549.4800000000014</v>
      </c>
      <c r="AO78" s="321">
        <v>0</v>
      </c>
      <c r="AP78" s="321">
        <v>9074.3799999999974</v>
      </c>
      <c r="AQ78" s="321">
        <v>43165.919999999998</v>
      </c>
      <c r="AR78" s="321">
        <v>12753.549999999997</v>
      </c>
      <c r="AS78" s="321">
        <v>0</v>
      </c>
      <c r="AT78" s="321">
        <v>1597.6699999999998</v>
      </c>
      <c r="AU78" s="321">
        <v>0</v>
      </c>
      <c r="AV78" s="321">
        <v>0</v>
      </c>
      <c r="AW78" s="321">
        <v>2855.5099999999998</v>
      </c>
      <c r="AX78" s="321">
        <v>77304.620000000039</v>
      </c>
      <c r="AY78" s="321">
        <v>0</v>
      </c>
      <c r="AZ78" s="321">
        <v>27301.219999999998</v>
      </c>
      <c r="BA78" s="321">
        <v>0</v>
      </c>
      <c r="BB78" s="321">
        <v>0</v>
      </c>
      <c r="BC78" s="321">
        <v>0</v>
      </c>
      <c r="BD78" s="321">
        <v>545452.76999999979</v>
      </c>
      <c r="BE78" s="321">
        <v>17668.729999999981</v>
      </c>
      <c r="BF78" s="321">
        <v>101497.57000000018</v>
      </c>
      <c r="BG78" s="321">
        <v>119166.30000000016</v>
      </c>
      <c r="BH78" s="321">
        <v>4425.25</v>
      </c>
      <c r="BI78" s="321">
        <v>0</v>
      </c>
      <c r="BJ78" s="321">
        <v>0</v>
      </c>
      <c r="BK78" s="321">
        <v>4425.25</v>
      </c>
      <c r="BL78" s="321">
        <v>0</v>
      </c>
      <c r="BM78" s="321">
        <v>2484.5</v>
      </c>
      <c r="BN78" s="321">
        <v>0</v>
      </c>
      <c r="BO78" s="321">
        <v>0</v>
      </c>
      <c r="BP78" s="321">
        <v>2484.5</v>
      </c>
      <c r="BQ78" s="321">
        <v>9753.5600000000013</v>
      </c>
      <c r="BR78" s="321">
        <v>1940.75</v>
      </c>
      <c r="BS78" s="321">
        <v>11694.310000000001</v>
      </c>
      <c r="BT78" s="321">
        <v>0</v>
      </c>
      <c r="BU78" s="321">
        <v>0</v>
      </c>
      <c r="BV78" s="321">
        <v>0</v>
      </c>
      <c r="BW78" s="321">
        <v>0</v>
      </c>
      <c r="BX78" s="321">
        <v>0</v>
      </c>
      <c r="BY78" s="321">
        <v>0</v>
      </c>
      <c r="BZ78" s="321">
        <v>0</v>
      </c>
      <c r="CA78" s="321">
        <v>0</v>
      </c>
      <c r="CB78" s="321">
        <v>0</v>
      </c>
      <c r="CC78" s="321">
        <v>119166.30000000016</v>
      </c>
      <c r="CD78" s="321"/>
      <c r="CE78" s="321">
        <v>11694.310000000001</v>
      </c>
      <c r="CF78" s="321"/>
      <c r="CG78" s="321">
        <v>0</v>
      </c>
      <c r="CH78" s="321">
        <v>130860.61000000016</v>
      </c>
      <c r="CI78" s="321">
        <v>148204.17000000001</v>
      </c>
      <c r="CJ78" s="321">
        <v>0</v>
      </c>
      <c r="CK78" s="321">
        <v>0</v>
      </c>
      <c r="CL78" s="321">
        <v>148204.17000000001</v>
      </c>
      <c r="CM78" s="321">
        <v>0</v>
      </c>
      <c r="CN78" s="321">
        <v>0</v>
      </c>
      <c r="CO78" s="321">
        <v>3000.9300000000003</v>
      </c>
      <c r="CP78" s="321">
        <v>0</v>
      </c>
      <c r="CQ78" s="321">
        <v>-21529.43</v>
      </c>
      <c r="CR78" s="321">
        <v>129675.67000000001</v>
      </c>
      <c r="CS78" s="321">
        <v>0</v>
      </c>
      <c r="CT78" s="321">
        <v>0</v>
      </c>
      <c r="CU78" s="321">
        <v>0</v>
      </c>
      <c r="CV78" s="321">
        <v>0</v>
      </c>
      <c r="CW78" s="321"/>
      <c r="CX78" s="321"/>
      <c r="CY78" s="321"/>
      <c r="CZ78" s="321">
        <v>0</v>
      </c>
      <c r="DA78" s="321">
        <v>0</v>
      </c>
      <c r="DB78" s="321">
        <v>0</v>
      </c>
      <c r="DC78" s="321">
        <v>1184.94</v>
      </c>
      <c r="DD78" s="321">
        <v>0</v>
      </c>
      <c r="DE78" s="321">
        <v>0</v>
      </c>
      <c r="DF78" s="321">
        <v>0</v>
      </c>
      <c r="DG78" s="321">
        <v>0</v>
      </c>
      <c r="DH78" s="321">
        <v>0</v>
      </c>
      <c r="DI78" s="321">
        <v>0</v>
      </c>
      <c r="DJ78" s="321">
        <v>1184.94</v>
      </c>
      <c r="DK78" s="321">
        <v>0</v>
      </c>
      <c r="DL78" s="321">
        <v>0</v>
      </c>
      <c r="DM78" s="321">
        <v>0</v>
      </c>
      <c r="DN78" s="321">
        <v>0</v>
      </c>
      <c r="DO78" s="321">
        <v>0</v>
      </c>
      <c r="DP78" s="322">
        <v>0</v>
      </c>
      <c r="DQ78" s="323">
        <v>349842.37999999989</v>
      </c>
      <c r="DR78" s="324">
        <v>195610.3899999999</v>
      </c>
      <c r="DS78" s="323">
        <v>77304.620000000039</v>
      </c>
      <c r="DT78" s="323">
        <v>73616.470000000016</v>
      </c>
      <c r="DU78" s="323">
        <v>22000</v>
      </c>
      <c r="DV78" s="323">
        <v>0</v>
      </c>
      <c r="DY78" s="303"/>
      <c r="DZ78" s="303"/>
      <c r="EG78" s="303"/>
    </row>
    <row r="79" spans="1:137" s="13" customFormat="1" ht="15.6" x14ac:dyDescent="0.3">
      <c r="A79" s="318">
        <v>4201</v>
      </c>
      <c r="B79" s="319" t="s">
        <v>266</v>
      </c>
      <c r="C79" s="320" t="s">
        <v>181</v>
      </c>
      <c r="D79" s="320" t="s">
        <v>204</v>
      </c>
      <c r="E79" s="320" t="s">
        <v>183</v>
      </c>
      <c r="F79" s="320" t="s">
        <v>184</v>
      </c>
      <c r="G79" s="321">
        <v>9510413.8599999994</v>
      </c>
      <c r="H79" s="321">
        <v>0</v>
      </c>
      <c r="I79" s="321">
        <v>71797.649999999994</v>
      </c>
      <c r="J79" s="321">
        <v>0</v>
      </c>
      <c r="K79" s="321">
        <v>610450.04</v>
      </c>
      <c r="L79" s="321">
        <v>24341.58</v>
      </c>
      <c r="M79" s="321">
        <v>0</v>
      </c>
      <c r="N79" s="321">
        <v>96652</v>
      </c>
      <c r="O79" s="321">
        <v>109246</v>
      </c>
      <c r="P79" s="321">
        <v>200092</v>
      </c>
      <c r="Q79" s="321">
        <v>0</v>
      </c>
      <c r="R79" s="321">
        <v>0</v>
      </c>
      <c r="S79" s="321">
        <v>7559</v>
      </c>
      <c r="T79" s="321">
        <v>0</v>
      </c>
      <c r="U79" s="321">
        <v>0</v>
      </c>
      <c r="V79" s="321">
        <v>44923.88</v>
      </c>
      <c r="W79" s="321">
        <v>0</v>
      </c>
      <c r="X79" s="321">
        <v>10675476.010000002</v>
      </c>
      <c r="Y79" s="321">
        <v>5830391</v>
      </c>
      <c r="Z79" s="321">
        <v>0</v>
      </c>
      <c r="AA79" s="321">
        <v>1205256</v>
      </c>
      <c r="AB79" s="321">
        <v>210786</v>
      </c>
      <c r="AC79" s="321">
        <v>545330</v>
      </c>
      <c r="AD79" s="321">
        <v>0</v>
      </c>
      <c r="AE79" s="321">
        <v>29462</v>
      </c>
      <c r="AF79" s="321">
        <v>32296</v>
      </c>
      <c r="AG79" s="321">
        <v>59014</v>
      </c>
      <c r="AH79" s="321">
        <v>0</v>
      </c>
      <c r="AI79" s="321">
        <v>0</v>
      </c>
      <c r="AJ79" s="321">
        <v>222422</v>
      </c>
      <c r="AK79" s="321">
        <v>24763</v>
      </c>
      <c r="AL79" s="321">
        <v>226289</v>
      </c>
      <c r="AM79" s="321">
        <v>15769</v>
      </c>
      <c r="AN79" s="321">
        <v>214240.47</v>
      </c>
      <c r="AO79" s="321">
        <v>176330.4</v>
      </c>
      <c r="AP79" s="321">
        <v>108743</v>
      </c>
      <c r="AQ79" s="321">
        <v>108053.78</v>
      </c>
      <c r="AR79" s="321">
        <v>216455.96</v>
      </c>
      <c r="AS79" s="321">
        <v>158775</v>
      </c>
      <c r="AT79" s="321">
        <v>200350.65</v>
      </c>
      <c r="AU79" s="321">
        <v>36599.919999999998</v>
      </c>
      <c r="AV79" s="321">
        <v>0</v>
      </c>
      <c r="AW79" s="321">
        <v>363121</v>
      </c>
      <c r="AX79" s="321">
        <v>77763</v>
      </c>
      <c r="AY79" s="321">
        <v>230866</v>
      </c>
      <c r="AZ79" s="321">
        <v>148525</v>
      </c>
      <c r="BA79" s="321">
        <v>0</v>
      </c>
      <c r="BB79" s="321">
        <v>0</v>
      </c>
      <c r="BC79" s="321">
        <v>0</v>
      </c>
      <c r="BD79" s="321">
        <v>10441602.180000002</v>
      </c>
      <c r="BE79" s="321">
        <v>2228245.3800000018</v>
      </c>
      <c r="BF79" s="321">
        <v>233873.83000000007</v>
      </c>
      <c r="BG79" s="321">
        <v>2462119.2100000018</v>
      </c>
      <c r="BH79" s="321">
        <v>24562.19</v>
      </c>
      <c r="BI79" s="321">
        <v>0</v>
      </c>
      <c r="BJ79" s="321">
        <v>0</v>
      </c>
      <c r="BK79" s="321">
        <v>24562.19</v>
      </c>
      <c r="BL79" s="321">
        <v>0</v>
      </c>
      <c r="BM79" s="321">
        <v>23800</v>
      </c>
      <c r="BN79" s="321">
        <v>10466.219999999999</v>
      </c>
      <c r="BO79" s="321">
        <v>0</v>
      </c>
      <c r="BP79" s="321">
        <v>34266.22</v>
      </c>
      <c r="BQ79" s="321">
        <v>24491.869999999995</v>
      </c>
      <c r="BR79" s="321">
        <v>-9704.0300000000025</v>
      </c>
      <c r="BS79" s="321">
        <v>14787.839999999993</v>
      </c>
      <c r="BT79" s="321">
        <v>0</v>
      </c>
      <c r="BU79" s="321">
        <v>0</v>
      </c>
      <c r="BV79" s="321">
        <v>0</v>
      </c>
      <c r="BW79" s="321">
        <v>0</v>
      </c>
      <c r="BX79" s="321">
        <v>0</v>
      </c>
      <c r="BY79" s="321">
        <v>0</v>
      </c>
      <c r="BZ79" s="321">
        <v>0</v>
      </c>
      <c r="CA79" s="321">
        <v>0</v>
      </c>
      <c r="CB79" s="321">
        <v>0</v>
      </c>
      <c r="CC79" s="321">
        <v>2462119.2100000018</v>
      </c>
      <c r="CD79" s="321"/>
      <c r="CE79" s="321">
        <v>14787.839999999993</v>
      </c>
      <c r="CF79" s="321"/>
      <c r="CG79" s="321">
        <v>0</v>
      </c>
      <c r="CH79" s="321">
        <v>2476907.0500000017</v>
      </c>
      <c r="CI79" s="321">
        <v>3261966.3</v>
      </c>
      <c r="CJ79" s="321">
        <v>710252.04</v>
      </c>
      <c r="CK79" s="321">
        <v>888.55</v>
      </c>
      <c r="CL79" s="321">
        <v>2552602.8099999996</v>
      </c>
      <c r="CM79" s="321">
        <v>0</v>
      </c>
      <c r="CN79" s="321">
        <v>0</v>
      </c>
      <c r="CO79" s="321">
        <v>37830.839999999997</v>
      </c>
      <c r="CP79" s="321">
        <v>0</v>
      </c>
      <c r="CQ79" s="321">
        <v>0</v>
      </c>
      <c r="CR79" s="321">
        <v>2590433.6499999994</v>
      </c>
      <c r="CS79" s="321">
        <v>0</v>
      </c>
      <c r="CT79" s="321">
        <v>0</v>
      </c>
      <c r="CU79" s="321">
        <v>0</v>
      </c>
      <c r="CV79" s="321">
        <v>0</v>
      </c>
      <c r="CW79" s="321"/>
      <c r="CX79" s="321"/>
      <c r="CY79" s="321"/>
      <c r="CZ79" s="321">
        <v>0</v>
      </c>
      <c r="DA79" s="321">
        <v>0</v>
      </c>
      <c r="DB79" s="321">
        <v>0</v>
      </c>
      <c r="DC79" s="321">
        <v>0</v>
      </c>
      <c r="DD79" s="321">
        <v>0</v>
      </c>
      <c r="DE79" s="321">
        <v>0</v>
      </c>
      <c r="DF79" s="321">
        <v>-113527.08</v>
      </c>
      <c r="DG79" s="321">
        <v>0</v>
      </c>
      <c r="DH79" s="321">
        <v>0</v>
      </c>
      <c r="DI79" s="321">
        <v>0</v>
      </c>
      <c r="DJ79" s="321">
        <v>-113527.08</v>
      </c>
      <c r="DK79" s="321">
        <v>0</v>
      </c>
      <c r="DL79" s="321">
        <v>0</v>
      </c>
      <c r="DM79" s="321">
        <v>0</v>
      </c>
      <c r="DN79" s="321">
        <v>0</v>
      </c>
      <c r="DO79" s="321">
        <v>0</v>
      </c>
      <c r="DP79" s="322">
        <v>0.48000000044703484</v>
      </c>
      <c r="DQ79" s="323">
        <v>7853521</v>
      </c>
      <c r="DR79" s="324">
        <v>2588081.1800000016</v>
      </c>
      <c r="DS79" s="323">
        <v>77763</v>
      </c>
      <c r="DT79" s="323">
        <v>413549</v>
      </c>
      <c r="DU79" s="323">
        <v>0</v>
      </c>
      <c r="DV79" s="323">
        <v>0</v>
      </c>
      <c r="DY79" s="303"/>
      <c r="DZ79" s="303"/>
      <c r="EG79" s="303"/>
    </row>
    <row r="80" spans="1:137" s="13" customFormat="1" ht="15.6" x14ac:dyDescent="0.3">
      <c r="A80" s="318">
        <v>4015</v>
      </c>
      <c r="B80" s="319" t="s">
        <v>267</v>
      </c>
      <c r="C80" s="320" t="s">
        <v>181</v>
      </c>
      <c r="D80" s="320" t="s">
        <v>204</v>
      </c>
      <c r="E80" s="320" t="s">
        <v>183</v>
      </c>
      <c r="F80" s="320" t="s">
        <v>184</v>
      </c>
      <c r="G80" s="321">
        <v>5697642.7199999997</v>
      </c>
      <c r="H80" s="321">
        <v>0</v>
      </c>
      <c r="I80" s="321">
        <v>40089.410000000003</v>
      </c>
      <c r="J80" s="321">
        <v>0</v>
      </c>
      <c r="K80" s="321">
        <v>341720</v>
      </c>
      <c r="L80" s="321">
        <v>2913.86</v>
      </c>
      <c r="M80" s="321">
        <v>0</v>
      </c>
      <c r="N80" s="321">
        <v>1010</v>
      </c>
      <c r="O80" s="321">
        <v>14592</v>
      </c>
      <c r="P80" s="321">
        <v>0</v>
      </c>
      <c r="Q80" s="321">
        <v>0</v>
      </c>
      <c r="R80" s="321">
        <v>0</v>
      </c>
      <c r="S80" s="321">
        <v>0</v>
      </c>
      <c r="T80" s="321">
        <v>6338</v>
      </c>
      <c r="U80" s="321">
        <v>0</v>
      </c>
      <c r="V80" s="321">
        <v>20302.91</v>
      </c>
      <c r="W80" s="321">
        <v>0</v>
      </c>
      <c r="X80" s="321">
        <v>6124608.9000000004</v>
      </c>
      <c r="Y80" s="321">
        <v>3219539.13</v>
      </c>
      <c r="Z80" s="321">
        <v>0</v>
      </c>
      <c r="AA80" s="321">
        <v>677202.96</v>
      </c>
      <c r="AB80" s="321">
        <v>102128.14</v>
      </c>
      <c r="AC80" s="321">
        <v>443266.64</v>
      </c>
      <c r="AD80" s="321">
        <v>0</v>
      </c>
      <c r="AE80" s="321">
        <v>32364.55</v>
      </c>
      <c r="AF80" s="321">
        <v>36967.5</v>
      </c>
      <c r="AG80" s="321">
        <v>17155.86</v>
      </c>
      <c r="AH80" s="321">
        <v>0</v>
      </c>
      <c r="AI80" s="321">
        <v>0</v>
      </c>
      <c r="AJ80" s="321">
        <v>225404.65000000002</v>
      </c>
      <c r="AK80" s="321">
        <v>14483.31</v>
      </c>
      <c r="AL80" s="321">
        <v>109681.84</v>
      </c>
      <c r="AM80" s="321">
        <v>2771</v>
      </c>
      <c r="AN80" s="321">
        <v>161183.10999999999</v>
      </c>
      <c r="AO80" s="321">
        <v>73229.64</v>
      </c>
      <c r="AP80" s="321">
        <v>51147.12</v>
      </c>
      <c r="AQ80" s="321">
        <v>94072.55</v>
      </c>
      <c r="AR80" s="321">
        <v>236862.58</v>
      </c>
      <c r="AS80" s="321">
        <v>78754.81</v>
      </c>
      <c r="AT80" s="321">
        <v>152575.06</v>
      </c>
      <c r="AU80" s="321">
        <v>17585.939999999999</v>
      </c>
      <c r="AV80" s="321">
        <v>0</v>
      </c>
      <c r="AW80" s="321">
        <v>119754.73</v>
      </c>
      <c r="AX80" s="321">
        <v>226557.92</v>
      </c>
      <c r="AY80" s="321">
        <v>29611.85</v>
      </c>
      <c r="AZ80" s="321">
        <v>96691.28</v>
      </c>
      <c r="BA80" s="321">
        <v>0</v>
      </c>
      <c r="BB80" s="321">
        <v>0</v>
      </c>
      <c r="BC80" s="321">
        <v>0</v>
      </c>
      <c r="BD80" s="321">
        <v>6218992.1699999999</v>
      </c>
      <c r="BE80" s="321">
        <v>1262002.4000000006</v>
      </c>
      <c r="BF80" s="321">
        <v>-94383.269999999553</v>
      </c>
      <c r="BG80" s="321">
        <v>1167619.1300000011</v>
      </c>
      <c r="BH80" s="321">
        <v>16546.560000000001</v>
      </c>
      <c r="BI80" s="321">
        <v>0</v>
      </c>
      <c r="BJ80" s="321">
        <v>0</v>
      </c>
      <c r="BK80" s="321">
        <v>16546.560000000001</v>
      </c>
      <c r="BL80" s="321">
        <v>0</v>
      </c>
      <c r="BM80" s="321">
        <v>0</v>
      </c>
      <c r="BN80" s="321">
        <v>0</v>
      </c>
      <c r="BO80" s="321">
        <v>0</v>
      </c>
      <c r="BP80" s="321">
        <v>0</v>
      </c>
      <c r="BQ80" s="321">
        <v>27444.28</v>
      </c>
      <c r="BR80" s="321">
        <v>16546.560000000001</v>
      </c>
      <c r="BS80" s="321">
        <v>43990.84</v>
      </c>
      <c r="BT80" s="321">
        <v>0</v>
      </c>
      <c r="BU80" s="321">
        <v>0</v>
      </c>
      <c r="BV80" s="321">
        <v>0</v>
      </c>
      <c r="BW80" s="321">
        <v>0</v>
      </c>
      <c r="BX80" s="321">
        <v>0</v>
      </c>
      <c r="BY80" s="321">
        <v>0</v>
      </c>
      <c r="BZ80" s="321">
        <v>0</v>
      </c>
      <c r="CA80" s="321">
        <v>0</v>
      </c>
      <c r="CB80" s="321">
        <v>0</v>
      </c>
      <c r="CC80" s="321">
        <v>1167619.1300000011</v>
      </c>
      <c r="CD80" s="321"/>
      <c r="CE80" s="321">
        <v>43990.84</v>
      </c>
      <c r="CF80" s="321"/>
      <c r="CG80" s="321">
        <v>0</v>
      </c>
      <c r="CH80" s="321">
        <v>1211609.9700000011</v>
      </c>
      <c r="CI80" s="321">
        <v>1602922.85</v>
      </c>
      <c r="CJ80" s="321">
        <v>0</v>
      </c>
      <c r="CK80" s="321">
        <v>0</v>
      </c>
      <c r="CL80" s="321">
        <v>1602922.85</v>
      </c>
      <c r="CM80" s="321">
        <v>117.4</v>
      </c>
      <c r="CN80" s="321">
        <v>0</v>
      </c>
      <c r="CO80" s="321">
        <v>26164.799999999999</v>
      </c>
      <c r="CP80" s="321">
        <v>0</v>
      </c>
      <c r="CQ80" s="321">
        <v>0</v>
      </c>
      <c r="CR80" s="321">
        <v>1629205.05</v>
      </c>
      <c r="CS80" s="321">
        <v>2688.87</v>
      </c>
      <c r="CT80" s="321">
        <v>0</v>
      </c>
      <c r="CU80" s="321">
        <v>0</v>
      </c>
      <c r="CV80" s="321">
        <v>2688.87</v>
      </c>
      <c r="CW80" s="321"/>
      <c r="CX80" s="321"/>
      <c r="CY80" s="321"/>
      <c r="CZ80" s="321">
        <v>0</v>
      </c>
      <c r="DA80" s="321">
        <v>2688.87</v>
      </c>
      <c r="DB80" s="321">
        <v>0</v>
      </c>
      <c r="DC80" s="321">
        <v>0</v>
      </c>
      <c r="DD80" s="321">
        <v>0</v>
      </c>
      <c r="DE80" s="321">
        <v>0</v>
      </c>
      <c r="DF80" s="321">
        <v>-35892.089999999997</v>
      </c>
      <c r="DG80" s="321">
        <v>-146</v>
      </c>
      <c r="DH80" s="321">
        <v>0</v>
      </c>
      <c r="DI80" s="321">
        <v>0</v>
      </c>
      <c r="DJ80" s="321">
        <v>-36038.089999999997</v>
      </c>
      <c r="DK80" s="321">
        <v>-986.99</v>
      </c>
      <c r="DL80" s="321">
        <v>-383258.56</v>
      </c>
      <c r="DM80" s="321">
        <v>0</v>
      </c>
      <c r="DN80" s="321">
        <v>0</v>
      </c>
      <c r="DO80" s="321">
        <v>0</v>
      </c>
      <c r="DP80" s="322"/>
      <c r="DQ80" s="323">
        <v>4511468.92</v>
      </c>
      <c r="DR80" s="324">
        <v>1707523.25</v>
      </c>
      <c r="DS80" s="323">
        <v>226557.92</v>
      </c>
      <c r="DT80" s="323">
        <v>15602</v>
      </c>
      <c r="DU80" s="323">
        <v>6338</v>
      </c>
      <c r="DV80" s="323">
        <v>-384245.55</v>
      </c>
      <c r="DY80" s="303"/>
      <c r="DZ80" s="303"/>
      <c r="EG80" s="303"/>
    </row>
    <row r="81" spans="1:137" s="13" customFormat="1" ht="31.2" x14ac:dyDescent="0.3">
      <c r="A81" s="318">
        <v>3411</v>
      </c>
      <c r="B81" s="319" t="s">
        <v>268</v>
      </c>
      <c r="C81" s="320" t="s">
        <v>181</v>
      </c>
      <c r="D81" s="320" t="s">
        <v>186</v>
      </c>
      <c r="E81" s="320" t="s">
        <v>183</v>
      </c>
      <c r="F81" s="320" t="s">
        <v>184</v>
      </c>
      <c r="G81" s="321">
        <v>1283712.67</v>
      </c>
      <c r="H81" s="321">
        <v>0</v>
      </c>
      <c r="I81" s="321">
        <v>249891.11</v>
      </c>
      <c r="J81" s="321">
        <v>0</v>
      </c>
      <c r="K81" s="321">
        <v>170090</v>
      </c>
      <c r="L81" s="321">
        <v>78203.75</v>
      </c>
      <c r="M81" s="321">
        <v>0</v>
      </c>
      <c r="N81" s="321">
        <v>0</v>
      </c>
      <c r="O81" s="321">
        <v>104453.08999999998</v>
      </c>
      <c r="P81" s="321">
        <v>0</v>
      </c>
      <c r="Q81" s="321">
        <v>0</v>
      </c>
      <c r="R81" s="321">
        <v>0</v>
      </c>
      <c r="S81" s="321">
        <v>0</v>
      </c>
      <c r="T81" s="321">
        <v>0</v>
      </c>
      <c r="U81" s="321">
        <v>0</v>
      </c>
      <c r="V81" s="321">
        <v>8730.92</v>
      </c>
      <c r="W81" s="321">
        <v>35860</v>
      </c>
      <c r="X81" s="321">
        <v>1930941.5399999998</v>
      </c>
      <c r="Y81" s="321">
        <v>714498.55999999878</v>
      </c>
      <c r="Z81" s="321">
        <v>0</v>
      </c>
      <c r="AA81" s="321">
        <v>0</v>
      </c>
      <c r="AB81" s="321">
        <v>273467.34999999992</v>
      </c>
      <c r="AC81" s="321">
        <v>0</v>
      </c>
      <c r="AD81" s="321">
        <v>0</v>
      </c>
      <c r="AE81" s="321">
        <v>290703.72999999975</v>
      </c>
      <c r="AF81" s="321">
        <v>0</v>
      </c>
      <c r="AG81" s="321">
        <v>3224.99</v>
      </c>
      <c r="AH81" s="321">
        <v>0</v>
      </c>
      <c r="AI81" s="321">
        <v>0</v>
      </c>
      <c r="AJ81" s="321">
        <v>37063.69</v>
      </c>
      <c r="AK81" s="321">
        <v>323</v>
      </c>
      <c r="AL81" s="321">
        <v>2177.58</v>
      </c>
      <c r="AM81" s="321">
        <v>1723.87</v>
      </c>
      <c r="AN81" s="321">
        <v>34070.489999999991</v>
      </c>
      <c r="AO81" s="321">
        <v>33654.800000000003</v>
      </c>
      <c r="AP81" s="321">
        <v>0</v>
      </c>
      <c r="AQ81" s="321">
        <v>75515.66999999994</v>
      </c>
      <c r="AR81" s="321">
        <v>70</v>
      </c>
      <c r="AS81" s="321">
        <v>0</v>
      </c>
      <c r="AT81" s="321">
        <v>11245.570000000002</v>
      </c>
      <c r="AU81" s="321">
        <v>4100</v>
      </c>
      <c r="AV81" s="321">
        <v>0</v>
      </c>
      <c r="AW81" s="321">
        <v>81825.030000000057</v>
      </c>
      <c r="AX81" s="321">
        <v>200902.59999999998</v>
      </c>
      <c r="AY81" s="321">
        <v>3835.71</v>
      </c>
      <c r="AZ81" s="321">
        <v>200730.58000000022</v>
      </c>
      <c r="BA81" s="321">
        <v>0</v>
      </c>
      <c r="BB81" s="321">
        <v>0</v>
      </c>
      <c r="BC81" s="321">
        <v>0</v>
      </c>
      <c r="BD81" s="321">
        <v>1969133.219999999</v>
      </c>
      <c r="BE81" s="321">
        <v>429210.09999999986</v>
      </c>
      <c r="BF81" s="321">
        <v>-38191.679999999236</v>
      </c>
      <c r="BG81" s="321">
        <v>391018.42000000062</v>
      </c>
      <c r="BH81" s="321">
        <v>0</v>
      </c>
      <c r="BI81" s="321">
        <v>0</v>
      </c>
      <c r="BJ81" s="321">
        <v>0</v>
      </c>
      <c r="BK81" s="321">
        <v>0</v>
      </c>
      <c r="BL81" s="321">
        <v>0</v>
      </c>
      <c r="BM81" s="321">
        <v>0</v>
      </c>
      <c r="BN81" s="321">
        <v>0</v>
      </c>
      <c r="BO81" s="321">
        <v>0</v>
      </c>
      <c r="BP81" s="321">
        <v>0</v>
      </c>
      <c r="BQ81" s="321">
        <v>0</v>
      </c>
      <c r="BR81" s="321">
        <v>0</v>
      </c>
      <c r="BS81" s="321">
        <v>0</v>
      </c>
      <c r="BT81" s="321">
        <v>0</v>
      </c>
      <c r="BU81" s="321">
        <v>0</v>
      </c>
      <c r="BV81" s="321">
        <v>0</v>
      </c>
      <c r="BW81" s="321">
        <v>0</v>
      </c>
      <c r="BX81" s="321">
        <v>0</v>
      </c>
      <c r="BY81" s="321">
        <v>0</v>
      </c>
      <c r="BZ81" s="321">
        <v>0</v>
      </c>
      <c r="CA81" s="321">
        <v>0</v>
      </c>
      <c r="CB81" s="321">
        <v>0</v>
      </c>
      <c r="CC81" s="321">
        <v>391018.42000000062</v>
      </c>
      <c r="CD81" s="321"/>
      <c r="CE81" s="321">
        <v>0</v>
      </c>
      <c r="CF81" s="321"/>
      <c r="CG81" s="321">
        <v>0</v>
      </c>
      <c r="CH81" s="321">
        <v>391018.42000000062</v>
      </c>
      <c r="CI81" s="321">
        <v>455239.64</v>
      </c>
      <c r="CJ81" s="321">
        <v>0</v>
      </c>
      <c r="CK81" s="321">
        <v>0</v>
      </c>
      <c r="CL81" s="321">
        <v>455239.64</v>
      </c>
      <c r="CM81" s="321">
        <v>0</v>
      </c>
      <c r="CN81" s="321">
        <v>0</v>
      </c>
      <c r="CO81" s="321">
        <v>4985.3999999999996</v>
      </c>
      <c r="CP81" s="321">
        <v>0</v>
      </c>
      <c r="CQ81" s="321">
        <v>-80728</v>
      </c>
      <c r="CR81" s="321">
        <v>379497.04000000004</v>
      </c>
      <c r="CS81" s="321">
        <v>0</v>
      </c>
      <c r="CT81" s="321">
        <v>0</v>
      </c>
      <c r="CU81" s="321">
        <v>0</v>
      </c>
      <c r="CV81" s="321">
        <v>0</v>
      </c>
      <c r="CW81" s="321"/>
      <c r="CX81" s="321"/>
      <c r="CY81" s="321"/>
      <c r="CZ81" s="321">
        <v>0</v>
      </c>
      <c r="DA81" s="321">
        <v>0</v>
      </c>
      <c r="DB81" s="321">
        <v>0</v>
      </c>
      <c r="DC81" s="321">
        <v>11520.91</v>
      </c>
      <c r="DD81" s="321">
        <v>0</v>
      </c>
      <c r="DE81" s="321">
        <v>0</v>
      </c>
      <c r="DF81" s="321">
        <v>0</v>
      </c>
      <c r="DG81" s="321">
        <v>0</v>
      </c>
      <c r="DH81" s="321">
        <v>0</v>
      </c>
      <c r="DI81" s="321">
        <v>0</v>
      </c>
      <c r="DJ81" s="321">
        <v>11520.91</v>
      </c>
      <c r="DK81" s="321">
        <v>0</v>
      </c>
      <c r="DL81" s="321">
        <v>0</v>
      </c>
      <c r="DM81" s="321">
        <v>0</v>
      </c>
      <c r="DN81" s="321">
        <v>0</v>
      </c>
      <c r="DO81" s="321">
        <v>0</v>
      </c>
      <c r="DP81" s="322"/>
      <c r="DQ81" s="323">
        <v>1278669.6399999985</v>
      </c>
      <c r="DR81" s="324">
        <v>690463.58000000054</v>
      </c>
      <c r="DS81" s="323">
        <v>200902.59999999998</v>
      </c>
      <c r="DT81" s="323">
        <v>104453.08999999998</v>
      </c>
      <c r="DU81" s="323">
        <v>0</v>
      </c>
      <c r="DV81" s="323">
        <v>0</v>
      </c>
      <c r="DY81" s="303"/>
      <c r="DZ81" s="303"/>
      <c r="EG81" s="303"/>
    </row>
    <row r="82" spans="1:137" s="13" customFormat="1" ht="15.6" x14ac:dyDescent="0.3">
      <c r="A82" s="318">
        <v>2474</v>
      </c>
      <c r="B82" s="319" t="s">
        <v>269</v>
      </c>
      <c r="C82" s="320" t="s">
        <v>181</v>
      </c>
      <c r="D82" s="320" t="s">
        <v>186</v>
      </c>
      <c r="E82" s="320" t="s">
        <v>183</v>
      </c>
      <c r="F82" s="320" t="s">
        <v>194</v>
      </c>
      <c r="G82" s="321">
        <v>2210466.7400000002</v>
      </c>
      <c r="H82" s="321">
        <v>0</v>
      </c>
      <c r="I82" s="321">
        <v>55678.39</v>
      </c>
      <c r="J82" s="321">
        <v>0</v>
      </c>
      <c r="K82" s="321">
        <v>213470</v>
      </c>
      <c r="L82" s="321">
        <v>3546.93</v>
      </c>
      <c r="M82" s="321">
        <v>0</v>
      </c>
      <c r="N82" s="321">
        <v>25309.5</v>
      </c>
      <c r="O82" s="321">
        <v>48295.629999999866</v>
      </c>
      <c r="P82" s="321">
        <v>614.05999999999995</v>
      </c>
      <c r="Q82" s="321">
        <v>0</v>
      </c>
      <c r="R82" s="321">
        <v>0</v>
      </c>
      <c r="S82" s="321">
        <v>23243.279999999999</v>
      </c>
      <c r="T82" s="321">
        <v>32358.16</v>
      </c>
      <c r="U82" s="321">
        <v>0</v>
      </c>
      <c r="V82" s="321">
        <v>3767.71</v>
      </c>
      <c r="W82" s="321">
        <v>72834</v>
      </c>
      <c r="X82" s="321">
        <v>2689584.4000000004</v>
      </c>
      <c r="Y82" s="321">
        <v>1368578.4099999992</v>
      </c>
      <c r="Z82" s="321">
        <v>0</v>
      </c>
      <c r="AA82" s="321">
        <v>302342.96000000002</v>
      </c>
      <c r="AB82" s="321">
        <v>43281.040000000503</v>
      </c>
      <c r="AC82" s="321">
        <v>154911.25</v>
      </c>
      <c r="AD82" s="321">
        <v>0</v>
      </c>
      <c r="AE82" s="321">
        <v>90510.25</v>
      </c>
      <c r="AF82" s="321">
        <v>0</v>
      </c>
      <c r="AG82" s="321">
        <v>0</v>
      </c>
      <c r="AH82" s="321">
        <v>0</v>
      </c>
      <c r="AI82" s="321">
        <v>11878.97</v>
      </c>
      <c r="AJ82" s="321">
        <v>12874.78</v>
      </c>
      <c r="AK82" s="321">
        <v>1935</v>
      </c>
      <c r="AL82" s="321">
        <v>60433.91</v>
      </c>
      <c r="AM82" s="321">
        <v>8394.2900000000009</v>
      </c>
      <c r="AN82" s="321">
        <v>62555.840000000004</v>
      </c>
      <c r="AO82" s="321">
        <v>33857.5</v>
      </c>
      <c r="AP82" s="321">
        <v>13205.560000000001</v>
      </c>
      <c r="AQ82" s="321">
        <v>60766</v>
      </c>
      <c r="AR82" s="321">
        <v>10029.459999999999</v>
      </c>
      <c r="AS82" s="321">
        <v>0</v>
      </c>
      <c r="AT82" s="321">
        <v>21632.500000000004</v>
      </c>
      <c r="AU82" s="321">
        <v>9471</v>
      </c>
      <c r="AV82" s="321">
        <v>1412</v>
      </c>
      <c r="AW82" s="321">
        <v>149350.46999999997</v>
      </c>
      <c r="AX82" s="321">
        <v>73310.840000000026</v>
      </c>
      <c r="AY82" s="321">
        <v>10554.47</v>
      </c>
      <c r="AZ82" s="321">
        <v>154532.71999999997</v>
      </c>
      <c r="BA82" s="321">
        <v>0</v>
      </c>
      <c r="BB82" s="321">
        <v>0</v>
      </c>
      <c r="BC82" s="321">
        <v>0</v>
      </c>
      <c r="BD82" s="321">
        <v>2655819.2199999997</v>
      </c>
      <c r="BE82" s="321">
        <v>-46755.729999999967</v>
      </c>
      <c r="BF82" s="321">
        <v>33765.180000000633</v>
      </c>
      <c r="BG82" s="321">
        <v>-12990.549999999334</v>
      </c>
      <c r="BH82" s="321">
        <v>8668.75</v>
      </c>
      <c r="BI82" s="321">
        <v>0</v>
      </c>
      <c r="BJ82" s="321">
        <v>0</v>
      </c>
      <c r="BK82" s="321">
        <v>8668.75</v>
      </c>
      <c r="BL82" s="321">
        <v>0</v>
      </c>
      <c r="BM82" s="321">
        <v>0</v>
      </c>
      <c r="BN82" s="321">
        <v>0</v>
      </c>
      <c r="BO82" s="321">
        <v>0</v>
      </c>
      <c r="BP82" s="321">
        <v>0</v>
      </c>
      <c r="BQ82" s="321">
        <v>21179</v>
      </c>
      <c r="BR82" s="321">
        <v>8668.75</v>
      </c>
      <c r="BS82" s="321">
        <v>29847.75</v>
      </c>
      <c r="BT82" s="321">
        <v>0</v>
      </c>
      <c r="BU82" s="321">
        <v>0</v>
      </c>
      <c r="BV82" s="321">
        <v>0</v>
      </c>
      <c r="BW82" s="321">
        <v>0</v>
      </c>
      <c r="BX82" s="321">
        <v>0</v>
      </c>
      <c r="BY82" s="321">
        <v>0</v>
      </c>
      <c r="BZ82" s="321">
        <v>0</v>
      </c>
      <c r="CA82" s="321">
        <v>0</v>
      </c>
      <c r="CB82" s="321">
        <v>0</v>
      </c>
      <c r="CC82" s="321"/>
      <c r="CD82" s="321">
        <v>-12990.549999999334</v>
      </c>
      <c r="CE82" s="321">
        <v>29847.75</v>
      </c>
      <c r="CF82" s="321"/>
      <c r="CG82" s="321">
        <v>0</v>
      </c>
      <c r="CH82" s="321">
        <v>16857.200000000666</v>
      </c>
      <c r="CI82" s="321">
        <v>0</v>
      </c>
      <c r="CJ82" s="321">
        <v>0</v>
      </c>
      <c r="CK82" s="321">
        <v>0</v>
      </c>
      <c r="CL82" s="321">
        <v>0</v>
      </c>
      <c r="CM82" s="321">
        <v>0</v>
      </c>
      <c r="CN82" s="321">
        <v>0</v>
      </c>
      <c r="CO82" s="321">
        <v>0</v>
      </c>
      <c r="CP82" s="321">
        <v>0</v>
      </c>
      <c r="CQ82" s="321">
        <v>0</v>
      </c>
      <c r="CR82" s="321">
        <v>0</v>
      </c>
      <c r="CS82" s="321">
        <v>0</v>
      </c>
      <c r="CT82" s="321">
        <v>0</v>
      </c>
      <c r="CU82" s="321">
        <v>0</v>
      </c>
      <c r="CV82" s="321">
        <v>0</v>
      </c>
      <c r="CW82" s="321"/>
      <c r="CX82" s="321"/>
      <c r="CY82" s="321"/>
      <c r="CZ82" s="321">
        <v>55019.140000000254</v>
      </c>
      <c r="DA82" s="321">
        <v>55019.140000000254</v>
      </c>
      <c r="DB82" s="321">
        <v>1234.42</v>
      </c>
      <c r="DC82" s="321">
        <v>251.48</v>
      </c>
      <c r="DD82" s="321">
        <v>0</v>
      </c>
      <c r="DE82" s="321">
        <v>0</v>
      </c>
      <c r="DF82" s="321">
        <v>-38581.53</v>
      </c>
      <c r="DG82" s="321">
        <v>0</v>
      </c>
      <c r="DH82" s="321">
        <v>-1067</v>
      </c>
      <c r="DI82" s="321">
        <v>0</v>
      </c>
      <c r="DJ82" s="321">
        <v>-38162.629999999997</v>
      </c>
      <c r="DK82" s="321">
        <v>0</v>
      </c>
      <c r="DL82" s="321">
        <v>0</v>
      </c>
      <c r="DM82" s="321">
        <v>0</v>
      </c>
      <c r="DN82" s="321">
        <v>0</v>
      </c>
      <c r="DO82" s="321">
        <v>0</v>
      </c>
      <c r="DP82" s="322">
        <v>-2.5465851649641991E-10</v>
      </c>
      <c r="DQ82" s="323">
        <v>-2.5465851649641991E-10</v>
      </c>
      <c r="DR82" s="324"/>
      <c r="DS82" s="323"/>
      <c r="DT82" s="323"/>
      <c r="DU82" s="323"/>
      <c r="DV82" s="323">
        <v>0</v>
      </c>
      <c r="DY82" s="303"/>
      <c r="DZ82" s="303"/>
      <c r="EG82" s="303"/>
    </row>
    <row r="83" spans="1:137" s="13" customFormat="1" ht="15.6" x14ac:dyDescent="0.3">
      <c r="A83" s="318">
        <v>4223</v>
      </c>
      <c r="B83" s="319" t="s">
        <v>270</v>
      </c>
      <c r="C83" s="320" t="s">
        <v>181</v>
      </c>
      <c r="D83" s="320" t="s">
        <v>204</v>
      </c>
      <c r="E83" s="320" t="s">
        <v>183</v>
      </c>
      <c r="F83" s="320" t="s">
        <v>184</v>
      </c>
      <c r="G83" s="321">
        <v>8607062.4600000009</v>
      </c>
      <c r="H83" s="321">
        <v>947225</v>
      </c>
      <c r="I83" s="321">
        <v>105507.66</v>
      </c>
      <c r="J83" s="321">
        <v>0</v>
      </c>
      <c r="K83" s="321">
        <v>595505</v>
      </c>
      <c r="L83" s="321">
        <v>35425.730000000003</v>
      </c>
      <c r="M83" s="321">
        <v>0</v>
      </c>
      <c r="N83" s="321">
        <v>0</v>
      </c>
      <c r="O83" s="321">
        <v>381813.24</v>
      </c>
      <c r="P83" s="321">
        <v>120119.67999999999</v>
      </c>
      <c r="Q83" s="321">
        <v>0</v>
      </c>
      <c r="R83" s="321">
        <v>0</v>
      </c>
      <c r="S83" s="321">
        <v>5940.1</v>
      </c>
      <c r="T83" s="321">
        <v>0</v>
      </c>
      <c r="U83" s="321">
        <v>0</v>
      </c>
      <c r="V83" s="321">
        <v>35921.629999999997</v>
      </c>
      <c r="W83" s="321">
        <v>0</v>
      </c>
      <c r="X83" s="321">
        <v>10834520.500000002</v>
      </c>
      <c r="Y83" s="321">
        <v>6465868.0499999998</v>
      </c>
      <c r="Z83" s="321">
        <v>0</v>
      </c>
      <c r="AA83" s="321">
        <v>352939.54</v>
      </c>
      <c r="AB83" s="321">
        <v>0</v>
      </c>
      <c r="AC83" s="321">
        <v>1419418.26</v>
      </c>
      <c r="AD83" s="321">
        <v>0</v>
      </c>
      <c r="AE83" s="321">
        <v>130889.57</v>
      </c>
      <c r="AF83" s="321">
        <v>61682.91</v>
      </c>
      <c r="AG83" s="321">
        <v>50790.5</v>
      </c>
      <c r="AH83" s="321">
        <v>6415.6</v>
      </c>
      <c r="AI83" s="321">
        <v>29198.31</v>
      </c>
      <c r="AJ83" s="321">
        <v>45502.11</v>
      </c>
      <c r="AK83" s="321">
        <v>0</v>
      </c>
      <c r="AL83" s="321">
        <v>0</v>
      </c>
      <c r="AM83" s="321">
        <v>114702.78</v>
      </c>
      <c r="AN83" s="321">
        <v>443752.59</v>
      </c>
      <c r="AO83" s="321">
        <v>174898.94</v>
      </c>
      <c r="AP83" s="321">
        <v>17765.009999999998</v>
      </c>
      <c r="AQ83" s="321">
        <v>304331.84999999998</v>
      </c>
      <c r="AR83" s="321">
        <v>135165.26</v>
      </c>
      <c r="AS83" s="321">
        <v>211466.25</v>
      </c>
      <c r="AT83" s="321">
        <v>363970.33</v>
      </c>
      <c r="AU83" s="321">
        <v>0</v>
      </c>
      <c r="AV83" s="321">
        <v>2400</v>
      </c>
      <c r="AW83" s="321">
        <v>525763.03</v>
      </c>
      <c r="AX83" s="321">
        <v>137145.04</v>
      </c>
      <c r="AY83" s="321">
        <v>110546.73999999999</v>
      </c>
      <c r="AZ83" s="321">
        <v>178779.11999999994</v>
      </c>
      <c r="BA83" s="321">
        <v>650108.80000000005</v>
      </c>
      <c r="BB83" s="321">
        <v>0</v>
      </c>
      <c r="BC83" s="321">
        <v>0</v>
      </c>
      <c r="BD83" s="321">
        <v>11933500.589999996</v>
      </c>
      <c r="BE83" s="321">
        <v>4979718.9499999937</v>
      </c>
      <c r="BF83" s="321">
        <v>-1098980.0899999943</v>
      </c>
      <c r="BG83" s="321">
        <v>3880738.8599999994</v>
      </c>
      <c r="BH83" s="321">
        <v>24995.31</v>
      </c>
      <c r="BI83" s="321">
        <v>0</v>
      </c>
      <c r="BJ83" s="321">
        <v>0</v>
      </c>
      <c r="BK83" s="321">
        <v>24995.31</v>
      </c>
      <c r="BL83" s="321">
        <v>0</v>
      </c>
      <c r="BM83" s="321">
        <v>0</v>
      </c>
      <c r="BN83" s="321">
        <v>0</v>
      </c>
      <c r="BO83" s="321">
        <v>0</v>
      </c>
      <c r="BP83" s="321">
        <v>0</v>
      </c>
      <c r="BQ83" s="321">
        <v>0</v>
      </c>
      <c r="BR83" s="321">
        <v>24995.31</v>
      </c>
      <c r="BS83" s="321">
        <v>24995.31</v>
      </c>
      <c r="BT83" s="321">
        <v>0</v>
      </c>
      <c r="BU83" s="321">
        <v>0</v>
      </c>
      <c r="BV83" s="321">
        <v>0</v>
      </c>
      <c r="BW83" s="321">
        <v>0</v>
      </c>
      <c r="BX83" s="321">
        <v>0</v>
      </c>
      <c r="BY83" s="321">
        <v>0</v>
      </c>
      <c r="BZ83" s="321">
        <v>0</v>
      </c>
      <c r="CA83" s="321">
        <v>0</v>
      </c>
      <c r="CB83" s="321">
        <v>0</v>
      </c>
      <c r="CC83" s="321">
        <v>3880738.8599999994</v>
      </c>
      <c r="CD83" s="321"/>
      <c r="CE83" s="321">
        <v>24995.31</v>
      </c>
      <c r="CF83" s="321"/>
      <c r="CG83" s="321">
        <v>0</v>
      </c>
      <c r="CH83" s="321">
        <v>3905734.1699999995</v>
      </c>
      <c r="CI83" s="321">
        <v>858767.43</v>
      </c>
      <c r="CJ83" s="321">
        <v>857159.94</v>
      </c>
      <c r="CK83" s="321">
        <v>0</v>
      </c>
      <c r="CL83" s="321">
        <v>1607.4900000001071</v>
      </c>
      <c r="CM83" s="321">
        <v>300</v>
      </c>
      <c r="CN83" s="321">
        <v>0</v>
      </c>
      <c r="CO83" s="321">
        <v>45890.52</v>
      </c>
      <c r="CP83" s="321">
        <v>0</v>
      </c>
      <c r="CQ83" s="321">
        <v>-307.77999999999997</v>
      </c>
      <c r="CR83" s="321">
        <v>47490.230000000105</v>
      </c>
      <c r="CS83" s="321">
        <v>4038374.84</v>
      </c>
      <c r="CT83" s="321">
        <v>0</v>
      </c>
      <c r="CU83" s="321">
        <v>0</v>
      </c>
      <c r="CV83" s="321">
        <v>4038374.84</v>
      </c>
      <c r="CW83" s="321"/>
      <c r="CX83" s="321"/>
      <c r="CY83" s="321"/>
      <c r="CZ83" s="321">
        <v>0</v>
      </c>
      <c r="DA83" s="321">
        <v>4038374.84</v>
      </c>
      <c r="DB83" s="321">
        <v>0</v>
      </c>
      <c r="DC83" s="321">
        <v>0</v>
      </c>
      <c r="DD83" s="321">
        <v>0</v>
      </c>
      <c r="DE83" s="321">
        <v>0</v>
      </c>
      <c r="DF83" s="321">
        <v>-49015.86</v>
      </c>
      <c r="DG83" s="321">
        <v>-131115.04</v>
      </c>
      <c r="DH83" s="321">
        <v>0</v>
      </c>
      <c r="DI83" s="321">
        <v>0</v>
      </c>
      <c r="DJ83" s="321">
        <v>-180130.90000000002</v>
      </c>
      <c r="DK83" s="321">
        <v>0</v>
      </c>
      <c r="DL83" s="321">
        <v>0</v>
      </c>
      <c r="DM83" s="321">
        <v>0</v>
      </c>
      <c r="DN83" s="321">
        <v>0</v>
      </c>
      <c r="DO83" s="321">
        <v>0</v>
      </c>
      <c r="DP83" s="322"/>
      <c r="DQ83" s="323">
        <v>8430798.3300000001</v>
      </c>
      <c r="DR83" s="324">
        <v>3502702.2599999961</v>
      </c>
      <c r="DS83" s="323">
        <v>137145.04</v>
      </c>
      <c r="DT83" s="323">
        <v>507873.01999999996</v>
      </c>
      <c r="DU83" s="323">
        <v>0</v>
      </c>
      <c r="DV83" s="323">
        <v>0</v>
      </c>
      <c r="DY83" s="303"/>
      <c r="DZ83" s="303"/>
      <c r="EG83" s="303"/>
    </row>
    <row r="84" spans="1:137" s="13" customFormat="1" ht="31.2" x14ac:dyDescent="0.3">
      <c r="A84" s="318">
        <v>3317</v>
      </c>
      <c r="B84" s="319" t="s">
        <v>271</v>
      </c>
      <c r="C84" s="320" t="s">
        <v>181</v>
      </c>
      <c r="D84" s="320" t="s">
        <v>186</v>
      </c>
      <c r="E84" s="320" t="s">
        <v>183</v>
      </c>
      <c r="F84" s="320" t="s">
        <v>184</v>
      </c>
      <c r="G84" s="321">
        <v>1346049.12</v>
      </c>
      <c r="H84" s="321">
        <v>0</v>
      </c>
      <c r="I84" s="321">
        <v>47987.94</v>
      </c>
      <c r="J84" s="321">
        <v>0</v>
      </c>
      <c r="K84" s="321">
        <v>136510</v>
      </c>
      <c r="L84" s="321">
        <v>2056.9299999999998</v>
      </c>
      <c r="M84" s="321">
        <v>0</v>
      </c>
      <c r="N84" s="321">
        <v>0</v>
      </c>
      <c r="O84" s="321">
        <v>17219.479999999996</v>
      </c>
      <c r="P84" s="321">
        <v>0</v>
      </c>
      <c r="Q84" s="321">
        <v>0</v>
      </c>
      <c r="R84" s="321">
        <v>0</v>
      </c>
      <c r="S84" s="321">
        <v>7092.35</v>
      </c>
      <c r="T84" s="321">
        <v>15696.130000000001</v>
      </c>
      <c r="U84" s="321">
        <v>0</v>
      </c>
      <c r="V84" s="321">
        <v>8781.17</v>
      </c>
      <c r="W84" s="321">
        <v>40056</v>
      </c>
      <c r="X84" s="321">
        <v>1621449.1199999999</v>
      </c>
      <c r="Y84" s="321">
        <v>723432.62999999872</v>
      </c>
      <c r="Z84" s="321">
        <v>0</v>
      </c>
      <c r="AA84" s="321">
        <v>327273.28000000003</v>
      </c>
      <c r="AB84" s="321">
        <v>48416.8400000002</v>
      </c>
      <c r="AC84" s="321">
        <v>86033.7</v>
      </c>
      <c r="AD84" s="321">
        <v>0</v>
      </c>
      <c r="AE84" s="321">
        <v>34984.170000000158</v>
      </c>
      <c r="AF84" s="321">
        <v>2756.8000000000029</v>
      </c>
      <c r="AG84" s="321">
        <v>12705.3</v>
      </c>
      <c r="AH84" s="321">
        <v>0</v>
      </c>
      <c r="AI84" s="321">
        <v>0</v>
      </c>
      <c r="AJ84" s="321">
        <v>29610.790000000008</v>
      </c>
      <c r="AK84" s="321">
        <v>0</v>
      </c>
      <c r="AL84" s="321">
        <v>330.91999999999985</v>
      </c>
      <c r="AM84" s="321">
        <v>3211.7</v>
      </c>
      <c r="AN84" s="321">
        <v>22110.47</v>
      </c>
      <c r="AO84" s="321">
        <v>5246.96</v>
      </c>
      <c r="AP84" s="321">
        <v>19547.77</v>
      </c>
      <c r="AQ84" s="321">
        <v>59978.299999999974</v>
      </c>
      <c r="AR84" s="321">
        <v>15952.55</v>
      </c>
      <c r="AS84" s="321">
        <v>0</v>
      </c>
      <c r="AT84" s="321">
        <v>22747.310000000012</v>
      </c>
      <c r="AU84" s="321">
        <v>5929.38</v>
      </c>
      <c r="AV84" s="321">
        <v>2755</v>
      </c>
      <c r="AW84" s="321">
        <v>61884.560000000005</v>
      </c>
      <c r="AX84" s="321">
        <v>95595.029999999853</v>
      </c>
      <c r="AY84" s="321">
        <v>5585.18</v>
      </c>
      <c r="AZ84" s="321">
        <v>145182.38000000015</v>
      </c>
      <c r="BA84" s="321">
        <v>0</v>
      </c>
      <c r="BB84" s="321">
        <v>0</v>
      </c>
      <c r="BC84" s="321">
        <v>0</v>
      </c>
      <c r="BD84" s="321">
        <v>1731271.0199999991</v>
      </c>
      <c r="BE84" s="321">
        <v>137866.21999999988</v>
      </c>
      <c r="BF84" s="321">
        <v>-109821.89999999921</v>
      </c>
      <c r="BG84" s="321">
        <v>28044.320000000676</v>
      </c>
      <c r="BH84" s="321">
        <v>44157</v>
      </c>
      <c r="BI84" s="321">
        <v>0</v>
      </c>
      <c r="BJ84" s="321">
        <v>0</v>
      </c>
      <c r="BK84" s="321">
        <v>44157</v>
      </c>
      <c r="BL84" s="321">
        <v>0</v>
      </c>
      <c r="BM84" s="321">
        <v>0</v>
      </c>
      <c r="BN84" s="321">
        <v>0</v>
      </c>
      <c r="BO84" s="321">
        <v>0</v>
      </c>
      <c r="BP84" s="321">
        <v>0</v>
      </c>
      <c r="BQ84" s="321">
        <v>0</v>
      </c>
      <c r="BR84" s="321">
        <v>44157</v>
      </c>
      <c r="BS84" s="321">
        <v>44157</v>
      </c>
      <c r="BT84" s="321">
        <v>0</v>
      </c>
      <c r="BU84" s="321">
        <v>0</v>
      </c>
      <c r="BV84" s="321">
        <v>0</v>
      </c>
      <c r="BW84" s="321">
        <v>0</v>
      </c>
      <c r="BX84" s="321">
        <v>0</v>
      </c>
      <c r="BY84" s="321">
        <v>0</v>
      </c>
      <c r="BZ84" s="321">
        <v>0</v>
      </c>
      <c r="CA84" s="321">
        <v>0</v>
      </c>
      <c r="CB84" s="321">
        <v>0</v>
      </c>
      <c r="CC84" s="321">
        <v>28044.320000000676</v>
      </c>
      <c r="CD84" s="321"/>
      <c r="CE84" s="321">
        <v>44157</v>
      </c>
      <c r="CF84" s="321"/>
      <c r="CG84" s="321">
        <v>0</v>
      </c>
      <c r="CH84" s="321">
        <v>72201.320000000676</v>
      </c>
      <c r="CI84" s="321">
        <v>207677.14</v>
      </c>
      <c r="CJ84" s="321">
        <v>108652.37</v>
      </c>
      <c r="CK84" s="321">
        <v>0</v>
      </c>
      <c r="CL84" s="321">
        <v>99024.770000000019</v>
      </c>
      <c r="CM84" s="321">
        <v>1278.57</v>
      </c>
      <c r="CN84" s="321">
        <v>0</v>
      </c>
      <c r="CO84" s="321">
        <v>1898.4</v>
      </c>
      <c r="CP84" s="321">
        <v>2661.12</v>
      </c>
      <c r="CQ84" s="321">
        <v>1040.0899999999999</v>
      </c>
      <c r="CR84" s="321">
        <v>105902.95000000001</v>
      </c>
      <c r="CS84" s="321">
        <v>0</v>
      </c>
      <c r="CT84" s="321">
        <v>0</v>
      </c>
      <c r="CU84" s="321">
        <v>0</v>
      </c>
      <c r="CV84" s="321">
        <v>0</v>
      </c>
      <c r="CW84" s="321"/>
      <c r="CX84" s="321"/>
      <c r="CY84" s="321"/>
      <c r="CZ84" s="321">
        <v>0</v>
      </c>
      <c r="DA84" s="321">
        <v>0</v>
      </c>
      <c r="DB84" s="321">
        <v>0</v>
      </c>
      <c r="DC84" s="321">
        <v>4576.83</v>
      </c>
      <c r="DD84" s="321">
        <v>0</v>
      </c>
      <c r="DE84" s="321">
        <v>0</v>
      </c>
      <c r="DF84" s="321">
        <v>-14216.62</v>
      </c>
      <c r="DG84" s="321">
        <v>-24062.29</v>
      </c>
      <c r="DH84" s="321">
        <v>0</v>
      </c>
      <c r="DI84" s="321">
        <v>0</v>
      </c>
      <c r="DJ84" s="321">
        <v>-33702.080000000002</v>
      </c>
      <c r="DK84" s="321">
        <v>0</v>
      </c>
      <c r="DL84" s="321">
        <v>0</v>
      </c>
      <c r="DM84" s="321">
        <v>0</v>
      </c>
      <c r="DN84" s="321">
        <v>0</v>
      </c>
      <c r="DO84" s="321">
        <v>0</v>
      </c>
      <c r="DP84" s="322"/>
      <c r="DQ84" s="323">
        <v>1222897.4199999992</v>
      </c>
      <c r="DR84" s="324">
        <v>508373.59999999986</v>
      </c>
      <c r="DS84" s="323">
        <v>95595.029999999853</v>
      </c>
      <c r="DT84" s="323">
        <v>24311.829999999994</v>
      </c>
      <c r="DU84" s="323">
        <v>15696.130000000001</v>
      </c>
      <c r="DV84" s="323">
        <v>0</v>
      </c>
      <c r="DY84" s="303"/>
      <c r="DZ84" s="303"/>
      <c r="EG84" s="303"/>
    </row>
    <row r="85" spans="1:137" s="13" customFormat="1" ht="15.6" x14ac:dyDescent="0.3">
      <c r="A85" s="318">
        <v>1023</v>
      </c>
      <c r="B85" s="319" t="s">
        <v>272</v>
      </c>
      <c r="C85" s="320" t="s">
        <v>181</v>
      </c>
      <c r="D85" s="320" t="s">
        <v>182</v>
      </c>
      <c r="E85" s="320" t="s">
        <v>183</v>
      </c>
      <c r="F85" s="320" t="s">
        <v>184</v>
      </c>
      <c r="G85" s="321">
        <v>545495.14</v>
      </c>
      <c r="H85" s="321">
        <v>0</v>
      </c>
      <c r="I85" s="321">
        <v>47320.63</v>
      </c>
      <c r="J85" s="321">
        <v>0</v>
      </c>
      <c r="K85" s="321">
        <v>0</v>
      </c>
      <c r="L85" s="321">
        <v>0</v>
      </c>
      <c r="M85" s="321">
        <v>0</v>
      </c>
      <c r="N85" s="321">
        <v>0</v>
      </c>
      <c r="O85" s="321">
        <v>23328.55</v>
      </c>
      <c r="P85" s="321">
        <v>0</v>
      </c>
      <c r="Q85" s="321">
        <v>0</v>
      </c>
      <c r="R85" s="321">
        <v>0</v>
      </c>
      <c r="S85" s="321">
        <v>10344.799999999999</v>
      </c>
      <c r="T85" s="321">
        <v>57671.97</v>
      </c>
      <c r="U85" s="321">
        <v>0</v>
      </c>
      <c r="V85" s="321">
        <v>0</v>
      </c>
      <c r="W85" s="321">
        <v>0</v>
      </c>
      <c r="X85" s="321">
        <v>684161.09000000008</v>
      </c>
      <c r="Y85" s="321">
        <v>144931.58000000002</v>
      </c>
      <c r="Z85" s="321">
        <v>0</v>
      </c>
      <c r="AA85" s="321">
        <v>164612.07000000004</v>
      </c>
      <c r="AB85" s="321">
        <v>0</v>
      </c>
      <c r="AC85" s="321">
        <v>23652.27</v>
      </c>
      <c r="AD85" s="321">
        <v>0</v>
      </c>
      <c r="AE85" s="321">
        <v>43377.780000000057</v>
      </c>
      <c r="AF85" s="321">
        <v>2203.2500000000009</v>
      </c>
      <c r="AG85" s="321">
        <v>4882.2</v>
      </c>
      <c r="AH85" s="321">
        <v>0</v>
      </c>
      <c r="AI85" s="321">
        <v>0</v>
      </c>
      <c r="AJ85" s="321">
        <v>12490.13</v>
      </c>
      <c r="AK85" s="321">
        <v>9930</v>
      </c>
      <c r="AL85" s="321">
        <v>20592.890000000003</v>
      </c>
      <c r="AM85" s="321">
        <v>5007.5599999999986</v>
      </c>
      <c r="AN85" s="321">
        <v>6119.8</v>
      </c>
      <c r="AO85" s="321">
        <v>0</v>
      </c>
      <c r="AP85" s="321">
        <v>12626.2</v>
      </c>
      <c r="AQ85" s="321">
        <v>15922.889999999992</v>
      </c>
      <c r="AR85" s="321">
        <v>506.8</v>
      </c>
      <c r="AS85" s="321">
        <v>0</v>
      </c>
      <c r="AT85" s="321">
        <v>2582.0999999999985</v>
      </c>
      <c r="AU85" s="321">
        <v>3291.75</v>
      </c>
      <c r="AV85" s="321">
        <v>0</v>
      </c>
      <c r="AW85" s="321">
        <v>1804.31</v>
      </c>
      <c r="AX85" s="321">
        <v>65707.47</v>
      </c>
      <c r="AY85" s="321">
        <v>14116.53</v>
      </c>
      <c r="AZ85" s="321">
        <v>42356.050000000017</v>
      </c>
      <c r="BA85" s="321">
        <v>0</v>
      </c>
      <c r="BB85" s="321">
        <v>0</v>
      </c>
      <c r="BC85" s="321">
        <v>0</v>
      </c>
      <c r="BD85" s="321">
        <v>596713.63000000012</v>
      </c>
      <c r="BE85" s="321">
        <v>187014.96999999991</v>
      </c>
      <c r="BF85" s="321">
        <v>87447.459999999963</v>
      </c>
      <c r="BG85" s="321">
        <v>274462.42999999988</v>
      </c>
      <c r="BH85" s="321">
        <v>4573.75</v>
      </c>
      <c r="BI85" s="321">
        <v>0</v>
      </c>
      <c r="BJ85" s="321">
        <v>0</v>
      </c>
      <c r="BK85" s="321">
        <v>4573.75</v>
      </c>
      <c r="BL85" s="321">
        <v>0</v>
      </c>
      <c r="BM85" s="321">
        <v>0</v>
      </c>
      <c r="BN85" s="321">
        <v>0</v>
      </c>
      <c r="BO85" s="321">
        <v>1323.66</v>
      </c>
      <c r="BP85" s="321">
        <v>1323.66</v>
      </c>
      <c r="BQ85" s="321">
        <v>24669.79</v>
      </c>
      <c r="BR85" s="321">
        <v>3250.09</v>
      </c>
      <c r="BS85" s="321">
        <v>27919.88</v>
      </c>
      <c r="BT85" s="321">
        <v>0</v>
      </c>
      <c r="BU85" s="321">
        <v>0</v>
      </c>
      <c r="BV85" s="321">
        <v>0</v>
      </c>
      <c r="BW85" s="321">
        <v>0</v>
      </c>
      <c r="BX85" s="321">
        <v>0</v>
      </c>
      <c r="BY85" s="321">
        <v>0</v>
      </c>
      <c r="BZ85" s="321">
        <v>0</v>
      </c>
      <c r="CA85" s="321">
        <v>0</v>
      </c>
      <c r="CB85" s="321">
        <v>0</v>
      </c>
      <c r="CC85" s="321">
        <v>274462.42999999988</v>
      </c>
      <c r="CD85" s="321"/>
      <c r="CE85" s="321">
        <v>27919.88</v>
      </c>
      <c r="CF85" s="321"/>
      <c r="CG85" s="321">
        <v>0</v>
      </c>
      <c r="CH85" s="321">
        <v>302382.30999999988</v>
      </c>
      <c r="CI85" s="321">
        <v>299198.53999999998</v>
      </c>
      <c r="CJ85" s="321">
        <v>0</v>
      </c>
      <c r="CK85" s="321">
        <v>1800</v>
      </c>
      <c r="CL85" s="321">
        <v>300998.53999999998</v>
      </c>
      <c r="CM85" s="321">
        <v>900</v>
      </c>
      <c r="CN85" s="321">
        <v>0</v>
      </c>
      <c r="CO85" s="321">
        <v>1745.03</v>
      </c>
      <c r="CP85" s="321">
        <v>0</v>
      </c>
      <c r="CQ85" s="321">
        <v>0</v>
      </c>
      <c r="CR85" s="321">
        <v>303643.57</v>
      </c>
      <c r="CS85" s="321">
        <v>0</v>
      </c>
      <c r="CT85" s="321">
        <v>0</v>
      </c>
      <c r="CU85" s="321">
        <v>0</v>
      </c>
      <c r="CV85" s="321">
        <v>0</v>
      </c>
      <c r="CW85" s="321"/>
      <c r="CX85" s="321"/>
      <c r="CY85" s="321"/>
      <c r="CZ85" s="321">
        <v>0</v>
      </c>
      <c r="DA85" s="321">
        <v>0</v>
      </c>
      <c r="DB85" s="321">
        <v>0</v>
      </c>
      <c r="DC85" s="321">
        <v>4338.75</v>
      </c>
      <c r="DD85" s="321">
        <v>0</v>
      </c>
      <c r="DE85" s="321">
        <v>0</v>
      </c>
      <c r="DF85" s="321">
        <v>-5599.57</v>
      </c>
      <c r="DG85" s="321">
        <v>0</v>
      </c>
      <c r="DH85" s="321">
        <v>0</v>
      </c>
      <c r="DI85" s="321">
        <v>0</v>
      </c>
      <c r="DJ85" s="321">
        <v>-1260.8199999999997</v>
      </c>
      <c r="DK85" s="321">
        <v>0</v>
      </c>
      <c r="DL85" s="321">
        <v>0</v>
      </c>
      <c r="DM85" s="321">
        <v>0</v>
      </c>
      <c r="DN85" s="321">
        <v>0</v>
      </c>
      <c r="DO85" s="321">
        <v>0</v>
      </c>
      <c r="DP85" s="322"/>
      <c r="DQ85" s="323">
        <v>378776.95000000007</v>
      </c>
      <c r="DR85" s="324">
        <v>217936.68000000005</v>
      </c>
      <c r="DS85" s="323">
        <v>65707.47</v>
      </c>
      <c r="DT85" s="323">
        <v>33673.35</v>
      </c>
      <c r="DU85" s="323">
        <v>57671.97</v>
      </c>
      <c r="DV85" s="323">
        <v>0</v>
      </c>
      <c r="DY85" s="303"/>
      <c r="DZ85" s="303"/>
      <c r="EG85" s="303"/>
    </row>
    <row r="86" spans="1:137" s="13" customFormat="1" ht="15.6" x14ac:dyDescent="0.3">
      <c r="A86" s="318">
        <v>2015</v>
      </c>
      <c r="B86" s="319" t="s">
        <v>273</v>
      </c>
      <c r="C86" s="320" t="s">
        <v>181</v>
      </c>
      <c r="D86" s="320" t="s">
        <v>186</v>
      </c>
      <c r="E86" s="320" t="s">
        <v>183</v>
      </c>
      <c r="F86" s="320" t="s">
        <v>184</v>
      </c>
      <c r="G86" s="321">
        <v>2695206.24</v>
      </c>
      <c r="H86" s="321">
        <v>0</v>
      </c>
      <c r="I86" s="321">
        <v>42523.25</v>
      </c>
      <c r="J86" s="321">
        <v>0</v>
      </c>
      <c r="K86" s="321">
        <v>289690</v>
      </c>
      <c r="L86" s="321">
        <v>4628.22</v>
      </c>
      <c r="M86" s="321">
        <v>0</v>
      </c>
      <c r="N86" s="321">
        <v>0</v>
      </c>
      <c r="O86" s="321">
        <v>87044.3</v>
      </c>
      <c r="P86" s="321">
        <v>23852.560000000001</v>
      </c>
      <c r="Q86" s="321">
        <v>0</v>
      </c>
      <c r="R86" s="321">
        <v>0</v>
      </c>
      <c r="S86" s="321">
        <v>7175.75</v>
      </c>
      <c r="T86" s="321">
        <v>1149</v>
      </c>
      <c r="U86" s="321">
        <v>0</v>
      </c>
      <c r="V86" s="321">
        <v>214.38</v>
      </c>
      <c r="W86" s="321">
        <v>65706</v>
      </c>
      <c r="X86" s="321">
        <v>3217189.7</v>
      </c>
      <c r="Y86" s="321">
        <v>1379747.69</v>
      </c>
      <c r="Z86" s="321">
        <v>0</v>
      </c>
      <c r="AA86" s="321">
        <v>431750.17</v>
      </c>
      <c r="AB86" s="321">
        <v>115934.22</v>
      </c>
      <c r="AC86" s="321">
        <v>207577.67</v>
      </c>
      <c r="AD86" s="321">
        <v>139446.62</v>
      </c>
      <c r="AE86" s="321">
        <v>84514.1</v>
      </c>
      <c r="AF86" s="321">
        <v>8035.05</v>
      </c>
      <c r="AG86" s="321">
        <v>6450.68</v>
      </c>
      <c r="AH86" s="321">
        <v>0</v>
      </c>
      <c r="AI86" s="321">
        <v>0</v>
      </c>
      <c r="AJ86" s="321">
        <v>123988.17</v>
      </c>
      <c r="AK86" s="321">
        <v>5150</v>
      </c>
      <c r="AL86" s="321">
        <v>4579.12</v>
      </c>
      <c r="AM86" s="321">
        <v>13555.51</v>
      </c>
      <c r="AN86" s="321">
        <v>60157.84</v>
      </c>
      <c r="AO86" s="321">
        <v>41332.1</v>
      </c>
      <c r="AP86" s="321">
        <v>18220.87</v>
      </c>
      <c r="AQ86" s="321">
        <v>93581.43</v>
      </c>
      <c r="AR86" s="321">
        <v>32962.14</v>
      </c>
      <c r="AS86" s="321">
        <v>0</v>
      </c>
      <c r="AT86" s="321">
        <v>78177.87</v>
      </c>
      <c r="AU86" s="321">
        <v>9471</v>
      </c>
      <c r="AV86" s="321">
        <v>0</v>
      </c>
      <c r="AW86" s="321">
        <v>61752.959999999999</v>
      </c>
      <c r="AX86" s="321">
        <v>73102.77</v>
      </c>
      <c r="AY86" s="321">
        <v>214474.04</v>
      </c>
      <c r="AZ86" s="321">
        <v>129938.16</v>
      </c>
      <c r="BA86" s="321">
        <v>0</v>
      </c>
      <c r="BB86" s="321">
        <v>0</v>
      </c>
      <c r="BC86" s="321">
        <v>0</v>
      </c>
      <c r="BD86" s="321">
        <v>3333900.1800000006</v>
      </c>
      <c r="BE86" s="321">
        <v>679265.74</v>
      </c>
      <c r="BF86" s="321">
        <v>-116710.48000000045</v>
      </c>
      <c r="BG86" s="321">
        <v>562555.25999999954</v>
      </c>
      <c r="BH86" s="321">
        <v>30279</v>
      </c>
      <c r="BI86" s="321">
        <v>0</v>
      </c>
      <c r="BJ86" s="321">
        <v>0</v>
      </c>
      <c r="BK86" s="321">
        <v>30279</v>
      </c>
      <c r="BL86" s="321">
        <v>0</v>
      </c>
      <c r="BM86" s="321">
        <v>26564</v>
      </c>
      <c r="BN86" s="321">
        <v>0</v>
      </c>
      <c r="BO86" s="321">
        <v>0</v>
      </c>
      <c r="BP86" s="321">
        <v>26564</v>
      </c>
      <c r="BQ86" s="321">
        <v>9800</v>
      </c>
      <c r="BR86" s="321">
        <v>3715</v>
      </c>
      <c r="BS86" s="321">
        <v>13515</v>
      </c>
      <c r="BT86" s="321">
        <v>0</v>
      </c>
      <c r="BU86" s="321">
        <v>0</v>
      </c>
      <c r="BV86" s="321">
        <v>0</v>
      </c>
      <c r="BW86" s="321">
        <v>0</v>
      </c>
      <c r="BX86" s="321">
        <v>0</v>
      </c>
      <c r="BY86" s="321">
        <v>0</v>
      </c>
      <c r="BZ86" s="321">
        <v>0</v>
      </c>
      <c r="CA86" s="321">
        <v>0</v>
      </c>
      <c r="CB86" s="321">
        <v>0</v>
      </c>
      <c r="CC86" s="321">
        <v>562555.25999999954</v>
      </c>
      <c r="CD86" s="321"/>
      <c r="CE86" s="321">
        <v>13515</v>
      </c>
      <c r="CF86" s="321"/>
      <c r="CG86" s="321">
        <v>0</v>
      </c>
      <c r="CH86" s="321">
        <v>576070.25999999954</v>
      </c>
      <c r="CI86" s="321">
        <v>541122.72</v>
      </c>
      <c r="CJ86" s="321">
        <v>4101.1899999999996</v>
      </c>
      <c r="CK86" s="321">
        <v>0</v>
      </c>
      <c r="CL86" s="321">
        <v>537021.53</v>
      </c>
      <c r="CM86" s="321">
        <v>0</v>
      </c>
      <c r="CN86" s="321">
        <v>0</v>
      </c>
      <c r="CO86" s="321">
        <v>20363.47</v>
      </c>
      <c r="CP86" s="321">
        <v>-958.75000000000068</v>
      </c>
      <c r="CQ86" s="321">
        <v>17300.72</v>
      </c>
      <c r="CR86" s="321">
        <v>573726.97</v>
      </c>
      <c r="CS86" s="321">
        <v>2343.02</v>
      </c>
      <c r="CT86" s="321">
        <v>0</v>
      </c>
      <c r="CU86" s="321">
        <v>0</v>
      </c>
      <c r="CV86" s="321">
        <v>2343.02</v>
      </c>
      <c r="CW86" s="321"/>
      <c r="CX86" s="321"/>
      <c r="CY86" s="321"/>
      <c r="CZ86" s="321">
        <v>0</v>
      </c>
      <c r="DA86" s="321">
        <v>2343.02</v>
      </c>
      <c r="DB86" s="321">
        <v>0</v>
      </c>
      <c r="DC86" s="321">
        <v>0</v>
      </c>
      <c r="DD86" s="321">
        <v>0</v>
      </c>
      <c r="DE86" s="321">
        <v>0</v>
      </c>
      <c r="DF86" s="321">
        <v>0</v>
      </c>
      <c r="DG86" s="321">
        <v>0</v>
      </c>
      <c r="DH86" s="321">
        <v>0</v>
      </c>
      <c r="DI86" s="321">
        <v>0</v>
      </c>
      <c r="DJ86" s="321">
        <v>0</v>
      </c>
      <c r="DK86" s="321">
        <v>0</v>
      </c>
      <c r="DL86" s="321">
        <v>0</v>
      </c>
      <c r="DM86" s="321">
        <v>0</v>
      </c>
      <c r="DN86" s="321">
        <v>0</v>
      </c>
      <c r="DO86" s="321">
        <v>0</v>
      </c>
      <c r="DP86" s="322"/>
      <c r="DQ86" s="323">
        <v>2367005.52</v>
      </c>
      <c r="DR86" s="324">
        <v>966894.66000000061</v>
      </c>
      <c r="DS86" s="323">
        <v>73102.77</v>
      </c>
      <c r="DT86" s="323">
        <v>118072.61</v>
      </c>
      <c r="DU86" s="323">
        <v>1149</v>
      </c>
      <c r="DV86" s="323">
        <v>0</v>
      </c>
      <c r="DY86" s="303"/>
      <c r="DZ86" s="303"/>
      <c r="EG86" s="303"/>
    </row>
    <row r="87" spans="1:137" s="13" customFormat="1" ht="31.2" x14ac:dyDescent="0.3">
      <c r="A87" s="318">
        <v>3352</v>
      </c>
      <c r="B87" s="319" t="s">
        <v>274</v>
      </c>
      <c r="C87" s="320" t="s">
        <v>181</v>
      </c>
      <c r="D87" s="320" t="s">
        <v>186</v>
      </c>
      <c r="E87" s="320" t="s">
        <v>183</v>
      </c>
      <c r="F87" s="320" t="s">
        <v>194</v>
      </c>
      <c r="G87" s="321">
        <v>1135061.52</v>
      </c>
      <c r="H87" s="321">
        <v>0</v>
      </c>
      <c r="I87" s="321">
        <v>50684.58</v>
      </c>
      <c r="J87" s="321">
        <v>0</v>
      </c>
      <c r="K87" s="321">
        <v>97680</v>
      </c>
      <c r="L87" s="321">
        <v>1913.86</v>
      </c>
      <c r="M87" s="321">
        <v>0</v>
      </c>
      <c r="N87" s="321">
        <v>0</v>
      </c>
      <c r="O87" s="321">
        <v>54238.19</v>
      </c>
      <c r="P87" s="321">
        <v>0</v>
      </c>
      <c r="Q87" s="321">
        <v>0</v>
      </c>
      <c r="R87" s="321">
        <v>0</v>
      </c>
      <c r="S87" s="321">
        <v>0</v>
      </c>
      <c r="T87" s="321">
        <v>20.66</v>
      </c>
      <c r="U87" s="321">
        <v>0</v>
      </c>
      <c r="V87" s="321">
        <v>1528.33</v>
      </c>
      <c r="W87" s="321">
        <v>43038</v>
      </c>
      <c r="X87" s="321">
        <v>1384165.1400000001</v>
      </c>
      <c r="Y87" s="321">
        <v>504703.25000000052</v>
      </c>
      <c r="Z87" s="321">
        <v>0</v>
      </c>
      <c r="AA87" s="321">
        <v>0</v>
      </c>
      <c r="AB87" s="321">
        <v>321241.24000000005</v>
      </c>
      <c r="AC87" s="321">
        <v>1068.6499999999999</v>
      </c>
      <c r="AD87" s="321">
        <v>31.20000000000001</v>
      </c>
      <c r="AE87" s="321">
        <v>180458.07000000007</v>
      </c>
      <c r="AF87" s="321">
        <v>12249.550000000003</v>
      </c>
      <c r="AG87" s="321">
        <v>5438.5</v>
      </c>
      <c r="AH87" s="321">
        <v>0</v>
      </c>
      <c r="AI87" s="321">
        <v>317.2</v>
      </c>
      <c r="AJ87" s="321">
        <v>15957.449999999999</v>
      </c>
      <c r="AK87" s="321">
        <v>0</v>
      </c>
      <c r="AL87" s="321">
        <v>2207.1</v>
      </c>
      <c r="AM87" s="321">
        <v>6583.0599999999995</v>
      </c>
      <c r="AN87" s="321">
        <v>29980.330000000005</v>
      </c>
      <c r="AO87" s="321">
        <v>7207.96</v>
      </c>
      <c r="AP87" s="321">
        <v>26893.699999999997</v>
      </c>
      <c r="AQ87" s="321">
        <v>24795.149999999998</v>
      </c>
      <c r="AR87" s="321">
        <v>3198</v>
      </c>
      <c r="AS87" s="321">
        <v>0</v>
      </c>
      <c r="AT87" s="321">
        <v>22786.379999999997</v>
      </c>
      <c r="AU87" s="321">
        <v>5139.75</v>
      </c>
      <c r="AV87" s="321">
        <v>2583</v>
      </c>
      <c r="AW87" s="321">
        <v>52763.25</v>
      </c>
      <c r="AX87" s="321">
        <v>130756.11000000002</v>
      </c>
      <c r="AY87" s="321">
        <v>4663.0200000000004</v>
      </c>
      <c r="AZ87" s="321">
        <v>121113.98999999999</v>
      </c>
      <c r="BA87" s="321">
        <v>0</v>
      </c>
      <c r="BB87" s="321">
        <v>0</v>
      </c>
      <c r="BC87" s="321">
        <v>0</v>
      </c>
      <c r="BD87" s="321">
        <v>1482135.9100000004</v>
      </c>
      <c r="BE87" s="321">
        <v>-43705.849999999926</v>
      </c>
      <c r="BF87" s="321">
        <v>-97970.770000000251</v>
      </c>
      <c r="BG87" s="321">
        <v>-141676.62000000017</v>
      </c>
      <c r="BH87" s="321">
        <v>0</v>
      </c>
      <c r="BI87" s="321">
        <v>0</v>
      </c>
      <c r="BJ87" s="321">
        <v>0</v>
      </c>
      <c r="BK87" s="321">
        <v>0</v>
      </c>
      <c r="BL87" s="321">
        <v>0</v>
      </c>
      <c r="BM87" s="321">
        <v>0</v>
      </c>
      <c r="BN87" s="321">
        <v>0</v>
      </c>
      <c r="BO87" s="321">
        <v>0</v>
      </c>
      <c r="BP87" s="321">
        <v>0</v>
      </c>
      <c r="BQ87" s="321">
        <v>0</v>
      </c>
      <c r="BR87" s="321">
        <v>0</v>
      </c>
      <c r="BS87" s="321">
        <v>0</v>
      </c>
      <c r="BT87" s="321">
        <v>0</v>
      </c>
      <c r="BU87" s="321">
        <v>0</v>
      </c>
      <c r="BV87" s="321">
        <v>0</v>
      </c>
      <c r="BW87" s="321">
        <v>0</v>
      </c>
      <c r="BX87" s="321">
        <v>0</v>
      </c>
      <c r="BY87" s="321">
        <v>0</v>
      </c>
      <c r="BZ87" s="321">
        <v>0</v>
      </c>
      <c r="CA87" s="321">
        <v>0</v>
      </c>
      <c r="CB87" s="321">
        <v>0</v>
      </c>
      <c r="CC87" s="321"/>
      <c r="CD87" s="321">
        <v>-141676.62000000017</v>
      </c>
      <c r="CE87" s="321">
        <v>0</v>
      </c>
      <c r="CF87" s="321"/>
      <c r="CG87" s="321">
        <v>0</v>
      </c>
      <c r="CH87" s="321">
        <v>-141676.62000000017</v>
      </c>
      <c r="CI87" s="321">
        <v>0</v>
      </c>
      <c r="CJ87" s="321">
        <v>0</v>
      </c>
      <c r="CK87" s="321">
        <v>0</v>
      </c>
      <c r="CL87" s="321">
        <v>0</v>
      </c>
      <c r="CM87" s="321">
        <v>0</v>
      </c>
      <c r="CN87" s="321">
        <v>0</v>
      </c>
      <c r="CO87" s="321">
        <v>0</v>
      </c>
      <c r="CP87" s="321">
        <v>0</v>
      </c>
      <c r="CQ87" s="321">
        <v>0</v>
      </c>
      <c r="CR87" s="321">
        <v>0</v>
      </c>
      <c r="CS87" s="321">
        <v>0</v>
      </c>
      <c r="CT87" s="321">
        <v>0</v>
      </c>
      <c r="CU87" s="321">
        <v>0</v>
      </c>
      <c r="CV87" s="321">
        <v>0</v>
      </c>
      <c r="CW87" s="321"/>
      <c r="CX87" s="321"/>
      <c r="CY87" s="321"/>
      <c r="CZ87" s="321">
        <v>-141744.51000000065</v>
      </c>
      <c r="DA87" s="321">
        <v>-141744.51000000065</v>
      </c>
      <c r="DB87" s="321">
        <v>0</v>
      </c>
      <c r="DC87" s="321">
        <v>67.89</v>
      </c>
      <c r="DD87" s="321">
        <v>0</v>
      </c>
      <c r="DE87" s="321">
        <v>0</v>
      </c>
      <c r="DF87" s="321">
        <v>0</v>
      </c>
      <c r="DG87" s="321">
        <v>0</v>
      </c>
      <c r="DH87" s="321">
        <v>0</v>
      </c>
      <c r="DI87" s="321">
        <v>0</v>
      </c>
      <c r="DJ87" s="321">
        <v>67.89</v>
      </c>
      <c r="DK87" s="321">
        <v>0</v>
      </c>
      <c r="DL87" s="321">
        <v>0</v>
      </c>
      <c r="DM87" s="321">
        <v>0</v>
      </c>
      <c r="DN87" s="321">
        <v>0</v>
      </c>
      <c r="DO87" s="321">
        <v>0</v>
      </c>
      <c r="DP87" s="322">
        <v>6.4028427004814148E-10</v>
      </c>
      <c r="DQ87" s="323">
        <v>1019751.9600000007</v>
      </c>
      <c r="DR87" s="324">
        <v>462383.94999999972</v>
      </c>
      <c r="DS87" s="323">
        <v>130756.11000000002</v>
      </c>
      <c r="DT87" s="323">
        <v>54238.19</v>
      </c>
      <c r="DU87" s="323">
        <v>20.66</v>
      </c>
      <c r="DV87" s="323">
        <v>0</v>
      </c>
      <c r="DY87" s="303"/>
      <c r="DZ87" s="303"/>
      <c r="EG87" s="303"/>
    </row>
    <row r="88" spans="1:137" s="13" customFormat="1" ht="15.6" x14ac:dyDescent="0.3">
      <c r="A88" s="318">
        <v>2005</v>
      </c>
      <c r="B88" s="319" t="s">
        <v>275</v>
      </c>
      <c r="C88" s="320" t="s">
        <v>181</v>
      </c>
      <c r="D88" s="320" t="s">
        <v>186</v>
      </c>
      <c r="E88" s="320" t="s">
        <v>183</v>
      </c>
      <c r="F88" s="320" t="s">
        <v>194</v>
      </c>
      <c r="G88" s="321">
        <v>3267340.1</v>
      </c>
      <c r="H88" s="321">
        <v>0</v>
      </c>
      <c r="I88" s="321">
        <v>109553.54</v>
      </c>
      <c r="J88" s="321">
        <v>0</v>
      </c>
      <c r="K88" s="321">
        <v>220980</v>
      </c>
      <c r="L88" s="321">
        <v>1200</v>
      </c>
      <c r="M88" s="321">
        <v>19900</v>
      </c>
      <c r="N88" s="321">
        <v>18740</v>
      </c>
      <c r="O88" s="321">
        <v>48877.430000000022</v>
      </c>
      <c r="P88" s="321">
        <v>48053.88</v>
      </c>
      <c r="Q88" s="321">
        <v>0</v>
      </c>
      <c r="R88" s="321">
        <v>0</v>
      </c>
      <c r="S88" s="321">
        <v>34720.119999999995</v>
      </c>
      <c r="T88" s="321">
        <v>28711</v>
      </c>
      <c r="U88" s="321">
        <v>0</v>
      </c>
      <c r="V88" s="321">
        <v>11434.19</v>
      </c>
      <c r="W88" s="321">
        <v>96391</v>
      </c>
      <c r="X88" s="321">
        <v>3905901.2600000002</v>
      </c>
      <c r="Y88" s="321">
        <v>1786869.6599999971</v>
      </c>
      <c r="Z88" s="321">
        <v>0</v>
      </c>
      <c r="AA88" s="321">
        <v>489676.32</v>
      </c>
      <c r="AB88" s="321">
        <v>71380.229999999166</v>
      </c>
      <c r="AC88" s="321">
        <v>233977.71</v>
      </c>
      <c r="AD88" s="321">
        <v>0</v>
      </c>
      <c r="AE88" s="321">
        <v>94450.629999999772</v>
      </c>
      <c r="AF88" s="321">
        <v>11712.439999999879</v>
      </c>
      <c r="AG88" s="321">
        <v>5451</v>
      </c>
      <c r="AH88" s="321">
        <v>0</v>
      </c>
      <c r="AI88" s="321">
        <v>3871.57</v>
      </c>
      <c r="AJ88" s="321">
        <v>21050.720000000005</v>
      </c>
      <c r="AK88" s="321">
        <v>4138.5</v>
      </c>
      <c r="AL88" s="321">
        <v>84844.01999999999</v>
      </c>
      <c r="AM88" s="321">
        <v>0</v>
      </c>
      <c r="AN88" s="321">
        <v>62273.809999999983</v>
      </c>
      <c r="AO88" s="321">
        <v>55649.66</v>
      </c>
      <c r="AP88" s="321">
        <v>15868.049999999994</v>
      </c>
      <c r="AQ88" s="321">
        <v>97440.99</v>
      </c>
      <c r="AR88" s="321">
        <v>1136.3900000000001</v>
      </c>
      <c r="AS88" s="321">
        <v>0</v>
      </c>
      <c r="AT88" s="321">
        <v>41608.109999999986</v>
      </c>
      <c r="AU88" s="321">
        <v>18745.650000000001</v>
      </c>
      <c r="AV88" s="321">
        <v>0</v>
      </c>
      <c r="AW88" s="321">
        <v>123140.66000000002</v>
      </c>
      <c r="AX88" s="321">
        <v>225986.68999999989</v>
      </c>
      <c r="AY88" s="321">
        <v>22343.96</v>
      </c>
      <c r="AZ88" s="321">
        <v>273628.06000000006</v>
      </c>
      <c r="BA88" s="321">
        <v>0</v>
      </c>
      <c r="BB88" s="321">
        <v>0</v>
      </c>
      <c r="BC88" s="321">
        <v>0</v>
      </c>
      <c r="BD88" s="321">
        <v>3745244.8299999963</v>
      </c>
      <c r="BE88" s="321">
        <v>-85012.290000000328</v>
      </c>
      <c r="BF88" s="321">
        <v>160656.43000000389</v>
      </c>
      <c r="BG88" s="321">
        <v>75644.140000003565</v>
      </c>
      <c r="BH88" s="321">
        <v>27491.5</v>
      </c>
      <c r="BI88" s="321">
        <v>0</v>
      </c>
      <c r="BJ88" s="321">
        <v>0</v>
      </c>
      <c r="BK88" s="321">
        <v>27491.5</v>
      </c>
      <c r="BL88" s="321">
        <v>0</v>
      </c>
      <c r="BM88" s="321">
        <v>17544.059999999998</v>
      </c>
      <c r="BN88" s="321">
        <v>0</v>
      </c>
      <c r="BO88" s="321">
        <v>9947.44</v>
      </c>
      <c r="BP88" s="321">
        <v>27491.5</v>
      </c>
      <c r="BQ88" s="321">
        <v>0</v>
      </c>
      <c r="BR88" s="321">
        <v>0</v>
      </c>
      <c r="BS88" s="321">
        <v>0</v>
      </c>
      <c r="BT88" s="321">
        <v>0</v>
      </c>
      <c r="BU88" s="321">
        <v>0</v>
      </c>
      <c r="BV88" s="321">
        <v>0</v>
      </c>
      <c r="BW88" s="321">
        <v>0</v>
      </c>
      <c r="BX88" s="321">
        <v>0</v>
      </c>
      <c r="BY88" s="321">
        <v>0</v>
      </c>
      <c r="BZ88" s="321">
        <v>0</v>
      </c>
      <c r="CA88" s="321">
        <v>0</v>
      </c>
      <c r="CB88" s="321">
        <v>0</v>
      </c>
      <c r="CC88" s="321">
        <v>75644.140000003565</v>
      </c>
      <c r="CD88" s="321"/>
      <c r="CE88" s="321">
        <v>0</v>
      </c>
      <c r="CF88" s="321"/>
      <c r="CG88" s="321">
        <v>0</v>
      </c>
      <c r="CH88" s="321">
        <v>75644.140000003565</v>
      </c>
      <c r="CI88" s="321">
        <v>0</v>
      </c>
      <c r="CJ88" s="321">
        <v>0</v>
      </c>
      <c r="CK88" s="321">
        <v>0</v>
      </c>
      <c r="CL88" s="321">
        <v>0</v>
      </c>
      <c r="CM88" s="321">
        <v>0</v>
      </c>
      <c r="CN88" s="321">
        <v>0</v>
      </c>
      <c r="CO88" s="321">
        <v>0</v>
      </c>
      <c r="CP88" s="321">
        <v>0</v>
      </c>
      <c r="CQ88" s="321">
        <v>0</v>
      </c>
      <c r="CR88" s="321">
        <v>0</v>
      </c>
      <c r="CS88" s="321">
        <v>0</v>
      </c>
      <c r="CT88" s="321">
        <v>0</v>
      </c>
      <c r="CU88" s="321">
        <v>0</v>
      </c>
      <c r="CV88" s="321">
        <v>0</v>
      </c>
      <c r="CW88" s="321"/>
      <c r="CX88" s="321"/>
      <c r="CY88" s="321"/>
      <c r="CZ88" s="321">
        <v>121565.27000000357</v>
      </c>
      <c r="DA88" s="321">
        <v>121565.27000000357</v>
      </c>
      <c r="DB88" s="321">
        <v>0</v>
      </c>
      <c r="DC88" s="321">
        <v>0</v>
      </c>
      <c r="DD88" s="321">
        <v>6826.3</v>
      </c>
      <c r="DE88" s="321">
        <v>0</v>
      </c>
      <c r="DF88" s="321">
        <v>-37008.43</v>
      </c>
      <c r="DG88" s="321">
        <v>-146</v>
      </c>
      <c r="DH88" s="321">
        <v>0</v>
      </c>
      <c r="DI88" s="321">
        <v>-15593</v>
      </c>
      <c r="DJ88" s="321">
        <v>-45921.130000000005</v>
      </c>
      <c r="DK88" s="321">
        <v>0</v>
      </c>
      <c r="DL88" s="321">
        <v>0</v>
      </c>
      <c r="DM88" s="321">
        <v>0</v>
      </c>
      <c r="DN88" s="321">
        <v>0</v>
      </c>
      <c r="DO88" s="321">
        <v>0</v>
      </c>
      <c r="DP88" s="322">
        <v>-3.5652192309498787E-9</v>
      </c>
      <c r="DQ88" s="323">
        <v>2688066.989999996</v>
      </c>
      <c r="DR88" s="324">
        <v>1057177.8400000003</v>
      </c>
      <c r="DS88" s="323">
        <v>225986.68999999989</v>
      </c>
      <c r="DT88" s="323">
        <v>150391.43000000002</v>
      </c>
      <c r="DU88" s="323">
        <v>28711</v>
      </c>
      <c r="DV88" s="323">
        <v>0</v>
      </c>
      <c r="DY88" s="303"/>
      <c r="DZ88" s="303"/>
      <c r="EG88" s="303"/>
    </row>
    <row r="89" spans="1:137" s="13" customFormat="1" ht="15.6" x14ac:dyDescent="0.3">
      <c r="A89" s="318">
        <v>4063</v>
      </c>
      <c r="B89" s="319" t="s">
        <v>276</v>
      </c>
      <c r="C89" s="320" t="s">
        <v>181</v>
      </c>
      <c r="D89" s="320" t="s">
        <v>204</v>
      </c>
      <c r="E89" s="320" t="s">
        <v>183</v>
      </c>
      <c r="F89" s="320" t="s">
        <v>184</v>
      </c>
      <c r="G89" s="321">
        <v>6472151</v>
      </c>
      <c r="H89" s="321">
        <v>0</v>
      </c>
      <c r="I89" s="321">
        <v>141087</v>
      </c>
      <c r="J89" s="321">
        <v>0</v>
      </c>
      <c r="K89" s="321">
        <v>368550</v>
      </c>
      <c r="L89" s="321">
        <v>11314</v>
      </c>
      <c r="M89" s="321">
        <v>146923</v>
      </c>
      <c r="N89" s="321">
        <v>40004</v>
      </c>
      <c r="O89" s="321">
        <v>32020</v>
      </c>
      <c r="P89" s="321">
        <v>30998</v>
      </c>
      <c r="Q89" s="321">
        <v>0</v>
      </c>
      <c r="R89" s="321">
        <v>0</v>
      </c>
      <c r="S89" s="321">
        <v>8906</v>
      </c>
      <c r="T89" s="321">
        <v>31865</v>
      </c>
      <c r="U89" s="321">
        <v>0</v>
      </c>
      <c r="V89" s="321">
        <v>26950</v>
      </c>
      <c r="W89" s="321">
        <v>12490</v>
      </c>
      <c r="X89" s="321">
        <v>7323258</v>
      </c>
      <c r="Y89" s="321">
        <v>3803613.68</v>
      </c>
      <c r="Z89" s="321">
        <v>0</v>
      </c>
      <c r="AA89" s="321">
        <v>897089.63</v>
      </c>
      <c r="AB89" s="321">
        <v>315098.88</v>
      </c>
      <c r="AC89" s="321">
        <v>443601.93</v>
      </c>
      <c r="AD89" s="321">
        <v>66829.95</v>
      </c>
      <c r="AE89" s="321">
        <v>0</v>
      </c>
      <c r="AF89" s="321">
        <v>65387.66</v>
      </c>
      <c r="AG89" s="321">
        <v>19650.11</v>
      </c>
      <c r="AH89" s="321">
        <v>0</v>
      </c>
      <c r="AI89" s="321">
        <v>0</v>
      </c>
      <c r="AJ89" s="321">
        <v>222768.15</v>
      </c>
      <c r="AK89" s="321">
        <v>15676.69</v>
      </c>
      <c r="AL89" s="321">
        <v>13207.16</v>
      </c>
      <c r="AM89" s="321">
        <v>7768.93</v>
      </c>
      <c r="AN89" s="321">
        <v>172782.76</v>
      </c>
      <c r="AO89" s="321">
        <v>113419.32</v>
      </c>
      <c r="AP89" s="321">
        <v>84862.12</v>
      </c>
      <c r="AQ89" s="321">
        <v>135435.99</v>
      </c>
      <c r="AR89" s="321">
        <v>217399.17</v>
      </c>
      <c r="AS89" s="321">
        <v>61300.66</v>
      </c>
      <c r="AT89" s="321">
        <v>134871.63</v>
      </c>
      <c r="AU89" s="321">
        <v>25714.560000000001</v>
      </c>
      <c r="AV89" s="321">
        <v>0</v>
      </c>
      <c r="AW89" s="321">
        <v>160060.81</v>
      </c>
      <c r="AX89" s="321">
        <v>88646.54</v>
      </c>
      <c r="AY89" s="321">
        <v>14822.1</v>
      </c>
      <c r="AZ89" s="321">
        <v>259001.2</v>
      </c>
      <c r="BA89" s="321">
        <v>0</v>
      </c>
      <c r="BB89" s="321">
        <v>0</v>
      </c>
      <c r="BC89" s="321">
        <v>0</v>
      </c>
      <c r="BD89" s="321">
        <v>7339009.6300000008</v>
      </c>
      <c r="BE89" s="321">
        <v>562693</v>
      </c>
      <c r="BF89" s="321">
        <v>-15751.63000000082</v>
      </c>
      <c r="BG89" s="321">
        <v>546941.36999999918</v>
      </c>
      <c r="BH89" s="321">
        <v>16327</v>
      </c>
      <c r="BI89" s="321">
        <v>0</v>
      </c>
      <c r="BJ89" s="321">
        <v>0</v>
      </c>
      <c r="BK89" s="321">
        <v>16327</v>
      </c>
      <c r="BL89" s="321">
        <v>0</v>
      </c>
      <c r="BM89" s="321">
        <v>0</v>
      </c>
      <c r="BN89" s="321">
        <v>0</v>
      </c>
      <c r="BO89" s="321">
        <v>0</v>
      </c>
      <c r="BP89" s="321">
        <v>0</v>
      </c>
      <c r="BQ89" s="321">
        <v>23388</v>
      </c>
      <c r="BR89" s="321">
        <v>16327</v>
      </c>
      <c r="BS89" s="321">
        <v>39715</v>
      </c>
      <c r="BT89" s="321">
        <v>0</v>
      </c>
      <c r="BU89" s="321">
        <v>0</v>
      </c>
      <c r="BV89" s="321">
        <v>0</v>
      </c>
      <c r="BW89" s="321">
        <v>0</v>
      </c>
      <c r="BX89" s="321">
        <v>0</v>
      </c>
      <c r="BY89" s="321">
        <v>0</v>
      </c>
      <c r="BZ89" s="321">
        <v>0</v>
      </c>
      <c r="CA89" s="321">
        <v>0</v>
      </c>
      <c r="CB89" s="321">
        <v>0</v>
      </c>
      <c r="CC89" s="321">
        <v>546941.36999999918</v>
      </c>
      <c r="CD89" s="321"/>
      <c r="CE89" s="321">
        <v>39715</v>
      </c>
      <c r="CF89" s="321"/>
      <c r="CG89" s="321">
        <v>0</v>
      </c>
      <c r="CH89" s="321">
        <v>586656.36999999918</v>
      </c>
      <c r="CI89" s="321">
        <v>100000</v>
      </c>
      <c r="CJ89" s="321">
        <v>477367</v>
      </c>
      <c r="CK89" s="321">
        <v>6068</v>
      </c>
      <c r="CL89" s="321">
        <v>-371298</v>
      </c>
      <c r="CM89" s="321">
        <v>0</v>
      </c>
      <c r="CN89" s="321">
        <v>0</v>
      </c>
      <c r="CO89" s="321">
        <v>55475</v>
      </c>
      <c r="CP89" s="321">
        <v>-65348</v>
      </c>
      <c r="CQ89" s="321">
        <v>0</v>
      </c>
      <c r="CR89" s="321">
        <v>-381171</v>
      </c>
      <c r="CS89" s="321">
        <v>1274384</v>
      </c>
      <c r="CT89" s="321">
        <v>0</v>
      </c>
      <c r="CU89" s="321">
        <v>0</v>
      </c>
      <c r="CV89" s="321">
        <v>1274384</v>
      </c>
      <c r="CW89" s="321"/>
      <c r="CX89" s="321"/>
      <c r="CY89" s="321"/>
      <c r="CZ89" s="321">
        <v>0</v>
      </c>
      <c r="DA89" s="321">
        <v>1274384</v>
      </c>
      <c r="DB89" s="321">
        <v>0</v>
      </c>
      <c r="DC89" s="321">
        <v>68493</v>
      </c>
      <c r="DD89" s="321">
        <v>0</v>
      </c>
      <c r="DE89" s="321">
        <v>0</v>
      </c>
      <c r="DF89" s="321">
        <v>-9573</v>
      </c>
      <c r="DG89" s="321">
        <v>-134207.66</v>
      </c>
      <c r="DH89" s="321">
        <v>0</v>
      </c>
      <c r="DI89" s="321">
        <v>0</v>
      </c>
      <c r="DJ89" s="321">
        <v>-75287.66</v>
      </c>
      <c r="DK89" s="321">
        <v>29149</v>
      </c>
      <c r="DL89" s="321">
        <v>0</v>
      </c>
      <c r="DM89" s="321">
        <v>-80679</v>
      </c>
      <c r="DN89" s="321">
        <v>-2412</v>
      </c>
      <c r="DO89" s="321">
        <v>-177326</v>
      </c>
      <c r="DP89" s="322">
        <v>0.01</v>
      </c>
      <c r="DQ89" s="323">
        <v>5591621.7300000004</v>
      </c>
      <c r="DR89" s="324">
        <v>1747387.9000000004</v>
      </c>
      <c r="DS89" s="323">
        <v>88646.54</v>
      </c>
      <c r="DT89" s="323">
        <v>111928</v>
      </c>
      <c r="DU89" s="323">
        <v>31865</v>
      </c>
      <c r="DV89" s="323">
        <v>-231268</v>
      </c>
      <c r="DY89" s="303"/>
      <c r="DZ89" s="303"/>
      <c r="EG89" s="303"/>
    </row>
    <row r="90" spans="1:137" s="13" customFormat="1" ht="15.6" x14ac:dyDescent="0.3">
      <c r="A90" s="318">
        <v>1016</v>
      </c>
      <c r="B90" s="327" t="s">
        <v>277</v>
      </c>
      <c r="C90" s="320" t="s">
        <v>181</v>
      </c>
      <c r="D90" s="320" t="s">
        <v>182</v>
      </c>
      <c r="E90" s="320" t="s">
        <v>183</v>
      </c>
      <c r="F90" s="320" t="s">
        <v>184</v>
      </c>
      <c r="G90" s="321">
        <v>630708.53</v>
      </c>
      <c r="H90" s="321">
        <v>0</v>
      </c>
      <c r="I90" s="321">
        <v>48190.15</v>
      </c>
      <c r="J90" s="321">
        <v>0</v>
      </c>
      <c r="K90" s="321">
        <v>0</v>
      </c>
      <c r="L90" s="321">
        <v>0</v>
      </c>
      <c r="M90" s="321">
        <v>0</v>
      </c>
      <c r="N90" s="321">
        <v>0</v>
      </c>
      <c r="O90" s="321">
        <v>1682.5499999999997</v>
      </c>
      <c r="P90" s="321">
        <v>1170</v>
      </c>
      <c r="Q90" s="321">
        <v>0</v>
      </c>
      <c r="R90" s="321">
        <v>0</v>
      </c>
      <c r="S90" s="321">
        <v>32465.439999999991</v>
      </c>
      <c r="T90" s="321">
        <v>16091.41</v>
      </c>
      <c r="U90" s="321">
        <v>0</v>
      </c>
      <c r="V90" s="321">
        <v>0</v>
      </c>
      <c r="W90" s="321">
        <v>0</v>
      </c>
      <c r="X90" s="321">
        <v>730308.08000000007</v>
      </c>
      <c r="Y90" s="321">
        <v>164417.31999999983</v>
      </c>
      <c r="Z90" s="321">
        <v>0</v>
      </c>
      <c r="AA90" s="321">
        <v>244241.53999999998</v>
      </c>
      <c r="AB90" s="321">
        <v>4724.3399999998219</v>
      </c>
      <c r="AC90" s="321">
        <v>56024.35</v>
      </c>
      <c r="AD90" s="321">
        <v>0</v>
      </c>
      <c r="AE90" s="321">
        <v>49266.549999999697</v>
      </c>
      <c r="AF90" s="321">
        <v>2209.8800000000028</v>
      </c>
      <c r="AG90" s="321">
        <v>2215</v>
      </c>
      <c r="AH90" s="321">
        <v>0</v>
      </c>
      <c r="AI90" s="321">
        <v>0</v>
      </c>
      <c r="AJ90" s="321">
        <v>6169.1600000000008</v>
      </c>
      <c r="AK90" s="321">
        <v>2745</v>
      </c>
      <c r="AL90" s="321">
        <v>829.59000000000015</v>
      </c>
      <c r="AM90" s="321">
        <v>688.2</v>
      </c>
      <c r="AN90" s="321">
        <v>12382.44</v>
      </c>
      <c r="AO90" s="321">
        <v>0</v>
      </c>
      <c r="AP90" s="321">
        <v>14395.210000000003</v>
      </c>
      <c r="AQ90" s="321">
        <v>3699.2299999999987</v>
      </c>
      <c r="AR90" s="321">
        <v>0</v>
      </c>
      <c r="AS90" s="321">
        <v>0</v>
      </c>
      <c r="AT90" s="321">
        <v>15504.719999999998</v>
      </c>
      <c r="AU90" s="321">
        <v>3291.75</v>
      </c>
      <c r="AV90" s="321">
        <v>0</v>
      </c>
      <c r="AW90" s="321">
        <v>4437.7700000000004</v>
      </c>
      <c r="AX90" s="321">
        <v>18692.400000000001</v>
      </c>
      <c r="AY90" s="321">
        <v>7092</v>
      </c>
      <c r="AZ90" s="321">
        <v>18890.38</v>
      </c>
      <c r="BA90" s="321">
        <v>0</v>
      </c>
      <c r="BB90" s="321">
        <v>0</v>
      </c>
      <c r="BC90" s="321">
        <v>0</v>
      </c>
      <c r="BD90" s="321">
        <v>631916.82999999914</v>
      </c>
      <c r="BE90" s="321">
        <v>46976.600000000202</v>
      </c>
      <c r="BF90" s="321">
        <v>98391.250000000931</v>
      </c>
      <c r="BG90" s="321">
        <v>145367.85000000114</v>
      </c>
      <c r="BH90" s="321">
        <v>4803.25</v>
      </c>
      <c r="BI90" s="321">
        <v>0</v>
      </c>
      <c r="BJ90" s="321">
        <v>0</v>
      </c>
      <c r="BK90" s="321">
        <v>4803.25</v>
      </c>
      <c r="BL90" s="321">
        <v>0</v>
      </c>
      <c r="BM90" s="321">
        <v>7861.83</v>
      </c>
      <c r="BN90" s="321">
        <v>0</v>
      </c>
      <c r="BO90" s="321">
        <v>0</v>
      </c>
      <c r="BP90" s="321">
        <v>7861.83</v>
      </c>
      <c r="BQ90" s="321">
        <v>5992.58</v>
      </c>
      <c r="BR90" s="321">
        <v>-3058.58</v>
      </c>
      <c r="BS90" s="321">
        <v>2934</v>
      </c>
      <c r="BT90" s="321">
        <v>0</v>
      </c>
      <c r="BU90" s="321">
        <v>0</v>
      </c>
      <c r="BV90" s="321">
        <v>0</v>
      </c>
      <c r="BW90" s="321">
        <v>0</v>
      </c>
      <c r="BX90" s="321">
        <v>0</v>
      </c>
      <c r="BY90" s="321">
        <v>0</v>
      </c>
      <c r="BZ90" s="321">
        <v>0</v>
      </c>
      <c r="CA90" s="321">
        <v>0</v>
      </c>
      <c r="CB90" s="321">
        <v>0</v>
      </c>
      <c r="CC90" s="321">
        <v>145367.85000000114</v>
      </c>
      <c r="CD90" s="321"/>
      <c r="CE90" s="321">
        <v>2934</v>
      </c>
      <c r="CF90" s="321"/>
      <c r="CG90" s="321">
        <v>0</v>
      </c>
      <c r="CH90" s="321">
        <v>148301.85000000114</v>
      </c>
      <c r="CI90" s="321">
        <v>165005.96</v>
      </c>
      <c r="CJ90" s="321">
        <v>0</v>
      </c>
      <c r="CK90" s="321">
        <v>0</v>
      </c>
      <c r="CL90" s="321">
        <v>165005.96</v>
      </c>
      <c r="CM90" s="321">
        <v>0</v>
      </c>
      <c r="CN90" s="321">
        <v>0</v>
      </c>
      <c r="CO90" s="321">
        <v>785.99</v>
      </c>
      <c r="CP90" s="321">
        <v>0</v>
      </c>
      <c r="CQ90" s="321">
        <v>-15460.93991228069</v>
      </c>
      <c r="CR90" s="321">
        <v>150331.0100877193</v>
      </c>
      <c r="CS90" s="321">
        <v>0</v>
      </c>
      <c r="CT90" s="321">
        <v>0</v>
      </c>
      <c r="CU90" s="321">
        <v>0</v>
      </c>
      <c r="CV90" s="321">
        <v>0</v>
      </c>
      <c r="CW90" s="321"/>
      <c r="CX90" s="321"/>
      <c r="CY90" s="321"/>
      <c r="CZ90" s="321">
        <v>0</v>
      </c>
      <c r="DA90" s="321">
        <v>0</v>
      </c>
      <c r="DB90" s="321">
        <v>0</v>
      </c>
      <c r="DC90" s="321">
        <v>791.39</v>
      </c>
      <c r="DD90" s="321">
        <v>0</v>
      </c>
      <c r="DE90" s="321">
        <v>0</v>
      </c>
      <c r="DF90" s="321">
        <v>-2820.34</v>
      </c>
      <c r="DG90" s="321">
        <v>0</v>
      </c>
      <c r="DH90" s="321">
        <v>0</v>
      </c>
      <c r="DI90" s="321">
        <v>0</v>
      </c>
      <c r="DJ90" s="321">
        <v>-2028.9500000000003</v>
      </c>
      <c r="DK90" s="321">
        <v>0</v>
      </c>
      <c r="DL90" s="321">
        <v>0</v>
      </c>
      <c r="DM90" s="321">
        <v>0</v>
      </c>
      <c r="DN90" s="321">
        <v>0</v>
      </c>
      <c r="DO90" s="321">
        <v>0</v>
      </c>
      <c r="DP90" s="322">
        <v>-0.21008771928609349</v>
      </c>
      <c r="DQ90" s="323">
        <v>520883.97999999928</v>
      </c>
      <c r="DR90" s="324">
        <v>111032.84999999986</v>
      </c>
      <c r="DS90" s="323">
        <v>18692.400000000001</v>
      </c>
      <c r="DT90" s="323">
        <v>35317.989999999991</v>
      </c>
      <c r="DU90" s="323">
        <v>16091.41</v>
      </c>
      <c r="DV90" s="323">
        <v>0</v>
      </c>
      <c r="DY90" s="303"/>
      <c r="DZ90" s="303"/>
      <c r="EG90" s="303"/>
    </row>
    <row r="91" spans="1:137" s="13" customFormat="1" ht="15.6" x14ac:dyDescent="0.3">
      <c r="A91" s="318">
        <v>2115</v>
      </c>
      <c r="B91" s="319" t="s">
        <v>278</v>
      </c>
      <c r="C91" s="320" t="s">
        <v>181</v>
      </c>
      <c r="D91" s="320" t="s">
        <v>186</v>
      </c>
      <c r="E91" s="320" t="s">
        <v>183</v>
      </c>
      <c r="F91" s="320" t="s">
        <v>184</v>
      </c>
      <c r="G91" s="321">
        <v>1928376.84</v>
      </c>
      <c r="H91" s="321">
        <v>0</v>
      </c>
      <c r="I91" s="321">
        <v>102273</v>
      </c>
      <c r="J91" s="321">
        <v>0</v>
      </c>
      <c r="K91" s="321">
        <v>236630</v>
      </c>
      <c r="L91" s="321">
        <v>6742.57</v>
      </c>
      <c r="M91" s="321">
        <v>0</v>
      </c>
      <c r="N91" s="321">
        <v>0</v>
      </c>
      <c r="O91" s="321">
        <v>29432.100000000013</v>
      </c>
      <c r="P91" s="321">
        <v>0</v>
      </c>
      <c r="Q91" s="321">
        <v>0</v>
      </c>
      <c r="R91" s="321">
        <v>0</v>
      </c>
      <c r="S91" s="321">
        <v>281.88</v>
      </c>
      <c r="T91" s="321">
        <v>54692.959999999999</v>
      </c>
      <c r="U91" s="321">
        <v>0</v>
      </c>
      <c r="V91" s="321">
        <v>13807.21</v>
      </c>
      <c r="W91" s="321">
        <v>49496</v>
      </c>
      <c r="X91" s="321">
        <v>2421732.5599999996</v>
      </c>
      <c r="Y91" s="321">
        <v>1191251.5800000005</v>
      </c>
      <c r="Z91" s="321">
        <v>0</v>
      </c>
      <c r="AA91" s="321">
        <v>315479.62</v>
      </c>
      <c r="AB91" s="321">
        <v>0</v>
      </c>
      <c r="AC91" s="321">
        <v>179590.97</v>
      </c>
      <c r="AD91" s="321">
        <v>88578.01</v>
      </c>
      <c r="AE91" s="321">
        <v>51855.58999999956</v>
      </c>
      <c r="AF91" s="321">
        <v>1555.190000000006</v>
      </c>
      <c r="AG91" s="321">
        <v>2894.9999999999964</v>
      </c>
      <c r="AH91" s="321">
        <v>0</v>
      </c>
      <c r="AI91" s="321">
        <v>12578.23</v>
      </c>
      <c r="AJ91" s="321">
        <v>2541.3099999999977</v>
      </c>
      <c r="AK91" s="321">
        <v>0</v>
      </c>
      <c r="AL91" s="321">
        <v>0</v>
      </c>
      <c r="AM91" s="321">
        <v>7254.77</v>
      </c>
      <c r="AN91" s="321">
        <v>62528.929999999993</v>
      </c>
      <c r="AO91" s="321">
        <v>41869.75</v>
      </c>
      <c r="AP91" s="321">
        <v>158724.42000000001</v>
      </c>
      <c r="AQ91" s="321">
        <v>129892.32</v>
      </c>
      <c r="AR91" s="321">
        <v>7584.8899999999994</v>
      </c>
      <c r="AS91" s="321">
        <v>700</v>
      </c>
      <c r="AT91" s="321">
        <v>93909.00999999998</v>
      </c>
      <c r="AU91" s="321">
        <v>5139.75</v>
      </c>
      <c r="AV91" s="321">
        <v>4465</v>
      </c>
      <c r="AW91" s="321">
        <v>27.709999999999127</v>
      </c>
      <c r="AX91" s="321">
        <v>12200.97</v>
      </c>
      <c r="AY91" s="321">
        <v>14803.43</v>
      </c>
      <c r="AZ91" s="321">
        <v>39759.21</v>
      </c>
      <c r="BA91" s="321">
        <v>2502.4</v>
      </c>
      <c r="BB91" s="321">
        <v>0</v>
      </c>
      <c r="BC91" s="321">
        <v>0</v>
      </c>
      <c r="BD91" s="321">
        <v>2427688.06</v>
      </c>
      <c r="BE91" s="321">
        <v>297273.12000000023</v>
      </c>
      <c r="BF91" s="321">
        <v>-5955.5000000004657</v>
      </c>
      <c r="BG91" s="321">
        <v>291317.61999999976</v>
      </c>
      <c r="BH91" s="321">
        <v>7598.88</v>
      </c>
      <c r="BI91" s="321">
        <v>0</v>
      </c>
      <c r="BJ91" s="321">
        <v>0</v>
      </c>
      <c r="BK91" s="321">
        <v>7598.88</v>
      </c>
      <c r="BL91" s="321">
        <v>0</v>
      </c>
      <c r="BM91" s="321">
        <v>0</v>
      </c>
      <c r="BN91" s="321">
        <v>3039</v>
      </c>
      <c r="BO91" s="321">
        <v>0</v>
      </c>
      <c r="BP91" s="321">
        <v>3039</v>
      </c>
      <c r="BQ91" s="321">
        <v>0</v>
      </c>
      <c r="BR91" s="321">
        <v>4559.88</v>
      </c>
      <c r="BS91" s="321">
        <v>4559.88</v>
      </c>
      <c r="BT91" s="321">
        <v>0</v>
      </c>
      <c r="BU91" s="321">
        <v>0</v>
      </c>
      <c r="BV91" s="321">
        <v>0</v>
      </c>
      <c r="BW91" s="321">
        <v>0</v>
      </c>
      <c r="BX91" s="321">
        <v>0</v>
      </c>
      <c r="BY91" s="321">
        <v>0</v>
      </c>
      <c r="BZ91" s="321">
        <v>0</v>
      </c>
      <c r="CA91" s="321">
        <v>0</v>
      </c>
      <c r="CB91" s="321">
        <v>0</v>
      </c>
      <c r="CC91" s="321">
        <v>291317.61999999976</v>
      </c>
      <c r="CD91" s="321"/>
      <c r="CE91" s="321">
        <v>4559.88</v>
      </c>
      <c r="CF91" s="321"/>
      <c r="CG91" s="321">
        <v>0</v>
      </c>
      <c r="CH91" s="321">
        <v>295877.49999999977</v>
      </c>
      <c r="CI91" s="321">
        <v>191545.55</v>
      </c>
      <c r="CJ91" s="321">
        <v>21286.600000000002</v>
      </c>
      <c r="CK91" s="321">
        <v>0</v>
      </c>
      <c r="CL91" s="321">
        <v>170258.94999999998</v>
      </c>
      <c r="CM91" s="321">
        <v>0</v>
      </c>
      <c r="CN91" s="321">
        <v>0</v>
      </c>
      <c r="CO91" s="321">
        <v>1250.55</v>
      </c>
      <c r="CP91" s="321">
        <v>0</v>
      </c>
      <c r="CQ91" s="321">
        <v>116406.19</v>
      </c>
      <c r="CR91" s="321">
        <v>287915.68999999994</v>
      </c>
      <c r="CS91" s="321">
        <v>0</v>
      </c>
      <c r="CT91" s="321">
        <v>0</v>
      </c>
      <c r="CU91" s="321">
        <v>0</v>
      </c>
      <c r="CV91" s="321">
        <v>0</v>
      </c>
      <c r="CW91" s="321"/>
      <c r="CX91" s="321"/>
      <c r="CY91" s="321"/>
      <c r="CZ91" s="321">
        <v>0</v>
      </c>
      <c r="DA91" s="321">
        <v>0</v>
      </c>
      <c r="DB91" s="321">
        <v>0</v>
      </c>
      <c r="DC91" s="321">
        <v>10839.5</v>
      </c>
      <c r="DD91" s="321">
        <v>0</v>
      </c>
      <c r="DE91" s="321">
        <v>0</v>
      </c>
      <c r="DF91" s="321">
        <v>0</v>
      </c>
      <c r="DG91" s="321">
        <v>-2502.4</v>
      </c>
      <c r="DH91" s="321">
        <v>0</v>
      </c>
      <c r="DI91" s="321">
        <v>0</v>
      </c>
      <c r="DJ91" s="321">
        <v>8337.1</v>
      </c>
      <c r="DK91" s="321">
        <v>0</v>
      </c>
      <c r="DL91" s="321">
        <v>0</v>
      </c>
      <c r="DM91" s="321">
        <v>-375</v>
      </c>
      <c r="DN91" s="321">
        <v>0</v>
      </c>
      <c r="DO91" s="321">
        <v>0</v>
      </c>
      <c r="DP91" s="322">
        <v>-0.28999999992083758</v>
      </c>
      <c r="DQ91" s="323">
        <v>1828310.9600000002</v>
      </c>
      <c r="DR91" s="324">
        <v>599377.09999999986</v>
      </c>
      <c r="DS91" s="323">
        <v>12200.97</v>
      </c>
      <c r="DT91" s="323">
        <v>29713.980000000014</v>
      </c>
      <c r="DU91" s="323">
        <v>54692.959999999999</v>
      </c>
      <c r="DV91" s="323">
        <v>-375</v>
      </c>
      <c r="DY91" s="303"/>
      <c r="DZ91" s="303"/>
      <c r="EG91" s="303"/>
    </row>
    <row r="92" spans="1:137" s="13" customFormat="1" ht="15.6" x14ac:dyDescent="0.3">
      <c r="A92" s="318">
        <v>2441</v>
      </c>
      <c r="B92" s="319" t="s">
        <v>279</v>
      </c>
      <c r="C92" s="320" t="s">
        <v>181</v>
      </c>
      <c r="D92" s="320" t="s">
        <v>186</v>
      </c>
      <c r="E92" s="320" t="s">
        <v>183</v>
      </c>
      <c r="F92" s="320" t="s">
        <v>184</v>
      </c>
      <c r="G92" s="321">
        <v>2203191.9500000002</v>
      </c>
      <c r="H92" s="321">
        <v>0</v>
      </c>
      <c r="I92" s="321">
        <v>92722.52</v>
      </c>
      <c r="J92" s="321">
        <v>0</v>
      </c>
      <c r="K92" s="321">
        <v>297430</v>
      </c>
      <c r="L92" s="321">
        <v>139905.79</v>
      </c>
      <c r="M92" s="321">
        <v>0</v>
      </c>
      <c r="N92" s="321">
        <v>0</v>
      </c>
      <c r="O92" s="321">
        <v>15969.880000000001</v>
      </c>
      <c r="P92" s="321">
        <v>0</v>
      </c>
      <c r="Q92" s="321">
        <v>0</v>
      </c>
      <c r="R92" s="321">
        <v>0</v>
      </c>
      <c r="S92" s="321">
        <v>17493</v>
      </c>
      <c r="T92" s="321">
        <v>0</v>
      </c>
      <c r="U92" s="321">
        <v>0</v>
      </c>
      <c r="V92" s="321">
        <v>4770.83</v>
      </c>
      <c r="W92" s="321">
        <v>47061</v>
      </c>
      <c r="X92" s="321">
        <v>2818544.97</v>
      </c>
      <c r="Y92" s="321">
        <v>1204800.9999999974</v>
      </c>
      <c r="Z92" s="321">
        <v>2403.83</v>
      </c>
      <c r="AA92" s="321">
        <v>495427</v>
      </c>
      <c r="AB92" s="321">
        <v>43570.000000000058</v>
      </c>
      <c r="AC92" s="321">
        <v>168965</v>
      </c>
      <c r="AD92" s="321">
        <v>0</v>
      </c>
      <c r="AE92" s="321">
        <v>145034.00000000012</v>
      </c>
      <c r="AF92" s="321">
        <v>9499.9999999999018</v>
      </c>
      <c r="AG92" s="321">
        <v>7711.7</v>
      </c>
      <c r="AH92" s="321">
        <v>0</v>
      </c>
      <c r="AI92" s="321">
        <v>0</v>
      </c>
      <c r="AJ92" s="321">
        <v>33795</v>
      </c>
      <c r="AK92" s="321">
        <v>9191</v>
      </c>
      <c r="AL92" s="321">
        <v>1561</v>
      </c>
      <c r="AM92" s="321">
        <v>4315.8</v>
      </c>
      <c r="AN92" s="321">
        <v>35027</v>
      </c>
      <c r="AO92" s="321">
        <v>14333.98</v>
      </c>
      <c r="AP92" s="321">
        <v>334253</v>
      </c>
      <c r="AQ92" s="321">
        <v>88163.099999999948</v>
      </c>
      <c r="AR92" s="321">
        <v>8435</v>
      </c>
      <c r="AS92" s="321">
        <v>0</v>
      </c>
      <c r="AT92" s="321">
        <v>4580.9999999997672</v>
      </c>
      <c r="AU92" s="321">
        <v>9471</v>
      </c>
      <c r="AV92" s="321">
        <v>0</v>
      </c>
      <c r="AW92" s="321">
        <v>99043.000000000044</v>
      </c>
      <c r="AX92" s="321">
        <v>105124</v>
      </c>
      <c r="AY92" s="321">
        <v>10287.01</v>
      </c>
      <c r="AZ92" s="321">
        <v>41644</v>
      </c>
      <c r="BA92" s="321">
        <v>0</v>
      </c>
      <c r="BB92" s="321">
        <v>0</v>
      </c>
      <c r="BC92" s="321">
        <v>0</v>
      </c>
      <c r="BD92" s="321">
        <v>2876637.4199999971</v>
      </c>
      <c r="BE92" s="321">
        <v>377218.73</v>
      </c>
      <c r="BF92" s="321">
        <v>-58092.449999996927</v>
      </c>
      <c r="BG92" s="321">
        <v>319126.28000000305</v>
      </c>
      <c r="BH92" s="321">
        <v>8030.88</v>
      </c>
      <c r="BI92" s="321">
        <v>0</v>
      </c>
      <c r="BJ92" s="321">
        <v>0</v>
      </c>
      <c r="BK92" s="321">
        <v>8030.88</v>
      </c>
      <c r="BL92" s="321">
        <v>0</v>
      </c>
      <c r="BM92" s="321">
        <v>0</v>
      </c>
      <c r="BN92" s="321">
        <v>0</v>
      </c>
      <c r="BO92" s="321">
        <v>0</v>
      </c>
      <c r="BP92" s="321">
        <v>0</v>
      </c>
      <c r="BQ92" s="321">
        <v>30413.25</v>
      </c>
      <c r="BR92" s="321">
        <v>8030.88</v>
      </c>
      <c r="BS92" s="321">
        <v>38444.129999999997</v>
      </c>
      <c r="BT92" s="321">
        <v>0</v>
      </c>
      <c r="BU92" s="321">
        <v>0</v>
      </c>
      <c r="BV92" s="321">
        <v>0</v>
      </c>
      <c r="BW92" s="321">
        <v>0</v>
      </c>
      <c r="BX92" s="321">
        <v>0</v>
      </c>
      <c r="BY92" s="321">
        <v>0</v>
      </c>
      <c r="BZ92" s="321">
        <v>0</v>
      </c>
      <c r="CA92" s="321">
        <v>0</v>
      </c>
      <c r="CB92" s="321">
        <v>0</v>
      </c>
      <c r="CC92" s="321">
        <v>319126.28000000305</v>
      </c>
      <c r="CD92" s="321"/>
      <c r="CE92" s="321">
        <v>38444.129999999997</v>
      </c>
      <c r="CF92" s="321"/>
      <c r="CG92" s="321">
        <v>0</v>
      </c>
      <c r="CH92" s="321">
        <v>357570.41000000306</v>
      </c>
      <c r="CI92" s="321">
        <v>531945</v>
      </c>
      <c r="CJ92" s="321">
        <v>18244</v>
      </c>
      <c r="CK92" s="321">
        <v>285</v>
      </c>
      <c r="CL92" s="321">
        <v>513986</v>
      </c>
      <c r="CM92" s="321">
        <v>0</v>
      </c>
      <c r="CN92" s="321">
        <v>0</v>
      </c>
      <c r="CO92" s="321">
        <v>11631</v>
      </c>
      <c r="CP92" s="321">
        <v>45.59</v>
      </c>
      <c r="CQ92" s="321">
        <v>-181488.14885416671</v>
      </c>
      <c r="CR92" s="321">
        <v>344174.44114583323</v>
      </c>
      <c r="CS92" s="321">
        <v>0</v>
      </c>
      <c r="CT92" s="321">
        <v>0</v>
      </c>
      <c r="CU92" s="321">
        <v>0</v>
      </c>
      <c r="CV92" s="321">
        <v>0</v>
      </c>
      <c r="CW92" s="321"/>
      <c r="CX92" s="321"/>
      <c r="CY92" s="321"/>
      <c r="CZ92" s="321">
        <v>0</v>
      </c>
      <c r="DA92" s="321">
        <v>0</v>
      </c>
      <c r="DB92" s="321">
        <v>0</v>
      </c>
      <c r="DC92" s="321">
        <v>13395.95</v>
      </c>
      <c r="DD92" s="321">
        <v>0</v>
      </c>
      <c r="DE92" s="321">
        <v>0</v>
      </c>
      <c r="DF92" s="321">
        <v>0</v>
      </c>
      <c r="DG92" s="321">
        <v>0</v>
      </c>
      <c r="DH92" s="321">
        <v>0</v>
      </c>
      <c r="DI92" s="321">
        <v>0</v>
      </c>
      <c r="DJ92" s="321">
        <v>13395.95</v>
      </c>
      <c r="DK92" s="321">
        <v>0</v>
      </c>
      <c r="DL92" s="321">
        <v>0</v>
      </c>
      <c r="DM92" s="321">
        <v>0</v>
      </c>
      <c r="DN92" s="321">
        <v>0</v>
      </c>
      <c r="DO92" s="321">
        <v>0</v>
      </c>
      <c r="DP92" s="322">
        <v>1.8854166788514704E-2</v>
      </c>
      <c r="DQ92" s="323">
        <v>2069700.8299999977</v>
      </c>
      <c r="DR92" s="324">
        <v>806936.58999999939</v>
      </c>
      <c r="DS92" s="323">
        <v>105124</v>
      </c>
      <c r="DT92" s="323">
        <v>33462.880000000005</v>
      </c>
      <c r="DU92" s="323">
        <v>0</v>
      </c>
      <c r="DV92" s="323">
        <v>0</v>
      </c>
      <c r="DY92" s="303"/>
      <c r="DZ92" s="303"/>
      <c r="EG92" s="303"/>
    </row>
    <row r="93" spans="1:137" s="13" customFormat="1" ht="15.6" x14ac:dyDescent="0.3">
      <c r="A93" s="318">
        <v>2321</v>
      </c>
      <c r="B93" s="319" t="s">
        <v>280</v>
      </c>
      <c r="C93" s="320" t="s">
        <v>181</v>
      </c>
      <c r="D93" s="320" t="s">
        <v>186</v>
      </c>
      <c r="E93" s="320" t="s">
        <v>183</v>
      </c>
      <c r="F93" s="320" t="s">
        <v>184</v>
      </c>
      <c r="G93" s="321">
        <v>1232754.3999999999</v>
      </c>
      <c r="H93" s="321">
        <v>0</v>
      </c>
      <c r="I93" s="321">
        <v>119471.9</v>
      </c>
      <c r="J93" s="321">
        <v>0</v>
      </c>
      <c r="K93" s="321">
        <v>187230</v>
      </c>
      <c r="L93" s="321">
        <v>285.64</v>
      </c>
      <c r="M93" s="321">
        <v>0</v>
      </c>
      <c r="N93" s="321">
        <v>0</v>
      </c>
      <c r="O93" s="321">
        <v>43024.54</v>
      </c>
      <c r="P93" s="321">
        <v>10813.5</v>
      </c>
      <c r="Q93" s="321">
        <v>0</v>
      </c>
      <c r="R93" s="321">
        <v>0</v>
      </c>
      <c r="S93" s="321">
        <v>0</v>
      </c>
      <c r="T93" s="321">
        <v>0</v>
      </c>
      <c r="U93" s="321">
        <v>0</v>
      </c>
      <c r="V93" s="321">
        <v>8501.7999999999993</v>
      </c>
      <c r="W93" s="321">
        <v>22071</v>
      </c>
      <c r="X93" s="321">
        <v>1624152.7799999998</v>
      </c>
      <c r="Y93" s="321">
        <v>579077</v>
      </c>
      <c r="Z93" s="321">
        <v>0</v>
      </c>
      <c r="AA93" s="321">
        <v>339647.7</v>
      </c>
      <c r="AB93" s="321">
        <v>44887.59</v>
      </c>
      <c r="AC93" s="321">
        <v>71486.41</v>
      </c>
      <c r="AD93" s="321">
        <v>0</v>
      </c>
      <c r="AE93" s="321">
        <v>42681.86</v>
      </c>
      <c r="AF93" s="321">
        <v>1060.6099999999999</v>
      </c>
      <c r="AG93" s="321">
        <v>2667.5</v>
      </c>
      <c r="AH93" s="321">
        <v>0</v>
      </c>
      <c r="AI93" s="321">
        <v>0</v>
      </c>
      <c r="AJ93" s="321">
        <v>8125.63</v>
      </c>
      <c r="AK93" s="321">
        <v>3489.83</v>
      </c>
      <c r="AL93" s="321">
        <v>2193.9699999999998</v>
      </c>
      <c r="AM93" s="321">
        <v>4345.5</v>
      </c>
      <c r="AN93" s="321">
        <v>41980.1</v>
      </c>
      <c r="AO93" s="321">
        <v>15754.5</v>
      </c>
      <c r="AP93" s="321">
        <v>16123.05</v>
      </c>
      <c r="AQ93" s="321">
        <v>56666.1</v>
      </c>
      <c r="AR93" s="321">
        <v>26795.35</v>
      </c>
      <c r="AS93" s="321">
        <v>0</v>
      </c>
      <c r="AT93" s="321">
        <v>15552.49</v>
      </c>
      <c r="AU93" s="321">
        <v>5139.75</v>
      </c>
      <c r="AV93" s="321">
        <v>1284.26</v>
      </c>
      <c r="AW93" s="321">
        <v>64812.37</v>
      </c>
      <c r="AX93" s="321">
        <v>91616.4</v>
      </c>
      <c r="AY93" s="321">
        <v>848.08</v>
      </c>
      <c r="AZ93" s="321">
        <v>130407.8</v>
      </c>
      <c r="BA93" s="321">
        <v>0</v>
      </c>
      <c r="BB93" s="321">
        <v>0</v>
      </c>
      <c r="BC93" s="321">
        <v>0</v>
      </c>
      <c r="BD93" s="321">
        <v>1566643.8500000006</v>
      </c>
      <c r="BE93" s="321">
        <v>328357.75</v>
      </c>
      <c r="BF93" s="321">
        <v>57508.929999999236</v>
      </c>
      <c r="BG93" s="321">
        <v>385866.67999999924</v>
      </c>
      <c r="BH93" s="321">
        <v>6081.25</v>
      </c>
      <c r="BI93" s="321">
        <v>0</v>
      </c>
      <c r="BJ93" s="321">
        <v>0</v>
      </c>
      <c r="BK93" s="321">
        <v>6081.25</v>
      </c>
      <c r="BL93" s="321">
        <v>0</v>
      </c>
      <c r="BM93" s="321">
        <v>10551.9</v>
      </c>
      <c r="BN93" s="321">
        <v>0</v>
      </c>
      <c r="BO93" s="321">
        <v>0</v>
      </c>
      <c r="BP93" s="321">
        <v>10551.9</v>
      </c>
      <c r="BQ93" s="321">
        <v>10537.1</v>
      </c>
      <c r="BR93" s="321">
        <v>-4470.6499999999996</v>
      </c>
      <c r="BS93" s="321">
        <v>6066.4</v>
      </c>
      <c r="BT93" s="321">
        <v>0</v>
      </c>
      <c r="BU93" s="321">
        <v>0</v>
      </c>
      <c r="BV93" s="321">
        <v>0</v>
      </c>
      <c r="BW93" s="321">
        <v>0</v>
      </c>
      <c r="BX93" s="321">
        <v>0</v>
      </c>
      <c r="BY93" s="321">
        <v>0</v>
      </c>
      <c r="BZ93" s="321">
        <v>0</v>
      </c>
      <c r="CA93" s="321">
        <v>0</v>
      </c>
      <c r="CB93" s="321">
        <v>0</v>
      </c>
      <c r="CC93" s="321">
        <v>385866.67999999924</v>
      </c>
      <c r="CD93" s="321"/>
      <c r="CE93" s="321">
        <v>6066.4</v>
      </c>
      <c r="CF93" s="321"/>
      <c r="CG93" s="321">
        <v>0</v>
      </c>
      <c r="CH93" s="321">
        <v>391933.07999999926</v>
      </c>
      <c r="CI93" s="321">
        <v>115070</v>
      </c>
      <c r="CJ93" s="321">
        <v>0</v>
      </c>
      <c r="CK93" s="321">
        <v>0</v>
      </c>
      <c r="CL93" s="321">
        <v>115070.1</v>
      </c>
      <c r="CM93" s="321">
        <v>0</v>
      </c>
      <c r="CN93" s="321">
        <v>0</v>
      </c>
      <c r="CO93" s="321">
        <v>3320.33</v>
      </c>
      <c r="CP93" s="321">
        <v>0</v>
      </c>
      <c r="CQ93" s="321">
        <v>295744.90000000002</v>
      </c>
      <c r="CR93" s="321">
        <v>414135.33</v>
      </c>
      <c r="CS93" s="321">
        <v>0</v>
      </c>
      <c r="CT93" s="321">
        <v>0</v>
      </c>
      <c r="CU93" s="321">
        <v>0</v>
      </c>
      <c r="CV93" s="321">
        <v>0</v>
      </c>
      <c r="CW93" s="321"/>
      <c r="CX93" s="321"/>
      <c r="CY93" s="321"/>
      <c r="CZ93" s="321">
        <v>0</v>
      </c>
      <c r="DA93" s="321">
        <v>0</v>
      </c>
      <c r="DB93" s="321">
        <v>0</v>
      </c>
      <c r="DC93" s="321">
        <v>10017.68</v>
      </c>
      <c r="DD93" s="321">
        <v>0</v>
      </c>
      <c r="DE93" s="321">
        <v>0</v>
      </c>
      <c r="DF93" s="321">
        <v>-10944.1</v>
      </c>
      <c r="DG93" s="321">
        <v>-21275.58</v>
      </c>
      <c r="DH93" s="321">
        <v>0</v>
      </c>
      <c r="DI93" s="321">
        <v>0</v>
      </c>
      <c r="DJ93" s="321">
        <v>-22202</v>
      </c>
      <c r="DK93" s="321">
        <v>0</v>
      </c>
      <c r="DL93" s="321">
        <v>0</v>
      </c>
      <c r="DM93" s="321">
        <v>0</v>
      </c>
      <c r="DN93" s="321">
        <v>0</v>
      </c>
      <c r="DO93" s="321">
        <v>0</v>
      </c>
      <c r="DP93" s="322">
        <v>0</v>
      </c>
      <c r="DQ93" s="323">
        <v>1078841.1700000002</v>
      </c>
      <c r="DR93" s="324">
        <v>487802.6800000004</v>
      </c>
      <c r="DS93" s="323">
        <v>91616.4</v>
      </c>
      <c r="DT93" s="323">
        <v>53838.04</v>
      </c>
      <c r="DU93" s="323">
        <v>0</v>
      </c>
      <c r="DV93" s="323">
        <v>0</v>
      </c>
      <c r="DY93" s="303"/>
      <c r="DZ93" s="303"/>
      <c r="EG93" s="303"/>
    </row>
    <row r="94" spans="1:137" s="13" customFormat="1" ht="15.6" x14ac:dyDescent="0.3">
      <c r="A94" s="318">
        <v>2189</v>
      </c>
      <c r="B94" s="319" t="s">
        <v>281</v>
      </c>
      <c r="C94" s="320" t="s">
        <v>181</v>
      </c>
      <c r="D94" s="320" t="s">
        <v>186</v>
      </c>
      <c r="E94" s="320" t="s">
        <v>183</v>
      </c>
      <c r="F94" s="320" t="s">
        <v>210</v>
      </c>
      <c r="G94" s="321">
        <v>1597303.71</v>
      </c>
      <c r="H94" s="321">
        <v>0</v>
      </c>
      <c r="I94" s="321">
        <v>55195.71</v>
      </c>
      <c r="J94" s="321">
        <v>0</v>
      </c>
      <c r="K94" s="321">
        <v>180560</v>
      </c>
      <c r="L94" s="321">
        <v>4828.22</v>
      </c>
      <c r="M94" s="321">
        <v>0</v>
      </c>
      <c r="N94" s="321">
        <v>0</v>
      </c>
      <c r="O94" s="321">
        <v>61876.639999999992</v>
      </c>
      <c r="P94" s="321">
        <v>33206.19</v>
      </c>
      <c r="Q94" s="321">
        <v>0</v>
      </c>
      <c r="R94" s="321">
        <v>0</v>
      </c>
      <c r="S94" s="321">
        <v>6312.32</v>
      </c>
      <c r="T94" s="321">
        <v>0</v>
      </c>
      <c r="U94" s="321">
        <v>0</v>
      </c>
      <c r="V94" s="321">
        <v>11510.83</v>
      </c>
      <c r="W94" s="321">
        <v>33422</v>
      </c>
      <c r="X94" s="321">
        <v>1984215.6199999999</v>
      </c>
      <c r="Y94" s="321">
        <v>664057.80000000028</v>
      </c>
      <c r="Z94" s="321">
        <v>397.4</v>
      </c>
      <c r="AA94" s="321">
        <v>2053.58</v>
      </c>
      <c r="AB94" s="321">
        <v>337903.06000000064</v>
      </c>
      <c r="AC94" s="321">
        <v>4454.9399999999996</v>
      </c>
      <c r="AD94" s="321">
        <v>0</v>
      </c>
      <c r="AE94" s="321">
        <v>221847.6099999999</v>
      </c>
      <c r="AF94" s="321">
        <v>13360.669999999978</v>
      </c>
      <c r="AG94" s="321">
        <v>0</v>
      </c>
      <c r="AH94" s="321">
        <v>0</v>
      </c>
      <c r="AI94" s="321">
        <v>0</v>
      </c>
      <c r="AJ94" s="321">
        <v>14123.610000000004</v>
      </c>
      <c r="AK94" s="321">
        <v>0</v>
      </c>
      <c r="AL94" s="321">
        <v>4761.0499999999993</v>
      </c>
      <c r="AM94" s="321">
        <v>316.75</v>
      </c>
      <c r="AN94" s="321">
        <v>33995.350000000013</v>
      </c>
      <c r="AO94" s="321">
        <v>31534.81</v>
      </c>
      <c r="AP94" s="321">
        <v>6408.869999999999</v>
      </c>
      <c r="AQ94" s="321">
        <v>332780.26</v>
      </c>
      <c r="AR94" s="321">
        <v>108687.26000000001</v>
      </c>
      <c r="AS94" s="321">
        <v>0</v>
      </c>
      <c r="AT94" s="321">
        <v>0</v>
      </c>
      <c r="AU94" s="321">
        <v>5139.75</v>
      </c>
      <c r="AV94" s="321">
        <v>0</v>
      </c>
      <c r="AW94" s="321">
        <v>165900.71</v>
      </c>
      <c r="AX94" s="321">
        <v>55396.56</v>
      </c>
      <c r="AY94" s="321">
        <v>5816.24</v>
      </c>
      <c r="AZ94" s="321">
        <v>219558.75</v>
      </c>
      <c r="BA94" s="321">
        <v>0</v>
      </c>
      <c r="BB94" s="321">
        <v>0</v>
      </c>
      <c r="BC94" s="321">
        <v>0</v>
      </c>
      <c r="BD94" s="321">
        <v>2228495.0300000012</v>
      </c>
      <c r="BE94" s="321">
        <v>-237278.13000000024</v>
      </c>
      <c r="BF94" s="321">
        <v>-244279.41000000131</v>
      </c>
      <c r="BG94" s="321">
        <v>-481557.54000000155</v>
      </c>
      <c r="BH94" s="321">
        <v>6958.75</v>
      </c>
      <c r="BI94" s="321">
        <v>0</v>
      </c>
      <c r="BJ94" s="321">
        <v>0</v>
      </c>
      <c r="BK94" s="321">
        <v>6958.75</v>
      </c>
      <c r="BL94" s="321">
        <v>0</v>
      </c>
      <c r="BM94" s="321">
        <v>3155.7400000000002</v>
      </c>
      <c r="BN94" s="321">
        <v>0</v>
      </c>
      <c r="BO94" s="321">
        <v>0</v>
      </c>
      <c r="BP94" s="321">
        <v>3155.7400000000002</v>
      </c>
      <c r="BQ94" s="321">
        <v>5.8264504332328215E-13</v>
      </c>
      <c r="BR94" s="321">
        <v>3803.0099999999998</v>
      </c>
      <c r="BS94" s="321">
        <v>3803.01</v>
      </c>
      <c r="BT94" s="321">
        <v>0</v>
      </c>
      <c r="BU94" s="321">
        <v>0</v>
      </c>
      <c r="BV94" s="321">
        <v>0</v>
      </c>
      <c r="BW94" s="321">
        <v>0</v>
      </c>
      <c r="BX94" s="321">
        <v>0</v>
      </c>
      <c r="BY94" s="321">
        <v>0</v>
      </c>
      <c r="BZ94" s="321">
        <v>0</v>
      </c>
      <c r="CA94" s="321">
        <v>0</v>
      </c>
      <c r="CB94" s="321">
        <v>0</v>
      </c>
      <c r="CC94" s="321"/>
      <c r="CD94" s="321">
        <v>-481557.54000000155</v>
      </c>
      <c r="CE94" s="321">
        <v>3803.01</v>
      </c>
      <c r="CF94" s="321"/>
      <c r="CG94" s="321">
        <v>0</v>
      </c>
      <c r="CH94" s="321">
        <v>-477754.53000000154</v>
      </c>
      <c r="CI94" s="321">
        <v>0</v>
      </c>
      <c r="CJ94" s="321">
        <v>0</v>
      </c>
      <c r="CK94" s="321">
        <v>0</v>
      </c>
      <c r="CL94" s="321">
        <v>0</v>
      </c>
      <c r="CM94" s="321">
        <v>0</v>
      </c>
      <c r="CN94" s="321">
        <v>0</v>
      </c>
      <c r="CO94" s="321">
        <v>0</v>
      </c>
      <c r="CP94" s="321">
        <v>0</v>
      </c>
      <c r="CQ94" s="321">
        <v>0</v>
      </c>
      <c r="CR94" s="321">
        <v>0</v>
      </c>
      <c r="CS94" s="321">
        <v>0</v>
      </c>
      <c r="CT94" s="321">
        <v>0</v>
      </c>
      <c r="CU94" s="321">
        <v>0</v>
      </c>
      <c r="CV94" s="321">
        <v>0</v>
      </c>
      <c r="CW94" s="321"/>
      <c r="CX94" s="321"/>
      <c r="CY94" s="321"/>
      <c r="CZ94" s="321">
        <v>-442126.830000002</v>
      </c>
      <c r="DA94" s="321">
        <v>-442126.830000002</v>
      </c>
      <c r="DB94" s="321">
        <v>0</v>
      </c>
      <c r="DC94" s="321">
        <v>1222.52</v>
      </c>
      <c r="DD94" s="321">
        <v>0</v>
      </c>
      <c r="DE94" s="321">
        <v>0</v>
      </c>
      <c r="DF94" s="321">
        <v>0</v>
      </c>
      <c r="DG94" s="321">
        <v>-36850.22</v>
      </c>
      <c r="DH94" s="321">
        <v>0</v>
      </c>
      <c r="DI94" s="321">
        <v>0</v>
      </c>
      <c r="DJ94" s="321">
        <v>-35627.700000000004</v>
      </c>
      <c r="DK94" s="321">
        <v>0</v>
      </c>
      <c r="DL94" s="321">
        <v>0</v>
      </c>
      <c r="DM94" s="321">
        <v>0</v>
      </c>
      <c r="DN94" s="321">
        <v>0</v>
      </c>
      <c r="DO94" s="321">
        <v>0</v>
      </c>
      <c r="DP94" s="322">
        <v>1.6298145055770874E-9</v>
      </c>
      <c r="DQ94" s="323">
        <v>1244075.0600000008</v>
      </c>
      <c r="DR94" s="324">
        <v>984419.97000000044</v>
      </c>
      <c r="DS94" s="323">
        <v>55396.56</v>
      </c>
      <c r="DT94" s="323">
        <v>101395.15</v>
      </c>
      <c r="DU94" s="323">
        <v>0</v>
      </c>
      <c r="DV94" s="323">
        <v>0</v>
      </c>
      <c r="DY94" s="303"/>
      <c r="DZ94" s="303"/>
      <c r="EG94" s="303"/>
    </row>
    <row r="95" spans="1:137" s="13" customFormat="1" ht="15.6" x14ac:dyDescent="0.3">
      <c r="A95" s="318">
        <v>7060</v>
      </c>
      <c r="B95" s="319" t="s">
        <v>282</v>
      </c>
      <c r="C95" s="320" t="s">
        <v>181</v>
      </c>
      <c r="D95" s="320" t="s">
        <v>196</v>
      </c>
      <c r="E95" s="320" t="s">
        <v>183</v>
      </c>
      <c r="F95" s="320" t="s">
        <v>210</v>
      </c>
      <c r="G95" s="321">
        <v>1343231.94</v>
      </c>
      <c r="H95" s="321">
        <v>0</v>
      </c>
      <c r="I95" s="321">
        <v>1689745.1</v>
      </c>
      <c r="J95" s="321">
        <v>0</v>
      </c>
      <c r="K95" s="321">
        <v>72520</v>
      </c>
      <c r="L95" s="321">
        <v>0</v>
      </c>
      <c r="M95" s="321">
        <v>6467</v>
      </c>
      <c r="N95" s="321">
        <v>0</v>
      </c>
      <c r="O95" s="321">
        <v>0</v>
      </c>
      <c r="P95" s="321">
        <v>0</v>
      </c>
      <c r="Q95" s="321">
        <v>0</v>
      </c>
      <c r="R95" s="321">
        <v>0</v>
      </c>
      <c r="S95" s="321">
        <v>2181.4</v>
      </c>
      <c r="T95" s="321">
        <v>160288.14000000001</v>
      </c>
      <c r="U95" s="321">
        <v>0</v>
      </c>
      <c r="V95" s="321">
        <v>15171.46</v>
      </c>
      <c r="W95" s="321">
        <v>21214</v>
      </c>
      <c r="X95" s="321">
        <v>3310819.04</v>
      </c>
      <c r="Y95" s="321">
        <v>1193149.9999999907</v>
      </c>
      <c r="Z95" s="321">
        <v>0</v>
      </c>
      <c r="AA95" s="321">
        <v>1239273.2</v>
      </c>
      <c r="AB95" s="321">
        <v>46518.029999998864</v>
      </c>
      <c r="AC95" s="321">
        <v>155922.29999999999</v>
      </c>
      <c r="AD95" s="321">
        <v>0</v>
      </c>
      <c r="AE95" s="321">
        <v>62378.829999999492</v>
      </c>
      <c r="AF95" s="321">
        <v>400.99999999955799</v>
      </c>
      <c r="AG95" s="321">
        <v>0</v>
      </c>
      <c r="AH95" s="321">
        <v>0</v>
      </c>
      <c r="AI95" s="321">
        <v>0</v>
      </c>
      <c r="AJ95" s="321">
        <v>9939.31</v>
      </c>
      <c r="AK95" s="321">
        <v>0</v>
      </c>
      <c r="AL95" s="321">
        <v>32694.84</v>
      </c>
      <c r="AM95" s="321">
        <v>10501.8</v>
      </c>
      <c r="AN95" s="321">
        <v>35211.75</v>
      </c>
      <c r="AO95" s="321">
        <v>0</v>
      </c>
      <c r="AP95" s="321">
        <v>36140.950000000004</v>
      </c>
      <c r="AQ95" s="321">
        <v>48939.11</v>
      </c>
      <c r="AR95" s="321">
        <v>0</v>
      </c>
      <c r="AS95" s="321">
        <v>0</v>
      </c>
      <c r="AT95" s="321">
        <v>79071.520000000077</v>
      </c>
      <c r="AU95" s="321">
        <v>3291.75</v>
      </c>
      <c r="AV95" s="321">
        <v>0</v>
      </c>
      <c r="AW95" s="321">
        <v>0</v>
      </c>
      <c r="AX95" s="321">
        <v>91866.540000000008</v>
      </c>
      <c r="AY95" s="321">
        <v>779.7</v>
      </c>
      <c r="AZ95" s="321">
        <v>196959.75999999998</v>
      </c>
      <c r="BA95" s="321">
        <v>0</v>
      </c>
      <c r="BB95" s="321">
        <v>0</v>
      </c>
      <c r="BC95" s="321">
        <v>0</v>
      </c>
      <c r="BD95" s="321">
        <v>3243040.3899999885</v>
      </c>
      <c r="BE95" s="321">
        <v>-224781.79999999984</v>
      </c>
      <c r="BF95" s="321">
        <v>67778.650000011548</v>
      </c>
      <c r="BG95" s="321">
        <v>-157003.14999998829</v>
      </c>
      <c r="BH95" s="321">
        <v>40001.379999999997</v>
      </c>
      <c r="BI95" s="321">
        <v>0</v>
      </c>
      <c r="BJ95" s="321">
        <v>0</v>
      </c>
      <c r="BK95" s="321">
        <v>40001.379999999997</v>
      </c>
      <c r="BL95" s="321">
        <v>0</v>
      </c>
      <c r="BM95" s="321">
        <v>0</v>
      </c>
      <c r="BN95" s="321">
        <v>0</v>
      </c>
      <c r="BO95" s="321">
        <v>0</v>
      </c>
      <c r="BP95" s="321">
        <v>0</v>
      </c>
      <c r="BQ95" s="321">
        <v>45431.210000000006</v>
      </c>
      <c r="BR95" s="321">
        <v>40001.379999999997</v>
      </c>
      <c r="BS95" s="321">
        <v>85432.59</v>
      </c>
      <c r="BT95" s="321">
        <v>0</v>
      </c>
      <c r="BU95" s="321">
        <v>0</v>
      </c>
      <c r="BV95" s="321">
        <v>0</v>
      </c>
      <c r="BW95" s="321">
        <v>0</v>
      </c>
      <c r="BX95" s="321">
        <v>0</v>
      </c>
      <c r="BY95" s="321">
        <v>0</v>
      </c>
      <c r="BZ95" s="321">
        <v>0</v>
      </c>
      <c r="CA95" s="321">
        <v>0</v>
      </c>
      <c r="CB95" s="321">
        <v>0</v>
      </c>
      <c r="CC95" s="321"/>
      <c r="CD95" s="321">
        <v>-157003.14999998829</v>
      </c>
      <c r="CE95" s="321">
        <v>85432.59</v>
      </c>
      <c r="CF95" s="321"/>
      <c r="CG95" s="321">
        <v>0</v>
      </c>
      <c r="CH95" s="321">
        <v>-71570.559999988298</v>
      </c>
      <c r="CI95" s="321">
        <v>0</v>
      </c>
      <c r="CJ95" s="321">
        <v>0</v>
      </c>
      <c r="CK95" s="321">
        <v>0</v>
      </c>
      <c r="CL95" s="321">
        <v>0</v>
      </c>
      <c r="CM95" s="321">
        <v>0</v>
      </c>
      <c r="CN95" s="321">
        <v>0</v>
      </c>
      <c r="CO95" s="321">
        <v>0</v>
      </c>
      <c r="CP95" s="321">
        <v>0</v>
      </c>
      <c r="CQ95" s="321">
        <v>0</v>
      </c>
      <c r="CR95" s="321">
        <v>0</v>
      </c>
      <c r="CS95" s="321">
        <v>0</v>
      </c>
      <c r="CT95" s="321">
        <v>0</v>
      </c>
      <c r="CU95" s="321">
        <v>0</v>
      </c>
      <c r="CV95" s="321">
        <v>0</v>
      </c>
      <c r="CW95" s="321"/>
      <c r="CX95" s="321"/>
      <c r="CY95" s="321"/>
      <c r="CZ95" s="321">
        <v>-72134.969999988301</v>
      </c>
      <c r="DA95" s="321">
        <v>-72134.969999988301</v>
      </c>
      <c r="DB95" s="321">
        <v>0</v>
      </c>
      <c r="DC95" s="321">
        <v>648.55999999999995</v>
      </c>
      <c r="DD95" s="321">
        <v>0</v>
      </c>
      <c r="DE95" s="321">
        <v>0</v>
      </c>
      <c r="DF95" s="321">
        <v>0</v>
      </c>
      <c r="DG95" s="321">
        <v>-84.15</v>
      </c>
      <c r="DH95" s="321">
        <v>0</v>
      </c>
      <c r="DI95" s="321">
        <v>0</v>
      </c>
      <c r="DJ95" s="321">
        <v>564.41</v>
      </c>
      <c r="DK95" s="321">
        <v>0</v>
      </c>
      <c r="DL95" s="321">
        <v>0</v>
      </c>
      <c r="DM95" s="321">
        <v>0</v>
      </c>
      <c r="DN95" s="321">
        <v>0</v>
      </c>
      <c r="DO95" s="321">
        <v>0</v>
      </c>
      <c r="DP95" s="322">
        <v>-1.1699739843606949E-8</v>
      </c>
      <c r="DQ95" s="323">
        <v>2697643.3599999887</v>
      </c>
      <c r="DR95" s="324">
        <v>545397.0299999998</v>
      </c>
      <c r="DS95" s="323">
        <v>91866.540000000008</v>
      </c>
      <c r="DT95" s="323">
        <v>2181.4</v>
      </c>
      <c r="DU95" s="323">
        <v>160288.14000000001</v>
      </c>
      <c r="DV95" s="323">
        <v>0</v>
      </c>
      <c r="DY95" s="303"/>
      <c r="DZ95" s="303"/>
      <c r="EG95" s="303"/>
    </row>
    <row r="96" spans="1:137" s="13" customFormat="1" ht="15.6" x14ac:dyDescent="0.3">
      <c r="A96" s="318">
        <v>1024</v>
      </c>
      <c r="B96" s="319" t="s">
        <v>283</v>
      </c>
      <c r="C96" s="320" t="s">
        <v>181</v>
      </c>
      <c r="D96" s="320" t="s">
        <v>182</v>
      </c>
      <c r="E96" s="320" t="s">
        <v>183</v>
      </c>
      <c r="F96" s="320" t="s">
        <v>194</v>
      </c>
      <c r="G96" s="321">
        <v>646688</v>
      </c>
      <c r="H96" s="321">
        <v>0</v>
      </c>
      <c r="I96" s="321">
        <v>1196</v>
      </c>
      <c r="J96" s="321">
        <v>0</v>
      </c>
      <c r="K96" s="321">
        <v>0</v>
      </c>
      <c r="L96" s="321">
        <v>8957</v>
      </c>
      <c r="M96" s="321">
        <v>14000</v>
      </c>
      <c r="N96" s="321">
        <v>7000</v>
      </c>
      <c r="O96" s="321">
        <v>0</v>
      </c>
      <c r="P96" s="321">
        <v>4569</v>
      </c>
      <c r="Q96" s="321">
        <v>0</v>
      </c>
      <c r="R96" s="321">
        <v>0</v>
      </c>
      <c r="S96" s="321">
        <v>50818</v>
      </c>
      <c r="T96" s="321">
        <v>0</v>
      </c>
      <c r="U96" s="321">
        <v>0</v>
      </c>
      <c r="V96" s="321">
        <v>0</v>
      </c>
      <c r="W96" s="321">
        <v>0</v>
      </c>
      <c r="X96" s="321">
        <v>733228</v>
      </c>
      <c r="Y96" s="321">
        <v>181924</v>
      </c>
      <c r="Z96" s="321">
        <v>0</v>
      </c>
      <c r="AA96" s="321">
        <v>166001</v>
      </c>
      <c r="AB96" s="321">
        <v>43084</v>
      </c>
      <c r="AC96" s="321">
        <v>51631</v>
      </c>
      <c r="AD96" s="321">
        <v>7262</v>
      </c>
      <c r="AE96" s="321">
        <v>0</v>
      </c>
      <c r="AF96" s="321">
        <v>1606</v>
      </c>
      <c r="AG96" s="321">
        <v>2754</v>
      </c>
      <c r="AH96" s="321">
        <v>0</v>
      </c>
      <c r="AI96" s="321">
        <v>0</v>
      </c>
      <c r="AJ96" s="321">
        <v>19842</v>
      </c>
      <c r="AK96" s="321">
        <v>208</v>
      </c>
      <c r="AL96" s="321">
        <v>2214</v>
      </c>
      <c r="AM96" s="321">
        <v>2715</v>
      </c>
      <c r="AN96" s="321">
        <v>15335</v>
      </c>
      <c r="AO96" s="321">
        <v>0</v>
      </c>
      <c r="AP96" s="321">
        <v>10788</v>
      </c>
      <c r="AQ96" s="321">
        <v>13336</v>
      </c>
      <c r="AR96" s="321">
        <v>0</v>
      </c>
      <c r="AS96" s="321">
        <v>0</v>
      </c>
      <c r="AT96" s="321">
        <v>3791</v>
      </c>
      <c r="AU96" s="321">
        <v>3292</v>
      </c>
      <c r="AV96" s="321">
        <v>0</v>
      </c>
      <c r="AW96" s="321">
        <v>14961</v>
      </c>
      <c r="AX96" s="321">
        <v>75914</v>
      </c>
      <c r="AY96" s="321">
        <v>0</v>
      </c>
      <c r="AZ96" s="321">
        <v>45684</v>
      </c>
      <c r="BA96" s="321">
        <v>0</v>
      </c>
      <c r="BB96" s="321">
        <v>0</v>
      </c>
      <c r="BC96" s="321">
        <v>0</v>
      </c>
      <c r="BD96" s="321">
        <v>662342</v>
      </c>
      <c r="BE96" s="321">
        <v>-565326.36</v>
      </c>
      <c r="BF96" s="321">
        <v>70886</v>
      </c>
      <c r="BG96" s="321">
        <v>-494440.36</v>
      </c>
      <c r="BH96" s="321">
        <v>7532</v>
      </c>
      <c r="BI96" s="321">
        <v>0</v>
      </c>
      <c r="BJ96" s="321">
        <v>0</v>
      </c>
      <c r="BK96" s="321">
        <v>7532</v>
      </c>
      <c r="BL96" s="321">
        <v>0</v>
      </c>
      <c r="BM96" s="321">
        <v>0</v>
      </c>
      <c r="BN96" s="321">
        <v>0</v>
      </c>
      <c r="BO96" s="321">
        <v>0</v>
      </c>
      <c r="BP96" s="321">
        <v>0</v>
      </c>
      <c r="BQ96" s="321">
        <v>10409</v>
      </c>
      <c r="BR96" s="321">
        <v>7532</v>
      </c>
      <c r="BS96" s="321">
        <v>17941</v>
      </c>
      <c r="BT96" s="321">
        <v>0</v>
      </c>
      <c r="BU96" s="321">
        <v>0</v>
      </c>
      <c r="BV96" s="321">
        <v>0</v>
      </c>
      <c r="BW96" s="321">
        <v>0</v>
      </c>
      <c r="BX96" s="321">
        <v>0</v>
      </c>
      <c r="BY96" s="321">
        <v>0</v>
      </c>
      <c r="BZ96" s="321">
        <v>0</v>
      </c>
      <c r="CA96" s="321">
        <v>0</v>
      </c>
      <c r="CB96" s="321">
        <v>0</v>
      </c>
      <c r="CC96" s="321"/>
      <c r="CD96" s="321">
        <v>-494440.36</v>
      </c>
      <c r="CE96" s="321">
        <v>17941</v>
      </c>
      <c r="CF96" s="321"/>
      <c r="CG96" s="321">
        <v>0</v>
      </c>
      <c r="CH96" s="321">
        <v>-476499.36</v>
      </c>
      <c r="CI96" s="321">
        <v>0</v>
      </c>
      <c r="CJ96" s="321">
        <v>0</v>
      </c>
      <c r="CK96" s="321">
        <v>0</v>
      </c>
      <c r="CL96" s="321">
        <v>0</v>
      </c>
      <c r="CM96" s="321">
        <v>0</v>
      </c>
      <c r="CN96" s="321">
        <v>0</v>
      </c>
      <c r="CO96" s="321">
        <v>0</v>
      </c>
      <c r="CP96" s="321">
        <v>0</v>
      </c>
      <c r="CQ96" s="321">
        <v>-518142</v>
      </c>
      <c r="CR96" s="321">
        <v>0</v>
      </c>
      <c r="CS96" s="321">
        <v>0</v>
      </c>
      <c r="CT96" s="321">
        <v>0</v>
      </c>
      <c r="CU96" s="321">
        <v>0</v>
      </c>
      <c r="CV96" s="321">
        <v>0</v>
      </c>
      <c r="CW96" s="321"/>
      <c r="CX96" s="321"/>
      <c r="CY96" s="321"/>
      <c r="CZ96" s="321"/>
      <c r="DA96" s="321">
        <v>0</v>
      </c>
      <c r="DB96" s="321">
        <v>0</v>
      </c>
      <c r="DC96" s="321">
        <v>47252</v>
      </c>
      <c r="DD96" s="321">
        <v>0</v>
      </c>
      <c r="DE96" s="321">
        <v>0</v>
      </c>
      <c r="DF96" s="321">
        <v>-5609</v>
      </c>
      <c r="DG96" s="321">
        <v>0</v>
      </c>
      <c r="DH96" s="321">
        <v>0</v>
      </c>
      <c r="DI96" s="321">
        <v>0</v>
      </c>
      <c r="DJ96" s="321">
        <v>41643</v>
      </c>
      <c r="DK96" s="321">
        <v>0</v>
      </c>
      <c r="DL96" s="321">
        <v>0</v>
      </c>
      <c r="DM96" s="321">
        <v>0</v>
      </c>
      <c r="DN96" s="321">
        <v>0</v>
      </c>
      <c r="DO96" s="321">
        <v>0</v>
      </c>
      <c r="DP96" s="322">
        <v>0</v>
      </c>
      <c r="DQ96" s="323">
        <v>451508</v>
      </c>
      <c r="DR96" s="324">
        <v>210834</v>
      </c>
      <c r="DS96" s="323">
        <v>75914</v>
      </c>
      <c r="DT96" s="323">
        <v>62387</v>
      </c>
      <c r="DU96" s="323">
        <v>0</v>
      </c>
      <c r="DV96" s="323">
        <v>0</v>
      </c>
      <c r="DY96" s="303"/>
      <c r="DZ96" s="303"/>
      <c r="EG96" s="303"/>
    </row>
    <row r="97" spans="1:137" s="13" customFormat="1" ht="15.6" x14ac:dyDescent="0.3">
      <c r="A97" s="318">
        <v>7062</v>
      </c>
      <c r="B97" s="319" t="s">
        <v>284</v>
      </c>
      <c r="C97" s="320" t="s">
        <v>181</v>
      </c>
      <c r="D97" s="320" t="s">
        <v>196</v>
      </c>
      <c r="E97" s="320" t="s">
        <v>183</v>
      </c>
      <c r="F97" s="320" t="s">
        <v>184</v>
      </c>
      <c r="G97" s="321">
        <v>1653467.24</v>
      </c>
      <c r="H97" s="321">
        <v>0</v>
      </c>
      <c r="I97" s="321">
        <v>2871433.71</v>
      </c>
      <c r="J97" s="321">
        <v>0</v>
      </c>
      <c r="K97" s="321">
        <v>131820</v>
      </c>
      <c r="L97" s="321">
        <v>800</v>
      </c>
      <c r="M97" s="321">
        <v>0</v>
      </c>
      <c r="N97" s="321">
        <v>0</v>
      </c>
      <c r="O97" s="321">
        <v>291210.76</v>
      </c>
      <c r="P97" s="321">
        <v>167357.68</v>
      </c>
      <c r="Q97" s="321">
        <v>0</v>
      </c>
      <c r="R97" s="321">
        <v>0</v>
      </c>
      <c r="S97" s="321">
        <v>6014.54</v>
      </c>
      <c r="T97" s="321">
        <v>0</v>
      </c>
      <c r="U97" s="321">
        <v>0</v>
      </c>
      <c r="V97" s="321">
        <v>34846.11</v>
      </c>
      <c r="W97" s="321">
        <v>16202</v>
      </c>
      <c r="X97" s="321">
        <v>5173152.04</v>
      </c>
      <c r="Y97" s="321">
        <v>1561162.3800000022</v>
      </c>
      <c r="Z97" s="321">
        <v>0</v>
      </c>
      <c r="AA97" s="321">
        <v>1293558.1299999999</v>
      </c>
      <c r="AB97" s="321">
        <v>254376.6299999964</v>
      </c>
      <c r="AC97" s="321">
        <v>233355.17</v>
      </c>
      <c r="AD97" s="321">
        <v>29035.99</v>
      </c>
      <c r="AE97" s="321">
        <v>309902.4300000011</v>
      </c>
      <c r="AF97" s="321">
        <v>13493.34999999992</v>
      </c>
      <c r="AG97" s="321">
        <v>15521.439999999999</v>
      </c>
      <c r="AH97" s="321">
        <v>0</v>
      </c>
      <c r="AI97" s="321">
        <v>0</v>
      </c>
      <c r="AJ97" s="321">
        <v>16084.789999999999</v>
      </c>
      <c r="AK97" s="321">
        <v>4502.6899999999996</v>
      </c>
      <c r="AL97" s="321">
        <v>16069.81</v>
      </c>
      <c r="AM97" s="321">
        <v>9263</v>
      </c>
      <c r="AN97" s="321">
        <v>101930.85000000002</v>
      </c>
      <c r="AO97" s="321">
        <v>2147.34</v>
      </c>
      <c r="AP97" s="321">
        <v>89718.21</v>
      </c>
      <c r="AQ97" s="321">
        <v>98516.64</v>
      </c>
      <c r="AR97" s="321">
        <v>15923.44</v>
      </c>
      <c r="AS97" s="321">
        <v>71772.37</v>
      </c>
      <c r="AT97" s="321">
        <v>35947.790000000008</v>
      </c>
      <c r="AU97" s="321">
        <v>3291.75</v>
      </c>
      <c r="AV97" s="321">
        <v>1513</v>
      </c>
      <c r="AW97" s="321">
        <v>50758.630000000034</v>
      </c>
      <c r="AX97" s="321">
        <v>588341.73999999976</v>
      </c>
      <c r="AY97" s="321">
        <v>56563.08</v>
      </c>
      <c r="AZ97" s="321">
        <v>154706.86000000002</v>
      </c>
      <c r="BA97" s="321">
        <v>0</v>
      </c>
      <c r="BB97" s="321">
        <v>0</v>
      </c>
      <c r="BC97" s="321">
        <v>0</v>
      </c>
      <c r="BD97" s="321">
        <v>5027457.5100000007</v>
      </c>
      <c r="BE97" s="321">
        <v>660064.80999999947</v>
      </c>
      <c r="BF97" s="321">
        <v>145694.52999999933</v>
      </c>
      <c r="BG97" s="321">
        <v>805759.3399999988</v>
      </c>
      <c r="BH97" s="321">
        <v>10581.25</v>
      </c>
      <c r="BI97" s="321">
        <v>0</v>
      </c>
      <c r="BJ97" s="321">
        <v>0</v>
      </c>
      <c r="BK97" s="321">
        <v>10581.25</v>
      </c>
      <c r="BL97" s="321">
        <v>0</v>
      </c>
      <c r="BM97" s="321">
        <v>0</v>
      </c>
      <c r="BN97" s="321">
        <v>0</v>
      </c>
      <c r="BO97" s="321">
        <v>0</v>
      </c>
      <c r="BP97" s="321">
        <v>0</v>
      </c>
      <c r="BQ97" s="321">
        <v>42896.09</v>
      </c>
      <c r="BR97" s="321">
        <v>10581.25</v>
      </c>
      <c r="BS97" s="321">
        <v>53477.34</v>
      </c>
      <c r="BT97" s="321">
        <v>0</v>
      </c>
      <c r="BU97" s="321">
        <v>0</v>
      </c>
      <c r="BV97" s="321">
        <v>0</v>
      </c>
      <c r="BW97" s="321">
        <v>0</v>
      </c>
      <c r="BX97" s="321">
        <v>0</v>
      </c>
      <c r="BY97" s="321">
        <v>0</v>
      </c>
      <c r="BZ97" s="321">
        <v>0</v>
      </c>
      <c r="CA97" s="321">
        <v>0</v>
      </c>
      <c r="CB97" s="321">
        <v>0</v>
      </c>
      <c r="CC97" s="321">
        <v>805759.3399999988</v>
      </c>
      <c r="CD97" s="321"/>
      <c r="CE97" s="321">
        <v>53477.34</v>
      </c>
      <c r="CF97" s="321"/>
      <c r="CG97" s="321">
        <v>0</v>
      </c>
      <c r="CH97" s="321">
        <v>859236.67999999877</v>
      </c>
      <c r="CI97" s="321">
        <v>1067269.1000000001</v>
      </c>
      <c r="CJ97" s="321">
        <v>0</v>
      </c>
      <c r="CK97" s="321">
        <v>0</v>
      </c>
      <c r="CL97" s="321">
        <v>1067269.1000000001</v>
      </c>
      <c r="CM97" s="321">
        <v>0</v>
      </c>
      <c r="CN97" s="321">
        <v>0</v>
      </c>
      <c r="CO97" s="321">
        <v>15157.73</v>
      </c>
      <c r="CP97" s="321">
        <v>0</v>
      </c>
      <c r="CQ97" s="321">
        <v>-412282.73</v>
      </c>
      <c r="CR97" s="321">
        <v>670144.10000000009</v>
      </c>
      <c r="CS97" s="321">
        <v>0</v>
      </c>
      <c r="CT97" s="321">
        <v>0</v>
      </c>
      <c r="CU97" s="321">
        <v>0</v>
      </c>
      <c r="CV97" s="321">
        <v>0</v>
      </c>
      <c r="CW97" s="321"/>
      <c r="CX97" s="321"/>
      <c r="CY97" s="321"/>
      <c r="CZ97" s="321">
        <v>0</v>
      </c>
      <c r="DA97" s="321">
        <v>0</v>
      </c>
      <c r="DB97" s="321">
        <v>0</v>
      </c>
      <c r="DC97" s="321">
        <v>249625.66</v>
      </c>
      <c r="DD97" s="321">
        <v>3970.15</v>
      </c>
      <c r="DE97" s="321">
        <v>0</v>
      </c>
      <c r="DF97" s="321">
        <v>-64503.57</v>
      </c>
      <c r="DG97" s="321">
        <v>0</v>
      </c>
      <c r="DH97" s="321">
        <v>0</v>
      </c>
      <c r="DI97" s="321">
        <v>0</v>
      </c>
      <c r="DJ97" s="321">
        <v>189092.24</v>
      </c>
      <c r="DK97" s="321">
        <v>0</v>
      </c>
      <c r="DL97" s="321">
        <v>0</v>
      </c>
      <c r="DM97" s="321">
        <v>0</v>
      </c>
      <c r="DN97" s="321">
        <v>0</v>
      </c>
      <c r="DO97" s="321">
        <v>0</v>
      </c>
      <c r="DP97" s="322">
        <v>0.33999999985098839</v>
      </c>
      <c r="DQ97" s="323">
        <v>3694884.08</v>
      </c>
      <c r="DR97" s="324">
        <v>1332573.4300000006</v>
      </c>
      <c r="DS97" s="323">
        <v>588341.73999999976</v>
      </c>
      <c r="DT97" s="323">
        <v>464582.98</v>
      </c>
      <c r="DU97" s="323">
        <v>0</v>
      </c>
      <c r="DV97" s="323">
        <v>0</v>
      </c>
      <c r="DY97" s="303"/>
      <c r="DZ97" s="303"/>
      <c r="EG97" s="303"/>
    </row>
    <row r="98" spans="1:137" s="13" customFormat="1" ht="15.6" x14ac:dyDescent="0.3">
      <c r="A98" s="318">
        <v>2462</v>
      </c>
      <c r="B98" s="319" t="s">
        <v>285</v>
      </c>
      <c r="C98" s="320" t="s">
        <v>181</v>
      </c>
      <c r="D98" s="320" t="s">
        <v>186</v>
      </c>
      <c r="E98" s="320" t="s">
        <v>183</v>
      </c>
      <c r="F98" s="320" t="s">
        <v>184</v>
      </c>
      <c r="G98" s="321">
        <v>2104095.67</v>
      </c>
      <c r="H98" s="321">
        <v>0</v>
      </c>
      <c r="I98" s="321">
        <v>34470.980000000003</v>
      </c>
      <c r="J98" s="321">
        <v>0</v>
      </c>
      <c r="K98" s="321">
        <v>55707</v>
      </c>
      <c r="L98" s="321">
        <v>711666</v>
      </c>
      <c r="M98" s="321">
        <v>40776</v>
      </c>
      <c r="N98" s="321">
        <v>31432</v>
      </c>
      <c r="O98" s="321">
        <v>38629.86</v>
      </c>
      <c r="P98" s="321">
        <v>84932.31</v>
      </c>
      <c r="Q98" s="321">
        <v>0</v>
      </c>
      <c r="R98" s="321">
        <v>0</v>
      </c>
      <c r="S98" s="321">
        <v>66064.850000000006</v>
      </c>
      <c r="T98" s="321">
        <v>20281.009999999998</v>
      </c>
      <c r="U98" s="321">
        <v>0</v>
      </c>
      <c r="V98" s="321">
        <v>2403.13</v>
      </c>
      <c r="W98" s="321">
        <v>101531</v>
      </c>
      <c r="X98" s="321">
        <v>3291989.8099999996</v>
      </c>
      <c r="Y98" s="321">
        <v>1234342.45</v>
      </c>
      <c r="Z98" s="321">
        <v>0</v>
      </c>
      <c r="AA98" s="321">
        <v>327579.85000000003</v>
      </c>
      <c r="AB98" s="321">
        <v>19346.72</v>
      </c>
      <c r="AC98" s="321">
        <v>165546.46</v>
      </c>
      <c r="AD98" s="321">
        <v>0</v>
      </c>
      <c r="AE98" s="321">
        <v>158415.77000000002</v>
      </c>
      <c r="AF98" s="321">
        <v>1960.9</v>
      </c>
      <c r="AG98" s="321">
        <v>7459.71</v>
      </c>
      <c r="AH98" s="321">
        <v>0</v>
      </c>
      <c r="AI98" s="321">
        <v>0</v>
      </c>
      <c r="AJ98" s="321">
        <v>21225.9</v>
      </c>
      <c r="AK98" s="321">
        <v>4287.96</v>
      </c>
      <c r="AL98" s="321">
        <v>51392.3</v>
      </c>
      <c r="AM98" s="321">
        <v>9252.7799999999988</v>
      </c>
      <c r="AN98" s="321">
        <v>44917.33</v>
      </c>
      <c r="AO98" s="321">
        <v>54589.67</v>
      </c>
      <c r="AP98" s="321">
        <v>11252.56</v>
      </c>
      <c r="AQ98" s="321">
        <v>102627.87</v>
      </c>
      <c r="AR98" s="321">
        <v>24627.640000000003</v>
      </c>
      <c r="AS98" s="321">
        <v>0</v>
      </c>
      <c r="AT98" s="321">
        <v>65210.92</v>
      </c>
      <c r="AU98" s="321">
        <v>9471</v>
      </c>
      <c r="AV98" s="321">
        <v>442675.39</v>
      </c>
      <c r="AW98" s="321">
        <v>200256.72999999998</v>
      </c>
      <c r="AX98" s="321">
        <v>37759.61</v>
      </c>
      <c r="AY98" s="321">
        <v>28051.870000000003</v>
      </c>
      <c r="AZ98" s="321">
        <v>376198.56</v>
      </c>
      <c r="BA98" s="321">
        <v>0</v>
      </c>
      <c r="BB98" s="321">
        <v>0</v>
      </c>
      <c r="BC98" s="321">
        <v>0</v>
      </c>
      <c r="BD98" s="321">
        <v>3398449.95</v>
      </c>
      <c r="BE98" s="321">
        <v>730779.20999999973</v>
      </c>
      <c r="BF98" s="321">
        <v>-106460.1400000006</v>
      </c>
      <c r="BG98" s="321">
        <v>624319.06999999913</v>
      </c>
      <c r="BH98" s="321">
        <v>8741.8799999999992</v>
      </c>
      <c r="BI98" s="321">
        <v>0</v>
      </c>
      <c r="BJ98" s="321">
        <v>0</v>
      </c>
      <c r="BK98" s="321">
        <v>8741.8799999999992</v>
      </c>
      <c r="BL98" s="321">
        <v>0</v>
      </c>
      <c r="BM98" s="321">
        <v>0</v>
      </c>
      <c r="BN98" s="321">
        <v>19156.05</v>
      </c>
      <c r="BO98" s="321">
        <v>0</v>
      </c>
      <c r="BP98" s="321">
        <v>19156.05</v>
      </c>
      <c r="BQ98" s="321">
        <v>14805</v>
      </c>
      <c r="BR98" s="321">
        <v>-10414.17</v>
      </c>
      <c r="BS98" s="321">
        <v>4390.83</v>
      </c>
      <c r="BT98" s="321">
        <v>0</v>
      </c>
      <c r="BU98" s="321">
        <v>0</v>
      </c>
      <c r="BV98" s="321">
        <v>0</v>
      </c>
      <c r="BW98" s="321">
        <v>0</v>
      </c>
      <c r="BX98" s="321">
        <v>0</v>
      </c>
      <c r="BY98" s="321">
        <v>0</v>
      </c>
      <c r="BZ98" s="321">
        <v>0</v>
      </c>
      <c r="CA98" s="321">
        <v>0</v>
      </c>
      <c r="CB98" s="321">
        <v>0</v>
      </c>
      <c r="CC98" s="321">
        <v>624319.06999999913</v>
      </c>
      <c r="CD98" s="321"/>
      <c r="CE98" s="321">
        <v>4390.83</v>
      </c>
      <c r="CF98" s="321"/>
      <c r="CG98" s="321">
        <v>0</v>
      </c>
      <c r="CH98" s="321">
        <v>628709.89999999909</v>
      </c>
      <c r="CI98" s="321">
        <v>780027.15</v>
      </c>
      <c r="CJ98" s="321">
        <v>5971.39</v>
      </c>
      <c r="CK98" s="321">
        <v>0</v>
      </c>
      <c r="CL98" s="321">
        <v>774055.76</v>
      </c>
      <c r="CM98" s="321">
        <v>0</v>
      </c>
      <c r="CN98" s="321">
        <v>0</v>
      </c>
      <c r="CO98" s="321">
        <v>5178.2299999999996</v>
      </c>
      <c r="CP98" s="321">
        <v>0</v>
      </c>
      <c r="CQ98" s="321">
        <v>0</v>
      </c>
      <c r="CR98" s="321">
        <v>779233.99</v>
      </c>
      <c r="CS98" s="321">
        <v>1005.2</v>
      </c>
      <c r="CT98" s="321">
        <v>0</v>
      </c>
      <c r="CU98" s="321">
        <v>0</v>
      </c>
      <c r="CV98" s="321">
        <v>1005.2</v>
      </c>
      <c r="CW98" s="321"/>
      <c r="CX98" s="321"/>
      <c r="CY98" s="321"/>
      <c r="CZ98" s="321">
        <v>0</v>
      </c>
      <c r="DA98" s="321">
        <v>1005.2</v>
      </c>
      <c r="DB98" s="321">
        <v>14719.05</v>
      </c>
      <c r="DC98" s="321">
        <v>0</v>
      </c>
      <c r="DD98" s="321">
        <v>7054.94</v>
      </c>
      <c r="DE98" s="321">
        <v>0</v>
      </c>
      <c r="DF98" s="321">
        <v>-18330.11</v>
      </c>
      <c r="DG98" s="321">
        <v>-53960.92</v>
      </c>
      <c r="DH98" s="321">
        <v>0</v>
      </c>
      <c r="DI98" s="321">
        <v>-20425.830000000002</v>
      </c>
      <c r="DJ98" s="321">
        <v>-70942.87</v>
      </c>
      <c r="DK98" s="321">
        <v>4500</v>
      </c>
      <c r="DL98" s="321">
        <v>71096.06</v>
      </c>
      <c r="DM98" s="321">
        <v>0</v>
      </c>
      <c r="DN98" s="321">
        <v>-156182.46</v>
      </c>
      <c r="DO98" s="321">
        <v>0</v>
      </c>
      <c r="DP98" s="322">
        <v>-2.0000000135041773E-2</v>
      </c>
      <c r="DQ98" s="323">
        <v>1907192.15</v>
      </c>
      <c r="DR98" s="324">
        <v>1491257.8000000003</v>
      </c>
      <c r="DS98" s="323">
        <v>37759.61</v>
      </c>
      <c r="DT98" s="323">
        <v>221059.02</v>
      </c>
      <c r="DU98" s="323">
        <v>20281.009999999998</v>
      </c>
      <c r="DV98" s="323">
        <v>-80586.399999999994</v>
      </c>
      <c r="DY98" s="303"/>
      <c r="DZ98" s="303"/>
      <c r="EG98" s="303"/>
    </row>
    <row r="99" spans="1:137" s="13" customFormat="1" ht="31.2" x14ac:dyDescent="0.3">
      <c r="A99" s="318">
        <v>7012</v>
      </c>
      <c r="B99" s="319" t="s">
        <v>286</v>
      </c>
      <c r="C99" s="320" t="s">
        <v>181</v>
      </c>
      <c r="D99" s="320" t="s">
        <v>196</v>
      </c>
      <c r="E99" s="320" t="s">
        <v>183</v>
      </c>
      <c r="F99" s="320" t="s">
        <v>184</v>
      </c>
      <c r="G99" s="321">
        <v>789559</v>
      </c>
      <c r="H99" s="321">
        <v>0</v>
      </c>
      <c r="I99" s="321">
        <v>653322</v>
      </c>
      <c r="J99" s="321">
        <v>0</v>
      </c>
      <c r="K99" s="321">
        <v>51800</v>
      </c>
      <c r="L99" s="321">
        <v>0</v>
      </c>
      <c r="M99" s="321">
        <v>0</v>
      </c>
      <c r="N99" s="321">
        <v>0</v>
      </c>
      <c r="O99" s="321">
        <v>271794</v>
      </c>
      <c r="P99" s="321">
        <v>17689</v>
      </c>
      <c r="Q99" s="321">
        <v>0</v>
      </c>
      <c r="R99" s="321">
        <v>0</v>
      </c>
      <c r="S99" s="321">
        <v>0</v>
      </c>
      <c r="T99" s="321">
        <v>0</v>
      </c>
      <c r="U99" s="321">
        <v>0</v>
      </c>
      <c r="V99" s="321">
        <v>9194</v>
      </c>
      <c r="W99" s="321">
        <v>22004</v>
      </c>
      <c r="X99" s="321">
        <v>1815362</v>
      </c>
      <c r="Y99" s="321">
        <v>632686</v>
      </c>
      <c r="Z99" s="321">
        <v>0</v>
      </c>
      <c r="AA99" s="321">
        <v>0</v>
      </c>
      <c r="AB99" s="321">
        <v>478139</v>
      </c>
      <c r="AC99" s="321">
        <v>0</v>
      </c>
      <c r="AD99" s="321">
        <v>0</v>
      </c>
      <c r="AE99" s="321">
        <v>480439</v>
      </c>
      <c r="AF99" s="321">
        <v>17372</v>
      </c>
      <c r="AG99" s="321">
        <v>185</v>
      </c>
      <c r="AH99" s="321">
        <v>0</v>
      </c>
      <c r="AI99" s="321">
        <v>0</v>
      </c>
      <c r="AJ99" s="321">
        <v>158</v>
      </c>
      <c r="AK99" s="321">
        <v>0</v>
      </c>
      <c r="AL99" s="321">
        <v>1220</v>
      </c>
      <c r="AM99" s="321">
        <v>0</v>
      </c>
      <c r="AN99" s="321">
        <v>17794</v>
      </c>
      <c r="AO99" s="321">
        <v>0</v>
      </c>
      <c r="AP99" s="321">
        <v>233</v>
      </c>
      <c r="AQ99" s="321">
        <v>250645</v>
      </c>
      <c r="AR99" s="321">
        <v>1279</v>
      </c>
      <c r="AS99" s="321">
        <v>630</v>
      </c>
      <c r="AT99" s="321">
        <v>75901</v>
      </c>
      <c r="AU99" s="321">
        <v>3292</v>
      </c>
      <c r="AV99" s="321">
        <v>0</v>
      </c>
      <c r="AW99" s="321">
        <v>73158.62</v>
      </c>
      <c r="AX99" s="321">
        <v>0</v>
      </c>
      <c r="AY99" s="321">
        <v>0</v>
      </c>
      <c r="AZ99" s="321">
        <v>17185</v>
      </c>
      <c r="BA99" s="321">
        <v>0</v>
      </c>
      <c r="BB99" s="321">
        <v>0</v>
      </c>
      <c r="BC99" s="321">
        <v>0</v>
      </c>
      <c r="BD99" s="321">
        <v>2050316.62</v>
      </c>
      <c r="BE99" s="321">
        <v>103482</v>
      </c>
      <c r="BF99" s="321">
        <v>-234954.62000000011</v>
      </c>
      <c r="BG99" s="321">
        <v>-131472.62000000011</v>
      </c>
      <c r="BH99" s="321">
        <v>7038</v>
      </c>
      <c r="BI99" s="321">
        <v>0</v>
      </c>
      <c r="BJ99" s="321">
        <v>0</v>
      </c>
      <c r="BK99" s="321">
        <v>7038</v>
      </c>
      <c r="BL99" s="321">
        <v>0</v>
      </c>
      <c r="BM99" s="321">
        <v>4695</v>
      </c>
      <c r="BN99" s="321">
        <v>0</v>
      </c>
      <c r="BO99" s="321">
        <v>0</v>
      </c>
      <c r="BP99" s="321">
        <v>4695</v>
      </c>
      <c r="BQ99" s="321">
        <v>36285</v>
      </c>
      <c r="BR99" s="321">
        <v>2342</v>
      </c>
      <c r="BS99" s="321">
        <v>38628</v>
      </c>
      <c r="BT99" s="321">
        <v>0</v>
      </c>
      <c r="BU99" s="321">
        <v>0</v>
      </c>
      <c r="BV99" s="321">
        <v>0</v>
      </c>
      <c r="BW99" s="321">
        <v>0</v>
      </c>
      <c r="BX99" s="321">
        <v>0</v>
      </c>
      <c r="BY99" s="321">
        <v>0</v>
      </c>
      <c r="BZ99" s="321">
        <v>0</v>
      </c>
      <c r="CA99" s="321">
        <v>0</v>
      </c>
      <c r="CB99" s="321">
        <v>0</v>
      </c>
      <c r="CC99" s="321"/>
      <c r="CD99" s="321">
        <v>-131472.62000000011</v>
      </c>
      <c r="CE99" s="321">
        <v>38628</v>
      </c>
      <c r="CF99" s="321"/>
      <c r="CG99" s="321">
        <v>0</v>
      </c>
      <c r="CH99" s="321">
        <v>-92844.620000000112</v>
      </c>
      <c r="CI99" s="321">
        <v>202306</v>
      </c>
      <c r="CJ99" s="321">
        <v>0</v>
      </c>
      <c r="CK99" s="321">
        <v>0</v>
      </c>
      <c r="CL99" s="321">
        <v>202306</v>
      </c>
      <c r="CM99" s="321">
        <v>0</v>
      </c>
      <c r="CN99" s="321">
        <v>0</v>
      </c>
      <c r="CO99" s="321">
        <v>0</v>
      </c>
      <c r="CP99" s="321">
        <v>0</v>
      </c>
      <c r="CQ99" s="321">
        <v>-280165</v>
      </c>
      <c r="CR99" s="321">
        <v>-77859</v>
      </c>
      <c r="CS99" s="321">
        <v>0</v>
      </c>
      <c r="CT99" s="321">
        <v>0</v>
      </c>
      <c r="CU99" s="321">
        <v>0</v>
      </c>
      <c r="CV99" s="321">
        <v>0</v>
      </c>
      <c r="CW99" s="321"/>
      <c r="CX99" s="321"/>
      <c r="CY99" s="321"/>
      <c r="CZ99" s="321">
        <v>0</v>
      </c>
      <c r="DA99" s="321">
        <v>0</v>
      </c>
      <c r="DB99" s="321">
        <v>0</v>
      </c>
      <c r="DC99" s="321">
        <v>95</v>
      </c>
      <c r="DD99" s="321">
        <v>0</v>
      </c>
      <c r="DE99" s="321">
        <v>0</v>
      </c>
      <c r="DF99" s="321">
        <v>0</v>
      </c>
      <c r="DG99" s="321">
        <v>-15080.62</v>
      </c>
      <c r="DH99" s="321">
        <v>0</v>
      </c>
      <c r="DI99" s="321">
        <v>0</v>
      </c>
      <c r="DJ99" s="321">
        <v>-14985.62</v>
      </c>
      <c r="DK99" s="321">
        <v>0</v>
      </c>
      <c r="DL99" s="321">
        <v>0</v>
      </c>
      <c r="DM99" s="321">
        <v>0</v>
      </c>
      <c r="DN99" s="321">
        <v>0</v>
      </c>
      <c r="DO99" s="321">
        <v>0</v>
      </c>
      <c r="DP99" s="322">
        <v>-0.01</v>
      </c>
      <c r="DQ99" s="323">
        <v>1608636</v>
      </c>
      <c r="DR99" s="324">
        <v>441680.62000000011</v>
      </c>
      <c r="DS99" s="323">
        <v>0</v>
      </c>
      <c r="DT99" s="323">
        <v>289483</v>
      </c>
      <c r="DU99" s="323">
        <v>0</v>
      </c>
      <c r="DV99" s="323">
        <v>0</v>
      </c>
      <c r="DY99" s="303"/>
      <c r="DZ99" s="303"/>
      <c r="EG99" s="303"/>
    </row>
    <row r="100" spans="1:137" s="13" customFormat="1" ht="31.2" x14ac:dyDescent="0.3">
      <c r="A100" s="318">
        <v>2127</v>
      </c>
      <c r="B100" s="319" t="s">
        <v>287</v>
      </c>
      <c r="C100" s="320" t="s">
        <v>181</v>
      </c>
      <c r="D100" s="320" t="s">
        <v>186</v>
      </c>
      <c r="E100" s="320" t="s">
        <v>183</v>
      </c>
      <c r="F100" s="320" t="s">
        <v>184</v>
      </c>
      <c r="G100" s="321">
        <v>2759902.69</v>
      </c>
      <c r="H100" s="321">
        <v>0</v>
      </c>
      <c r="I100" s="321">
        <v>178241.43</v>
      </c>
      <c r="J100" s="321">
        <v>0</v>
      </c>
      <c r="K100" s="321">
        <v>362600</v>
      </c>
      <c r="L100" s="321">
        <v>7885.64</v>
      </c>
      <c r="M100" s="321">
        <v>0</v>
      </c>
      <c r="N100" s="321">
        <v>0</v>
      </c>
      <c r="O100" s="321">
        <v>19872.93</v>
      </c>
      <c r="P100" s="321">
        <v>1270.9000000000001</v>
      </c>
      <c r="Q100" s="321">
        <v>0</v>
      </c>
      <c r="R100" s="321">
        <v>0</v>
      </c>
      <c r="S100" s="321">
        <v>14243.6</v>
      </c>
      <c r="T100" s="321">
        <v>18564.61</v>
      </c>
      <c r="U100" s="321">
        <v>0</v>
      </c>
      <c r="V100" s="321">
        <v>258.13</v>
      </c>
      <c r="W100" s="321">
        <v>57382</v>
      </c>
      <c r="X100" s="321">
        <v>3420221.93</v>
      </c>
      <c r="Y100" s="321">
        <v>1359889.66</v>
      </c>
      <c r="Z100" s="321">
        <v>0</v>
      </c>
      <c r="AA100" s="321">
        <v>488862.78</v>
      </c>
      <c r="AB100" s="321">
        <v>0</v>
      </c>
      <c r="AC100" s="321">
        <v>196614.13</v>
      </c>
      <c r="AD100" s="321">
        <v>0</v>
      </c>
      <c r="AE100" s="321">
        <v>97019.03</v>
      </c>
      <c r="AF100" s="321">
        <v>10860.04</v>
      </c>
      <c r="AG100" s="321">
        <v>6947.6</v>
      </c>
      <c r="AH100" s="321">
        <v>0</v>
      </c>
      <c r="AI100" s="321">
        <v>11252.12</v>
      </c>
      <c r="AJ100" s="321">
        <v>2829.96</v>
      </c>
      <c r="AK100" s="321">
        <v>0</v>
      </c>
      <c r="AL100" s="321">
        <v>0</v>
      </c>
      <c r="AM100" s="321">
        <v>16626.490000000002</v>
      </c>
      <c r="AN100" s="321">
        <v>120690.17000000001</v>
      </c>
      <c r="AO100" s="321">
        <v>64578.17</v>
      </c>
      <c r="AP100" s="321">
        <v>26059.14</v>
      </c>
      <c r="AQ100" s="321">
        <v>51873.32</v>
      </c>
      <c r="AR100" s="321">
        <v>76364.95</v>
      </c>
      <c r="AS100" s="321">
        <v>0</v>
      </c>
      <c r="AT100" s="321">
        <v>40636.089999999997</v>
      </c>
      <c r="AU100" s="321">
        <v>0</v>
      </c>
      <c r="AV100" s="321">
        <v>1610</v>
      </c>
      <c r="AW100" s="321">
        <v>184440.94</v>
      </c>
      <c r="AX100" s="321">
        <v>362845.2</v>
      </c>
      <c r="AY100" s="321">
        <v>14420.76</v>
      </c>
      <c r="AZ100" s="321">
        <v>103895.67</v>
      </c>
      <c r="BA100" s="321">
        <v>296998.67</v>
      </c>
      <c r="BB100" s="321">
        <v>0</v>
      </c>
      <c r="BC100" s="321">
        <v>0</v>
      </c>
      <c r="BD100" s="321">
        <v>3535314.8899999997</v>
      </c>
      <c r="BE100" s="321">
        <v>429121.32000000041</v>
      </c>
      <c r="BF100" s="321">
        <v>-115092.9599999995</v>
      </c>
      <c r="BG100" s="321">
        <v>314028.36000000092</v>
      </c>
      <c r="BH100" s="321">
        <v>9015.25</v>
      </c>
      <c r="BI100" s="321">
        <v>0</v>
      </c>
      <c r="BJ100" s="321">
        <v>0</v>
      </c>
      <c r="BK100" s="321">
        <v>9015.25</v>
      </c>
      <c r="BL100" s="321">
        <v>0</v>
      </c>
      <c r="BM100" s="321">
        <v>0</v>
      </c>
      <c r="BN100" s="321">
        <v>0</v>
      </c>
      <c r="BO100" s="321">
        <v>0</v>
      </c>
      <c r="BP100" s="321">
        <v>0</v>
      </c>
      <c r="BQ100" s="321">
        <v>36941.53</v>
      </c>
      <c r="BR100" s="321">
        <v>9015.25</v>
      </c>
      <c r="BS100" s="321">
        <v>45956.78</v>
      </c>
      <c r="BT100" s="321">
        <v>0</v>
      </c>
      <c r="BU100" s="321">
        <v>0</v>
      </c>
      <c r="BV100" s="321">
        <v>0</v>
      </c>
      <c r="BW100" s="321">
        <v>0</v>
      </c>
      <c r="BX100" s="321">
        <v>0</v>
      </c>
      <c r="BY100" s="321">
        <v>0</v>
      </c>
      <c r="BZ100" s="321">
        <v>0</v>
      </c>
      <c r="CA100" s="321">
        <v>0</v>
      </c>
      <c r="CB100" s="321">
        <v>0</v>
      </c>
      <c r="CC100" s="321">
        <v>314028.36000000092</v>
      </c>
      <c r="CD100" s="321"/>
      <c r="CE100" s="321">
        <v>45956.78</v>
      </c>
      <c r="CF100" s="321"/>
      <c r="CG100" s="321">
        <v>0</v>
      </c>
      <c r="CH100" s="321">
        <v>359985.14000000095</v>
      </c>
      <c r="CI100" s="321">
        <v>661121.15</v>
      </c>
      <c r="CJ100" s="321">
        <v>81841.509999999995</v>
      </c>
      <c r="CK100" s="321">
        <v>0</v>
      </c>
      <c r="CL100" s="321">
        <v>579279.64</v>
      </c>
      <c r="CM100" s="321">
        <v>0</v>
      </c>
      <c r="CN100" s="321">
        <v>0</v>
      </c>
      <c r="CO100" s="321">
        <v>10350.85</v>
      </c>
      <c r="CP100" s="321">
        <v>12525.230000000001</v>
      </c>
      <c r="CQ100" s="321">
        <v>-182699.02</v>
      </c>
      <c r="CR100" s="321">
        <v>419456.69999999995</v>
      </c>
      <c r="CS100" s="321">
        <v>0</v>
      </c>
      <c r="CT100" s="321">
        <v>0</v>
      </c>
      <c r="CU100" s="321">
        <v>0</v>
      </c>
      <c r="CV100" s="321">
        <v>0</v>
      </c>
      <c r="CW100" s="321"/>
      <c r="CX100" s="321"/>
      <c r="CY100" s="321"/>
      <c r="CZ100" s="321">
        <v>0</v>
      </c>
      <c r="DA100" s="321">
        <v>0</v>
      </c>
      <c r="DB100" s="321">
        <v>0</v>
      </c>
      <c r="DC100" s="321">
        <v>0</v>
      </c>
      <c r="DD100" s="321">
        <v>0</v>
      </c>
      <c r="DE100" s="321">
        <v>0</v>
      </c>
      <c r="DF100" s="321">
        <v>-59109.47</v>
      </c>
      <c r="DG100" s="321">
        <v>-361.9</v>
      </c>
      <c r="DH100" s="321">
        <v>0</v>
      </c>
      <c r="DI100" s="321">
        <v>0</v>
      </c>
      <c r="DJ100" s="321">
        <v>-59471.37</v>
      </c>
      <c r="DK100" s="321">
        <v>0</v>
      </c>
      <c r="DL100" s="321">
        <v>0</v>
      </c>
      <c r="DM100" s="321">
        <v>0</v>
      </c>
      <c r="DN100" s="321">
        <v>0</v>
      </c>
      <c r="DO100" s="321">
        <v>0</v>
      </c>
      <c r="DP100" s="322">
        <v>-0.18999999994412065</v>
      </c>
      <c r="DQ100" s="323">
        <v>2153245.6399999997</v>
      </c>
      <c r="DR100" s="324">
        <v>1382069.25</v>
      </c>
      <c r="DS100" s="323">
        <v>362845.2</v>
      </c>
      <c r="DT100" s="323">
        <v>35387.43</v>
      </c>
      <c r="DU100" s="323">
        <v>18564.61</v>
      </c>
      <c r="DV100" s="323">
        <v>0</v>
      </c>
      <c r="DY100" s="303"/>
      <c r="DZ100" s="303"/>
      <c r="EG100" s="303"/>
    </row>
    <row r="101" spans="1:137" s="13" customFormat="1" ht="15.6" x14ac:dyDescent="0.3">
      <c r="A101" s="318">
        <v>2129</v>
      </c>
      <c r="B101" s="319" t="s">
        <v>288</v>
      </c>
      <c r="C101" s="320" t="s">
        <v>181</v>
      </c>
      <c r="D101" s="320" t="s">
        <v>186</v>
      </c>
      <c r="E101" s="320" t="s">
        <v>183</v>
      </c>
      <c r="F101" s="320" t="s">
        <v>184</v>
      </c>
      <c r="G101" s="321">
        <v>1484315.9000000001</v>
      </c>
      <c r="H101" s="321">
        <v>0</v>
      </c>
      <c r="I101" s="321">
        <v>179452.41</v>
      </c>
      <c r="J101" s="321">
        <v>0</v>
      </c>
      <c r="K101" s="321">
        <v>88750</v>
      </c>
      <c r="L101" s="321">
        <v>2342.5700000000002</v>
      </c>
      <c r="M101" s="321">
        <v>0</v>
      </c>
      <c r="N101" s="321">
        <v>0</v>
      </c>
      <c r="O101" s="321">
        <v>77002.600000000006</v>
      </c>
      <c r="P101" s="321">
        <v>0</v>
      </c>
      <c r="Q101" s="321">
        <v>0</v>
      </c>
      <c r="R101" s="321">
        <v>0</v>
      </c>
      <c r="S101" s="321">
        <v>4675.3</v>
      </c>
      <c r="T101" s="321">
        <v>6028.99</v>
      </c>
      <c r="U101" s="321">
        <v>0</v>
      </c>
      <c r="V101" s="321">
        <v>4548</v>
      </c>
      <c r="W101" s="321">
        <v>99764</v>
      </c>
      <c r="X101" s="321">
        <v>1946879.7700000003</v>
      </c>
      <c r="Y101" s="321">
        <v>879605.42</v>
      </c>
      <c r="Z101" s="321">
        <v>0</v>
      </c>
      <c r="AA101" s="321">
        <v>171244.26</v>
      </c>
      <c r="AB101" s="321">
        <v>84213.25</v>
      </c>
      <c r="AC101" s="321">
        <v>159771.79</v>
      </c>
      <c r="AD101" s="321">
        <v>0</v>
      </c>
      <c r="AE101" s="321">
        <v>57311.63</v>
      </c>
      <c r="AF101" s="321">
        <v>8212.56</v>
      </c>
      <c r="AG101" s="321">
        <v>8056.97</v>
      </c>
      <c r="AH101" s="321">
        <v>0</v>
      </c>
      <c r="AI101" s="321">
        <v>0</v>
      </c>
      <c r="AJ101" s="321">
        <v>19065.740000000002</v>
      </c>
      <c r="AK101" s="321">
        <v>4231.21</v>
      </c>
      <c r="AL101" s="321">
        <v>15885.61</v>
      </c>
      <c r="AM101" s="321">
        <v>1274.53</v>
      </c>
      <c r="AN101" s="321">
        <v>129130.62</v>
      </c>
      <c r="AO101" s="321">
        <v>17553.5</v>
      </c>
      <c r="AP101" s="321">
        <v>11699.743333333334</v>
      </c>
      <c r="AQ101" s="321">
        <v>54292.21</v>
      </c>
      <c r="AR101" s="321">
        <v>12945.102254901962</v>
      </c>
      <c r="AS101" s="321">
        <v>0</v>
      </c>
      <c r="AT101" s="321">
        <v>31183.610833333332</v>
      </c>
      <c r="AU101" s="321">
        <v>6525</v>
      </c>
      <c r="AV101" s="321">
        <v>0</v>
      </c>
      <c r="AW101" s="321">
        <v>82011.34</v>
      </c>
      <c r="AX101" s="321">
        <v>276632.71000000002</v>
      </c>
      <c r="AY101" s="321">
        <v>10323.200000000001</v>
      </c>
      <c r="AZ101" s="321">
        <v>71246.320000000007</v>
      </c>
      <c r="BA101" s="321">
        <v>0</v>
      </c>
      <c r="BB101" s="321">
        <v>0</v>
      </c>
      <c r="BC101" s="321">
        <v>0</v>
      </c>
      <c r="BD101" s="321">
        <v>2112416.3264215691</v>
      </c>
      <c r="BE101" s="321">
        <v>215618.48999999967</v>
      </c>
      <c r="BF101" s="321">
        <v>-165536.55642156885</v>
      </c>
      <c r="BG101" s="321">
        <v>50081.93357843082</v>
      </c>
      <c r="BH101" s="321">
        <v>7150</v>
      </c>
      <c r="BI101" s="321">
        <v>0</v>
      </c>
      <c r="BJ101" s="321">
        <v>0</v>
      </c>
      <c r="BK101" s="321">
        <v>7150</v>
      </c>
      <c r="BL101" s="321">
        <v>0</v>
      </c>
      <c r="BM101" s="321">
        <v>27457.19</v>
      </c>
      <c r="BN101" s="321">
        <v>0</v>
      </c>
      <c r="BO101" s="321">
        <v>6484.85</v>
      </c>
      <c r="BP101" s="321">
        <v>33942.04</v>
      </c>
      <c r="BQ101" s="321">
        <v>57198.510000000009</v>
      </c>
      <c r="BR101" s="321">
        <v>-26792.04</v>
      </c>
      <c r="BS101" s="321">
        <v>30406.470000000008</v>
      </c>
      <c r="BT101" s="321">
        <v>0</v>
      </c>
      <c r="BU101" s="321">
        <v>0</v>
      </c>
      <c r="BV101" s="321">
        <v>0</v>
      </c>
      <c r="BW101" s="321">
        <v>0</v>
      </c>
      <c r="BX101" s="321">
        <v>0</v>
      </c>
      <c r="BY101" s="321">
        <v>0</v>
      </c>
      <c r="BZ101" s="321">
        <v>0</v>
      </c>
      <c r="CA101" s="321">
        <v>0</v>
      </c>
      <c r="CB101" s="321">
        <v>0</v>
      </c>
      <c r="CC101" s="321">
        <v>50081.93357843082</v>
      </c>
      <c r="CD101" s="321"/>
      <c r="CE101" s="321">
        <v>30406.470000000008</v>
      </c>
      <c r="CF101" s="321"/>
      <c r="CG101" s="321">
        <v>0</v>
      </c>
      <c r="CH101" s="321">
        <v>80488.403578430822</v>
      </c>
      <c r="CI101" s="321">
        <v>197094.75</v>
      </c>
      <c r="CJ101" s="321">
        <v>38940.730000000003</v>
      </c>
      <c r="CK101" s="321">
        <v>249.63</v>
      </c>
      <c r="CL101" s="321">
        <v>158403.65</v>
      </c>
      <c r="CM101" s="321">
        <v>0</v>
      </c>
      <c r="CN101" s="321">
        <v>0</v>
      </c>
      <c r="CO101" s="321">
        <v>9989.86</v>
      </c>
      <c r="CP101" s="321">
        <v>9427.3700000000026</v>
      </c>
      <c r="CQ101" s="321">
        <v>0</v>
      </c>
      <c r="CR101" s="321">
        <v>177820.88</v>
      </c>
      <c r="CS101" s="321">
        <v>22442.97</v>
      </c>
      <c r="CT101" s="321">
        <v>0</v>
      </c>
      <c r="CU101" s="321">
        <v>0</v>
      </c>
      <c r="CV101" s="321">
        <v>22442.97</v>
      </c>
      <c r="CW101" s="321"/>
      <c r="CX101" s="321"/>
      <c r="CY101" s="321"/>
      <c r="CZ101" s="321">
        <v>0</v>
      </c>
      <c r="DA101" s="321">
        <v>22442.97</v>
      </c>
      <c r="DB101" s="321">
        <v>0</v>
      </c>
      <c r="DC101" s="321">
        <v>2029.82</v>
      </c>
      <c r="DD101" s="321">
        <v>2896.9</v>
      </c>
      <c r="DE101" s="321">
        <v>0</v>
      </c>
      <c r="DF101" s="321">
        <v>-7255.12</v>
      </c>
      <c r="DG101" s="321">
        <v>0</v>
      </c>
      <c r="DH101" s="321">
        <v>0</v>
      </c>
      <c r="DI101" s="321">
        <v>0</v>
      </c>
      <c r="DJ101" s="321">
        <v>-2328.3999999999996</v>
      </c>
      <c r="DK101" s="321">
        <v>0</v>
      </c>
      <c r="DL101" s="321">
        <v>0</v>
      </c>
      <c r="DM101" s="321">
        <v>-455.52</v>
      </c>
      <c r="DN101" s="321">
        <v>-116991.19</v>
      </c>
      <c r="DO101" s="321">
        <v>0</v>
      </c>
      <c r="DP101" s="322">
        <v>-0.34000000002561137</v>
      </c>
      <c r="DQ101" s="323">
        <v>1360358.9100000001</v>
      </c>
      <c r="DR101" s="324">
        <v>752057.41642156895</v>
      </c>
      <c r="DS101" s="323">
        <v>276632.71000000002</v>
      </c>
      <c r="DT101" s="323">
        <v>81677.900000000009</v>
      </c>
      <c r="DU101" s="323">
        <v>6028.99</v>
      </c>
      <c r="DV101" s="323">
        <v>-117446.71</v>
      </c>
      <c r="DY101" s="303"/>
      <c r="DZ101" s="303"/>
      <c r="EG101" s="303"/>
    </row>
    <row r="102" spans="1:137" s="13" customFormat="1" ht="15.6" x14ac:dyDescent="0.3">
      <c r="A102" s="318">
        <v>2128</v>
      </c>
      <c r="B102" s="319" t="s">
        <v>289</v>
      </c>
      <c r="C102" s="320" t="s">
        <v>181</v>
      </c>
      <c r="D102" s="320" t="s">
        <v>186</v>
      </c>
      <c r="E102" s="320" t="s">
        <v>183</v>
      </c>
      <c r="F102" s="320" t="s">
        <v>184</v>
      </c>
      <c r="G102" s="321">
        <v>2024922.51</v>
      </c>
      <c r="H102" s="321">
        <v>0</v>
      </c>
      <c r="I102" s="321">
        <v>161929.53</v>
      </c>
      <c r="J102" s="321">
        <v>0</v>
      </c>
      <c r="K102" s="321">
        <v>182560</v>
      </c>
      <c r="L102" s="321">
        <v>4456.93</v>
      </c>
      <c r="M102" s="321">
        <v>0</v>
      </c>
      <c r="N102" s="321">
        <v>0</v>
      </c>
      <c r="O102" s="321">
        <v>112305.31</v>
      </c>
      <c r="P102" s="321">
        <v>39006.720000000001</v>
      </c>
      <c r="Q102" s="321">
        <v>0</v>
      </c>
      <c r="R102" s="321">
        <v>0</v>
      </c>
      <c r="S102" s="321">
        <v>15913.21</v>
      </c>
      <c r="T102" s="321">
        <v>0</v>
      </c>
      <c r="U102" s="321">
        <v>0</v>
      </c>
      <c r="V102" s="321">
        <v>7708.75</v>
      </c>
      <c r="W102" s="321">
        <v>19649</v>
      </c>
      <c r="X102" s="321">
        <v>2568451.9600000004</v>
      </c>
      <c r="Y102" s="321">
        <v>1280477.92</v>
      </c>
      <c r="Z102" s="321">
        <v>0</v>
      </c>
      <c r="AA102" s="321">
        <v>195160.79</v>
      </c>
      <c r="AB102" s="321">
        <v>33485.65</v>
      </c>
      <c r="AC102" s="321">
        <v>117430.39</v>
      </c>
      <c r="AD102" s="321">
        <v>143555.97</v>
      </c>
      <c r="AE102" s="321">
        <v>50059.59</v>
      </c>
      <c r="AF102" s="321">
        <v>7965.83</v>
      </c>
      <c r="AG102" s="321">
        <v>8263.5</v>
      </c>
      <c r="AH102" s="321">
        <v>0</v>
      </c>
      <c r="AI102" s="321">
        <v>0</v>
      </c>
      <c r="AJ102" s="321">
        <v>34046.620000000003</v>
      </c>
      <c r="AK102" s="321">
        <v>7349.95</v>
      </c>
      <c r="AL102" s="321">
        <v>46052.04</v>
      </c>
      <c r="AM102" s="321">
        <v>7578.66</v>
      </c>
      <c r="AN102" s="321">
        <v>90078.14</v>
      </c>
      <c r="AO102" s="321">
        <v>20960.28</v>
      </c>
      <c r="AP102" s="321">
        <v>15390.54</v>
      </c>
      <c r="AQ102" s="321">
        <v>80874.006666666668</v>
      </c>
      <c r="AR102" s="321">
        <v>18422.240000000002</v>
      </c>
      <c r="AS102" s="321">
        <v>0</v>
      </c>
      <c r="AT102" s="321">
        <v>27526.615000000002</v>
      </c>
      <c r="AU102" s="321">
        <v>10121</v>
      </c>
      <c r="AV102" s="321">
        <v>10200</v>
      </c>
      <c r="AW102" s="321">
        <v>94145.09</v>
      </c>
      <c r="AX102" s="321">
        <v>69692.11</v>
      </c>
      <c r="AY102" s="321">
        <v>72200.816249999989</v>
      </c>
      <c r="AZ102" s="321">
        <v>169044.54</v>
      </c>
      <c r="BA102" s="321">
        <v>0</v>
      </c>
      <c r="BB102" s="321">
        <v>0</v>
      </c>
      <c r="BC102" s="321">
        <v>0</v>
      </c>
      <c r="BD102" s="321">
        <v>2610082.2879166668</v>
      </c>
      <c r="BE102" s="321">
        <v>255150.15999999963</v>
      </c>
      <c r="BF102" s="321">
        <v>-41630.3279166664</v>
      </c>
      <c r="BG102" s="321">
        <v>213519.83208333323</v>
      </c>
      <c r="BH102" s="321">
        <v>8072.5</v>
      </c>
      <c r="BI102" s="321">
        <v>0</v>
      </c>
      <c r="BJ102" s="321">
        <v>0</v>
      </c>
      <c r="BK102" s="321">
        <v>8072.5</v>
      </c>
      <c r="BL102" s="321">
        <v>0</v>
      </c>
      <c r="BM102" s="321">
        <v>0</v>
      </c>
      <c r="BN102" s="321">
        <v>0</v>
      </c>
      <c r="BO102" s="321">
        <v>3472.72</v>
      </c>
      <c r="BP102" s="321">
        <v>3472.72</v>
      </c>
      <c r="BQ102" s="321">
        <v>71566.59</v>
      </c>
      <c r="BR102" s="321">
        <v>4599.7800000000007</v>
      </c>
      <c r="BS102" s="321">
        <v>76166.37</v>
      </c>
      <c r="BT102" s="321">
        <v>0</v>
      </c>
      <c r="BU102" s="321">
        <v>0</v>
      </c>
      <c r="BV102" s="321">
        <v>0</v>
      </c>
      <c r="BW102" s="321">
        <v>0</v>
      </c>
      <c r="BX102" s="321">
        <v>0</v>
      </c>
      <c r="BY102" s="321">
        <v>0</v>
      </c>
      <c r="BZ102" s="321">
        <v>0</v>
      </c>
      <c r="CA102" s="321">
        <v>0</v>
      </c>
      <c r="CB102" s="321">
        <v>0</v>
      </c>
      <c r="CC102" s="321">
        <v>213519.83208333323</v>
      </c>
      <c r="CD102" s="321"/>
      <c r="CE102" s="321">
        <v>76166.37</v>
      </c>
      <c r="CF102" s="321"/>
      <c r="CG102" s="321">
        <v>0</v>
      </c>
      <c r="CH102" s="321">
        <v>289686.20208333322</v>
      </c>
      <c r="CI102" s="321">
        <v>404045.9</v>
      </c>
      <c r="CJ102" s="321">
        <v>20443.53</v>
      </c>
      <c r="CK102" s="321">
        <v>7564.92</v>
      </c>
      <c r="CL102" s="321">
        <v>391167.29</v>
      </c>
      <c r="CM102" s="321">
        <v>0</v>
      </c>
      <c r="CN102" s="321">
        <v>0</v>
      </c>
      <c r="CO102" s="321">
        <v>7366.95</v>
      </c>
      <c r="CP102" s="321">
        <v>41695.26</v>
      </c>
      <c r="CQ102" s="321">
        <v>0</v>
      </c>
      <c r="CR102" s="321">
        <v>440229.5</v>
      </c>
      <c r="CS102" s="321">
        <v>79.37</v>
      </c>
      <c r="CT102" s="321">
        <v>0</v>
      </c>
      <c r="CU102" s="321">
        <v>0</v>
      </c>
      <c r="CV102" s="321">
        <v>79.37</v>
      </c>
      <c r="CW102" s="321"/>
      <c r="CX102" s="321"/>
      <c r="CY102" s="321"/>
      <c r="CZ102" s="321">
        <v>0</v>
      </c>
      <c r="DA102" s="321">
        <v>79.37</v>
      </c>
      <c r="DB102" s="321">
        <v>0</v>
      </c>
      <c r="DC102" s="321">
        <v>1988.33</v>
      </c>
      <c r="DD102" s="321">
        <v>9567.9599999999991</v>
      </c>
      <c r="DE102" s="321">
        <v>0</v>
      </c>
      <c r="DF102" s="321">
        <v>-9240.6200000000008</v>
      </c>
      <c r="DG102" s="321">
        <v>0</v>
      </c>
      <c r="DH102" s="321">
        <v>0</v>
      </c>
      <c r="DI102" s="321">
        <v>0</v>
      </c>
      <c r="DJ102" s="321">
        <v>2315.6699999999983</v>
      </c>
      <c r="DK102" s="321">
        <v>0</v>
      </c>
      <c r="DL102" s="321">
        <v>0</v>
      </c>
      <c r="DM102" s="321">
        <v>0</v>
      </c>
      <c r="DN102" s="321">
        <v>-152938.54</v>
      </c>
      <c r="DO102" s="321">
        <v>0</v>
      </c>
      <c r="DP102" s="322"/>
      <c r="DQ102" s="323">
        <v>1828136.14</v>
      </c>
      <c r="DR102" s="324">
        <v>781946.14791666693</v>
      </c>
      <c r="DS102" s="323">
        <v>69692.11</v>
      </c>
      <c r="DT102" s="323">
        <v>167225.24</v>
      </c>
      <c r="DU102" s="323">
        <v>0</v>
      </c>
      <c r="DV102" s="323">
        <v>-152938.54</v>
      </c>
      <c r="DY102" s="303"/>
      <c r="DZ102" s="303"/>
      <c r="EG102" s="303"/>
    </row>
    <row r="103" spans="1:137" s="13" customFormat="1" ht="15.6" x14ac:dyDescent="0.3">
      <c r="A103" s="318">
        <v>2420</v>
      </c>
      <c r="B103" s="319" t="s">
        <v>290</v>
      </c>
      <c r="C103" s="320" t="s">
        <v>181</v>
      </c>
      <c r="D103" s="320" t="s">
        <v>186</v>
      </c>
      <c r="E103" s="320" t="s">
        <v>183</v>
      </c>
      <c r="F103" s="320" t="s">
        <v>184</v>
      </c>
      <c r="G103" s="321">
        <v>2053237</v>
      </c>
      <c r="H103" s="321">
        <v>0</v>
      </c>
      <c r="I103" s="321">
        <v>86104</v>
      </c>
      <c r="J103" s="321">
        <v>0</v>
      </c>
      <c r="K103" s="321">
        <v>40450</v>
      </c>
      <c r="L103" s="321">
        <v>4714</v>
      </c>
      <c r="M103" s="321">
        <v>0</v>
      </c>
      <c r="N103" s="321">
        <v>0</v>
      </c>
      <c r="O103" s="321">
        <v>72953</v>
      </c>
      <c r="P103" s="321">
        <v>0</v>
      </c>
      <c r="Q103" s="321">
        <v>0</v>
      </c>
      <c r="R103" s="321">
        <v>0</v>
      </c>
      <c r="S103" s="321">
        <v>242064</v>
      </c>
      <c r="T103" s="321">
        <v>0</v>
      </c>
      <c r="U103" s="321">
        <v>0</v>
      </c>
      <c r="V103" s="321">
        <v>629</v>
      </c>
      <c r="W103" s="321">
        <v>99795</v>
      </c>
      <c r="X103" s="321">
        <v>2599946</v>
      </c>
      <c r="Y103" s="321">
        <v>1003410</v>
      </c>
      <c r="Z103" s="321">
        <v>4363</v>
      </c>
      <c r="AA103" s="321">
        <v>2522</v>
      </c>
      <c r="AB103" s="321">
        <v>376496</v>
      </c>
      <c r="AC103" s="321">
        <v>406</v>
      </c>
      <c r="AD103" s="321">
        <v>0</v>
      </c>
      <c r="AE103" s="321">
        <v>537381</v>
      </c>
      <c r="AF103" s="321">
        <v>26945</v>
      </c>
      <c r="AG103" s="321">
        <v>1289</v>
      </c>
      <c r="AH103" s="321">
        <v>0</v>
      </c>
      <c r="AI103" s="321">
        <v>0</v>
      </c>
      <c r="AJ103" s="321">
        <v>6016</v>
      </c>
      <c r="AK103" s="321">
        <v>0</v>
      </c>
      <c r="AL103" s="321">
        <v>0</v>
      </c>
      <c r="AM103" s="321">
        <v>0</v>
      </c>
      <c r="AN103" s="321">
        <v>39291</v>
      </c>
      <c r="AO103" s="321">
        <v>24536</v>
      </c>
      <c r="AP103" s="321">
        <v>3058</v>
      </c>
      <c r="AQ103" s="321">
        <v>591965</v>
      </c>
      <c r="AR103" s="321">
        <v>97</v>
      </c>
      <c r="AS103" s="321">
        <v>0</v>
      </c>
      <c r="AT103" s="321">
        <v>4594</v>
      </c>
      <c r="AU103" s="321">
        <v>9471</v>
      </c>
      <c r="AV103" s="321">
        <v>0</v>
      </c>
      <c r="AW103" s="321">
        <v>0</v>
      </c>
      <c r="AX103" s="321">
        <v>0</v>
      </c>
      <c r="AY103" s="321">
        <v>10479</v>
      </c>
      <c r="AZ103" s="321">
        <v>56968</v>
      </c>
      <c r="BA103" s="321">
        <v>0</v>
      </c>
      <c r="BB103" s="321">
        <v>0</v>
      </c>
      <c r="BC103" s="321">
        <v>0</v>
      </c>
      <c r="BD103" s="321">
        <v>2699287</v>
      </c>
      <c r="BE103" s="321">
        <v>384081</v>
      </c>
      <c r="BF103" s="321">
        <v>-99341</v>
      </c>
      <c r="BG103" s="321">
        <v>284740</v>
      </c>
      <c r="BH103" s="321">
        <v>14770</v>
      </c>
      <c r="BI103" s="321">
        <v>0</v>
      </c>
      <c r="BJ103" s="321">
        <v>0</v>
      </c>
      <c r="BK103" s="321">
        <v>14770</v>
      </c>
      <c r="BL103" s="321">
        <v>0</v>
      </c>
      <c r="BM103" s="321">
        <v>29935</v>
      </c>
      <c r="BN103" s="321">
        <v>0</v>
      </c>
      <c r="BO103" s="321">
        <v>0</v>
      </c>
      <c r="BP103" s="321">
        <v>29935</v>
      </c>
      <c r="BQ103" s="321">
        <v>22179</v>
      </c>
      <c r="BR103" s="321">
        <v>-15165</v>
      </c>
      <c r="BS103" s="321">
        <v>7014</v>
      </c>
      <c r="BT103" s="321">
        <v>0</v>
      </c>
      <c r="BU103" s="321">
        <v>0</v>
      </c>
      <c r="BV103" s="321">
        <v>0</v>
      </c>
      <c r="BW103" s="321">
        <v>0</v>
      </c>
      <c r="BX103" s="321">
        <v>0</v>
      </c>
      <c r="BY103" s="321">
        <v>0</v>
      </c>
      <c r="BZ103" s="321">
        <v>0</v>
      </c>
      <c r="CA103" s="321">
        <v>0</v>
      </c>
      <c r="CB103" s="321">
        <v>0</v>
      </c>
      <c r="CC103" s="321">
        <v>284740</v>
      </c>
      <c r="CD103" s="321"/>
      <c r="CE103" s="321">
        <v>7014</v>
      </c>
      <c r="CF103" s="321"/>
      <c r="CG103" s="321">
        <v>0</v>
      </c>
      <c r="CH103" s="321">
        <v>291754</v>
      </c>
      <c r="CI103" s="321">
        <v>622136</v>
      </c>
      <c r="CJ103" s="321">
        <v>0</v>
      </c>
      <c r="CK103" s="321">
        <v>0</v>
      </c>
      <c r="CL103" s="321">
        <v>622136</v>
      </c>
      <c r="CM103" s="321">
        <v>0</v>
      </c>
      <c r="CN103" s="321">
        <v>0</v>
      </c>
      <c r="CO103" s="321">
        <v>11088</v>
      </c>
      <c r="CP103" s="321">
        <v>0</v>
      </c>
      <c r="CQ103" s="321">
        <v>-353158</v>
      </c>
      <c r="CR103" s="321">
        <v>280066</v>
      </c>
      <c r="CS103" s="321">
        <v>0</v>
      </c>
      <c r="CT103" s="321">
        <v>0</v>
      </c>
      <c r="CU103" s="321">
        <v>0</v>
      </c>
      <c r="CV103" s="321">
        <v>0</v>
      </c>
      <c r="CW103" s="321"/>
      <c r="CX103" s="321"/>
      <c r="CY103" s="321"/>
      <c r="CZ103" s="321">
        <v>0</v>
      </c>
      <c r="DA103" s="321">
        <v>0</v>
      </c>
      <c r="DB103" s="321">
        <v>0</v>
      </c>
      <c r="DC103" s="321">
        <v>11919</v>
      </c>
      <c r="DD103" s="321">
        <v>0</v>
      </c>
      <c r="DE103" s="321">
        <v>0</v>
      </c>
      <c r="DF103" s="321">
        <v>0</v>
      </c>
      <c r="DG103" s="321">
        <v>-231</v>
      </c>
      <c r="DH103" s="321">
        <v>0</v>
      </c>
      <c r="DI103" s="321">
        <v>0</v>
      </c>
      <c r="DJ103" s="321">
        <v>11688</v>
      </c>
      <c r="DK103" s="321">
        <v>0</v>
      </c>
      <c r="DL103" s="321">
        <v>0</v>
      </c>
      <c r="DM103" s="321">
        <v>0</v>
      </c>
      <c r="DN103" s="321">
        <v>0</v>
      </c>
      <c r="DO103" s="321">
        <v>0</v>
      </c>
      <c r="DP103" s="322">
        <v>-0.01</v>
      </c>
      <c r="DQ103" s="323">
        <v>1951523</v>
      </c>
      <c r="DR103" s="324">
        <v>747764</v>
      </c>
      <c r="DS103" s="323">
        <v>0</v>
      </c>
      <c r="DT103" s="323">
        <v>315017</v>
      </c>
      <c r="DU103" s="323">
        <v>0</v>
      </c>
      <c r="DV103" s="323">
        <v>0</v>
      </c>
      <c r="DY103" s="303"/>
      <c r="DZ103" s="303"/>
      <c r="EG103" s="303"/>
    </row>
    <row r="104" spans="1:137" s="13" customFormat="1" ht="15.6" x14ac:dyDescent="0.3">
      <c r="A104" s="318">
        <v>2004</v>
      </c>
      <c r="B104" s="319" t="s">
        <v>291</v>
      </c>
      <c r="C104" s="320" t="s">
        <v>181</v>
      </c>
      <c r="D104" s="320" t="s">
        <v>186</v>
      </c>
      <c r="E104" s="320" t="s">
        <v>183</v>
      </c>
      <c r="F104" s="320" t="s">
        <v>194</v>
      </c>
      <c r="G104" s="321">
        <v>1844309.44</v>
      </c>
      <c r="H104" s="321">
        <v>0</v>
      </c>
      <c r="I104" s="321">
        <v>47170.89</v>
      </c>
      <c r="J104" s="321">
        <v>0</v>
      </c>
      <c r="K104" s="321">
        <v>199410</v>
      </c>
      <c r="L104" s="321">
        <v>400</v>
      </c>
      <c r="M104" s="321">
        <v>0</v>
      </c>
      <c r="N104" s="321">
        <v>0</v>
      </c>
      <c r="O104" s="321">
        <v>44423.140000000014</v>
      </c>
      <c r="P104" s="321">
        <v>28528.31</v>
      </c>
      <c r="Q104" s="321">
        <v>0</v>
      </c>
      <c r="R104" s="321">
        <v>0</v>
      </c>
      <c r="S104" s="321">
        <v>2.4700000000000002</v>
      </c>
      <c r="T104" s="321">
        <v>0</v>
      </c>
      <c r="U104" s="321">
        <v>0</v>
      </c>
      <c r="V104" s="321">
        <v>10910.75</v>
      </c>
      <c r="W104" s="321">
        <v>56325</v>
      </c>
      <c r="X104" s="321">
        <v>2231480</v>
      </c>
      <c r="Y104" s="321">
        <v>1064714.4999999993</v>
      </c>
      <c r="Z104" s="321">
        <v>1438.15</v>
      </c>
      <c r="AA104" s="321">
        <v>0</v>
      </c>
      <c r="AB104" s="321">
        <v>422578.950000001</v>
      </c>
      <c r="AC104" s="321">
        <v>2414.1699999999992</v>
      </c>
      <c r="AD104" s="321">
        <v>0</v>
      </c>
      <c r="AE104" s="321">
        <v>231443.37999999977</v>
      </c>
      <c r="AF104" s="321">
        <v>14825.449999999997</v>
      </c>
      <c r="AG104" s="321">
        <v>2566</v>
      </c>
      <c r="AH104" s="321">
        <v>0</v>
      </c>
      <c r="AI104" s="321">
        <v>0</v>
      </c>
      <c r="AJ104" s="321">
        <v>18766.519999999997</v>
      </c>
      <c r="AK104" s="321">
        <v>0</v>
      </c>
      <c r="AL104" s="321">
        <v>18593.060000000001</v>
      </c>
      <c r="AM104" s="321">
        <v>4411.5000000000009</v>
      </c>
      <c r="AN104" s="321">
        <v>51619.37000000001</v>
      </c>
      <c r="AO104" s="321">
        <v>23631.7</v>
      </c>
      <c r="AP104" s="321">
        <v>6639.4</v>
      </c>
      <c r="AQ104" s="321">
        <v>39507.210000000006</v>
      </c>
      <c r="AR104" s="321">
        <v>564</v>
      </c>
      <c r="AS104" s="321">
        <v>24.04</v>
      </c>
      <c r="AT104" s="321">
        <v>9362.91</v>
      </c>
      <c r="AU104" s="321">
        <v>9471</v>
      </c>
      <c r="AV104" s="321">
        <v>4715</v>
      </c>
      <c r="AW104" s="321">
        <v>108676.65</v>
      </c>
      <c r="AX104" s="321">
        <v>67025.709999999992</v>
      </c>
      <c r="AY104" s="321">
        <v>7821.84</v>
      </c>
      <c r="AZ104" s="321">
        <v>159733.11999999997</v>
      </c>
      <c r="BA104" s="321">
        <v>0</v>
      </c>
      <c r="BB104" s="321">
        <v>0</v>
      </c>
      <c r="BC104" s="321">
        <v>0</v>
      </c>
      <c r="BD104" s="321">
        <v>2270543.63</v>
      </c>
      <c r="BE104" s="321">
        <v>-22083.420000000362</v>
      </c>
      <c r="BF104" s="321">
        <v>-39063.629999999888</v>
      </c>
      <c r="BG104" s="321">
        <v>-61147.05000000025</v>
      </c>
      <c r="BH104" s="321">
        <v>7672</v>
      </c>
      <c r="BI104" s="321">
        <v>0</v>
      </c>
      <c r="BJ104" s="321">
        <v>0</v>
      </c>
      <c r="BK104" s="321">
        <v>7672</v>
      </c>
      <c r="BL104" s="321">
        <v>0</v>
      </c>
      <c r="BM104" s="321">
        <v>24023.279999999999</v>
      </c>
      <c r="BN104" s="321">
        <v>0</v>
      </c>
      <c r="BO104" s="321">
        <v>0</v>
      </c>
      <c r="BP104" s="321">
        <v>24023.279999999999</v>
      </c>
      <c r="BQ104" s="321">
        <v>55361.9</v>
      </c>
      <c r="BR104" s="321">
        <v>-16351.279999999999</v>
      </c>
      <c r="BS104" s="321">
        <v>39010.620000000003</v>
      </c>
      <c r="BT104" s="321">
        <v>0</v>
      </c>
      <c r="BU104" s="321">
        <v>0</v>
      </c>
      <c r="BV104" s="321">
        <v>0</v>
      </c>
      <c r="BW104" s="321">
        <v>0</v>
      </c>
      <c r="BX104" s="321">
        <v>0</v>
      </c>
      <c r="BY104" s="321">
        <v>0</v>
      </c>
      <c r="BZ104" s="321">
        <v>0</v>
      </c>
      <c r="CA104" s="321">
        <v>0</v>
      </c>
      <c r="CB104" s="321">
        <v>0</v>
      </c>
      <c r="CC104" s="321"/>
      <c r="CD104" s="321">
        <v>-61147.05000000025</v>
      </c>
      <c r="CE104" s="321">
        <v>39010.620000000003</v>
      </c>
      <c r="CF104" s="321"/>
      <c r="CG104" s="321">
        <v>0</v>
      </c>
      <c r="CH104" s="321">
        <v>-22136.430000000248</v>
      </c>
      <c r="CI104" s="321">
        <v>0</v>
      </c>
      <c r="CJ104" s="321">
        <v>0</v>
      </c>
      <c r="CK104" s="321">
        <v>0</v>
      </c>
      <c r="CL104" s="321">
        <v>0</v>
      </c>
      <c r="CM104" s="321">
        <v>0</v>
      </c>
      <c r="CN104" s="321">
        <v>0</v>
      </c>
      <c r="CO104" s="321">
        <v>0</v>
      </c>
      <c r="CP104" s="321">
        <v>0</v>
      </c>
      <c r="CQ104" s="321">
        <v>0</v>
      </c>
      <c r="CR104" s="321">
        <v>0</v>
      </c>
      <c r="CS104" s="321">
        <v>0</v>
      </c>
      <c r="CT104" s="321">
        <v>0</v>
      </c>
      <c r="CU104" s="321">
        <v>0</v>
      </c>
      <c r="CV104" s="321">
        <v>0</v>
      </c>
      <c r="CW104" s="321"/>
      <c r="CX104" s="321"/>
      <c r="CY104" s="321"/>
      <c r="CZ104" s="321">
        <v>15450.750000000051</v>
      </c>
      <c r="DA104" s="321">
        <v>15450.750000000051</v>
      </c>
      <c r="DB104" s="321">
        <v>0</v>
      </c>
      <c r="DC104" s="321">
        <v>411.14</v>
      </c>
      <c r="DD104" s="321">
        <v>0</v>
      </c>
      <c r="DE104" s="321">
        <v>0</v>
      </c>
      <c r="DF104" s="321">
        <v>0</v>
      </c>
      <c r="DG104" s="321">
        <v>-37998.32</v>
      </c>
      <c r="DH104" s="321">
        <v>0</v>
      </c>
      <c r="DI104" s="321">
        <v>0</v>
      </c>
      <c r="DJ104" s="321">
        <v>-37587.18</v>
      </c>
      <c r="DK104" s="321">
        <v>0</v>
      </c>
      <c r="DL104" s="321">
        <v>0</v>
      </c>
      <c r="DM104" s="321">
        <v>0</v>
      </c>
      <c r="DN104" s="321">
        <v>0</v>
      </c>
      <c r="DO104" s="321">
        <v>0</v>
      </c>
      <c r="DP104" s="322">
        <v>-4.7293724492192268E-11</v>
      </c>
      <c r="DQ104" s="323">
        <v>1737414.5999999999</v>
      </c>
      <c r="DR104" s="324">
        <v>533129.03</v>
      </c>
      <c r="DS104" s="323">
        <v>67025.709999999992</v>
      </c>
      <c r="DT104" s="323">
        <v>72953.920000000013</v>
      </c>
      <c r="DU104" s="323">
        <v>0</v>
      </c>
      <c r="DV104" s="323">
        <v>0</v>
      </c>
      <c r="DY104" s="303"/>
      <c r="DZ104" s="303"/>
      <c r="EG104" s="303"/>
    </row>
    <row r="105" spans="1:137" s="13" customFormat="1" ht="15.6" x14ac:dyDescent="0.3">
      <c r="A105" s="318">
        <v>1012</v>
      </c>
      <c r="B105" s="319" t="s">
        <v>292</v>
      </c>
      <c r="C105" s="320" t="s">
        <v>181</v>
      </c>
      <c r="D105" s="320" t="s">
        <v>182</v>
      </c>
      <c r="E105" s="320" t="s">
        <v>183</v>
      </c>
      <c r="F105" s="320" t="s">
        <v>184</v>
      </c>
      <c r="G105" s="321">
        <v>809668.15</v>
      </c>
      <c r="H105" s="321">
        <v>0</v>
      </c>
      <c r="I105" s="321">
        <v>15378.33</v>
      </c>
      <c r="J105" s="321">
        <v>0</v>
      </c>
      <c r="K105" s="321">
        <v>0</v>
      </c>
      <c r="L105" s="321">
        <v>0</v>
      </c>
      <c r="M105" s="321">
        <v>0</v>
      </c>
      <c r="N105" s="321">
        <v>0</v>
      </c>
      <c r="O105" s="321">
        <v>10735.62</v>
      </c>
      <c r="P105" s="321">
        <v>0</v>
      </c>
      <c r="Q105" s="321">
        <v>0</v>
      </c>
      <c r="R105" s="321">
        <v>0</v>
      </c>
      <c r="S105" s="321">
        <v>1640</v>
      </c>
      <c r="T105" s="321">
        <v>15000</v>
      </c>
      <c r="U105" s="321">
        <v>0</v>
      </c>
      <c r="V105" s="321">
        <v>0</v>
      </c>
      <c r="W105" s="321">
        <v>0</v>
      </c>
      <c r="X105" s="321">
        <v>852422.1</v>
      </c>
      <c r="Y105" s="321">
        <v>326144.79000000027</v>
      </c>
      <c r="Z105" s="321">
        <v>0</v>
      </c>
      <c r="AA105" s="321">
        <v>181092.99000000002</v>
      </c>
      <c r="AB105" s="321">
        <v>0</v>
      </c>
      <c r="AC105" s="321">
        <v>30457.62</v>
      </c>
      <c r="AD105" s="321">
        <v>0</v>
      </c>
      <c r="AE105" s="321">
        <v>0</v>
      </c>
      <c r="AF105" s="321">
        <v>78.040000000003602</v>
      </c>
      <c r="AG105" s="321">
        <v>199.5</v>
      </c>
      <c r="AH105" s="321">
        <v>0</v>
      </c>
      <c r="AI105" s="321">
        <v>0</v>
      </c>
      <c r="AJ105" s="321">
        <v>35649.279999999999</v>
      </c>
      <c r="AK105" s="321">
        <v>2225</v>
      </c>
      <c r="AL105" s="321">
        <v>1485.35</v>
      </c>
      <c r="AM105" s="321">
        <v>2304.84</v>
      </c>
      <c r="AN105" s="321">
        <v>9525.7099999999991</v>
      </c>
      <c r="AO105" s="321">
        <v>0</v>
      </c>
      <c r="AP105" s="321">
        <v>0</v>
      </c>
      <c r="AQ105" s="321">
        <v>70369.600000000006</v>
      </c>
      <c r="AR105" s="321">
        <v>15</v>
      </c>
      <c r="AS105" s="321">
        <v>0</v>
      </c>
      <c r="AT105" s="321">
        <v>3193.119999999999</v>
      </c>
      <c r="AU105" s="321">
        <v>3291.75</v>
      </c>
      <c r="AV105" s="321">
        <v>0</v>
      </c>
      <c r="AW105" s="321">
        <v>6516.75</v>
      </c>
      <c r="AX105" s="321">
        <v>1555</v>
      </c>
      <c r="AY105" s="321">
        <v>0</v>
      </c>
      <c r="AZ105" s="321">
        <v>20731.979999999996</v>
      </c>
      <c r="BA105" s="321">
        <v>0</v>
      </c>
      <c r="BB105" s="321">
        <v>0</v>
      </c>
      <c r="BC105" s="321">
        <v>0</v>
      </c>
      <c r="BD105" s="321">
        <v>694836.32000000018</v>
      </c>
      <c r="BE105" s="321">
        <v>338021.99999999994</v>
      </c>
      <c r="BF105" s="321">
        <v>157585.7799999998</v>
      </c>
      <c r="BG105" s="321">
        <v>495607.77999999974</v>
      </c>
      <c r="BH105" s="321">
        <v>4945</v>
      </c>
      <c r="BI105" s="321">
        <v>0</v>
      </c>
      <c r="BJ105" s="321">
        <v>0</v>
      </c>
      <c r="BK105" s="321">
        <v>4945</v>
      </c>
      <c r="BL105" s="321">
        <v>0</v>
      </c>
      <c r="BM105" s="321">
        <v>0</v>
      </c>
      <c r="BN105" s="321">
        <v>0</v>
      </c>
      <c r="BO105" s="321">
        <v>0</v>
      </c>
      <c r="BP105" s="321">
        <v>0</v>
      </c>
      <c r="BQ105" s="321">
        <v>40513.949999999997</v>
      </c>
      <c r="BR105" s="321">
        <v>4945</v>
      </c>
      <c r="BS105" s="321">
        <v>45458.95</v>
      </c>
      <c r="BT105" s="321">
        <v>0</v>
      </c>
      <c r="BU105" s="321">
        <v>0</v>
      </c>
      <c r="BV105" s="321">
        <v>0</v>
      </c>
      <c r="BW105" s="321">
        <v>0</v>
      </c>
      <c r="BX105" s="321">
        <v>0</v>
      </c>
      <c r="BY105" s="321">
        <v>0</v>
      </c>
      <c r="BZ105" s="321">
        <v>0</v>
      </c>
      <c r="CA105" s="321">
        <v>0</v>
      </c>
      <c r="CB105" s="321">
        <v>0</v>
      </c>
      <c r="CC105" s="321">
        <v>495607.77999999974</v>
      </c>
      <c r="CD105" s="321"/>
      <c r="CE105" s="321">
        <v>45458.95</v>
      </c>
      <c r="CF105" s="321"/>
      <c r="CG105" s="321">
        <v>0</v>
      </c>
      <c r="CH105" s="321">
        <v>541066.72999999975</v>
      </c>
      <c r="CI105" s="321">
        <v>10368</v>
      </c>
      <c r="CJ105" s="321">
        <v>0</v>
      </c>
      <c r="CK105" s="321">
        <v>0</v>
      </c>
      <c r="CL105" s="321">
        <v>10368</v>
      </c>
      <c r="CM105" s="321">
        <v>0</v>
      </c>
      <c r="CN105" s="321">
        <v>0</v>
      </c>
      <c r="CO105" s="321">
        <v>4191.83</v>
      </c>
      <c r="CP105" s="321">
        <v>0</v>
      </c>
      <c r="CQ105" s="321">
        <v>522472</v>
      </c>
      <c r="CR105" s="321">
        <v>537031.82999999996</v>
      </c>
      <c r="CS105" s="321">
        <v>0</v>
      </c>
      <c r="CT105" s="321">
        <v>0</v>
      </c>
      <c r="CU105" s="321">
        <v>0</v>
      </c>
      <c r="CV105" s="321">
        <v>0</v>
      </c>
      <c r="CW105" s="321"/>
      <c r="CX105" s="321"/>
      <c r="CY105" s="321"/>
      <c r="CZ105" s="321">
        <v>0</v>
      </c>
      <c r="DA105" s="321">
        <v>0</v>
      </c>
      <c r="DB105" s="321">
        <v>0</v>
      </c>
      <c r="DC105" s="321">
        <v>10405.620000000001</v>
      </c>
      <c r="DD105" s="321">
        <v>0</v>
      </c>
      <c r="DE105" s="321">
        <v>0</v>
      </c>
      <c r="DF105" s="321">
        <v>0</v>
      </c>
      <c r="DG105" s="321">
        <v>-6370.25</v>
      </c>
      <c r="DH105" s="321">
        <v>0</v>
      </c>
      <c r="DI105" s="321">
        <v>0</v>
      </c>
      <c r="DJ105" s="321">
        <v>4035.3700000000008</v>
      </c>
      <c r="DK105" s="321">
        <v>0</v>
      </c>
      <c r="DL105" s="321">
        <v>0</v>
      </c>
      <c r="DM105" s="321">
        <v>0</v>
      </c>
      <c r="DN105" s="321">
        <v>0</v>
      </c>
      <c r="DO105" s="321">
        <v>0</v>
      </c>
      <c r="DP105" s="322">
        <v>-0.46999999997206032</v>
      </c>
      <c r="DQ105" s="323">
        <v>537773.44000000029</v>
      </c>
      <c r="DR105" s="324">
        <v>157062.87999999989</v>
      </c>
      <c r="DS105" s="323">
        <v>1555</v>
      </c>
      <c r="DT105" s="323">
        <v>12375.62</v>
      </c>
      <c r="DU105" s="323">
        <v>15000</v>
      </c>
      <c r="DV105" s="323">
        <v>0</v>
      </c>
      <c r="DY105" s="303"/>
      <c r="DZ105" s="303"/>
      <c r="EG105" s="303"/>
    </row>
    <row r="106" spans="1:137" s="13" customFormat="1" ht="15.6" x14ac:dyDescent="0.3">
      <c r="A106" s="318">
        <v>2133</v>
      </c>
      <c r="B106" s="319" t="s">
        <v>293</v>
      </c>
      <c r="C106" s="320" t="s">
        <v>181</v>
      </c>
      <c r="D106" s="320" t="s">
        <v>186</v>
      </c>
      <c r="E106" s="320" t="s">
        <v>183</v>
      </c>
      <c r="F106" s="320" t="s">
        <v>184</v>
      </c>
      <c r="G106" s="321">
        <v>2648134.11</v>
      </c>
      <c r="H106" s="321">
        <v>0</v>
      </c>
      <c r="I106" s="321">
        <v>110590.78</v>
      </c>
      <c r="J106" s="321">
        <v>0</v>
      </c>
      <c r="K106" s="321">
        <v>279170</v>
      </c>
      <c r="L106" s="321">
        <v>3742.08</v>
      </c>
      <c r="M106" s="321">
        <v>0</v>
      </c>
      <c r="N106" s="321">
        <v>0</v>
      </c>
      <c r="O106" s="321">
        <v>40900.67</v>
      </c>
      <c r="P106" s="321">
        <v>21843.05</v>
      </c>
      <c r="Q106" s="321">
        <v>0</v>
      </c>
      <c r="R106" s="321">
        <v>0</v>
      </c>
      <c r="S106" s="321">
        <v>14479</v>
      </c>
      <c r="T106" s="321">
        <v>0</v>
      </c>
      <c r="U106" s="321">
        <v>0</v>
      </c>
      <c r="V106" s="321">
        <v>396.88</v>
      </c>
      <c r="W106" s="321">
        <v>78004</v>
      </c>
      <c r="X106" s="321">
        <v>3197260.5699999994</v>
      </c>
      <c r="Y106" s="321">
        <v>1113989.3400000001</v>
      </c>
      <c r="Z106" s="321">
        <v>22105.91</v>
      </c>
      <c r="AA106" s="321">
        <v>558546.55999999994</v>
      </c>
      <c r="AB106" s="321">
        <v>0</v>
      </c>
      <c r="AC106" s="321">
        <v>138905.38</v>
      </c>
      <c r="AD106" s="321">
        <v>81977.489999999991</v>
      </c>
      <c r="AE106" s="321">
        <v>103724.63</v>
      </c>
      <c r="AF106" s="321">
        <v>6321.23</v>
      </c>
      <c r="AG106" s="321">
        <v>4865</v>
      </c>
      <c r="AH106" s="321">
        <v>0</v>
      </c>
      <c r="AI106" s="321">
        <v>0</v>
      </c>
      <c r="AJ106" s="321">
        <v>70774.8</v>
      </c>
      <c r="AK106" s="321">
        <v>0</v>
      </c>
      <c r="AL106" s="321">
        <v>0</v>
      </c>
      <c r="AM106" s="321">
        <v>12657.8</v>
      </c>
      <c r="AN106" s="321">
        <v>65861.64</v>
      </c>
      <c r="AO106" s="321">
        <v>46374.720000000001</v>
      </c>
      <c r="AP106" s="321">
        <v>13257.369999999999</v>
      </c>
      <c r="AQ106" s="321">
        <v>99917.39</v>
      </c>
      <c r="AR106" s="321">
        <v>55481.939999999995</v>
      </c>
      <c r="AS106" s="321">
        <v>0</v>
      </c>
      <c r="AT106" s="321">
        <v>26424.010000000002</v>
      </c>
      <c r="AU106" s="321">
        <v>9471</v>
      </c>
      <c r="AV106" s="321">
        <v>13042.869999999999</v>
      </c>
      <c r="AW106" s="321">
        <v>60833.86</v>
      </c>
      <c r="AX106" s="321">
        <v>207101.17</v>
      </c>
      <c r="AY106" s="321">
        <v>10479.26</v>
      </c>
      <c r="AZ106" s="321">
        <v>81264.689999999988</v>
      </c>
      <c r="BA106" s="321">
        <v>427773</v>
      </c>
      <c r="BB106" s="321">
        <v>0</v>
      </c>
      <c r="BC106" s="321">
        <v>0</v>
      </c>
      <c r="BD106" s="321">
        <v>3231151.0599999996</v>
      </c>
      <c r="BE106" s="321">
        <v>385719.86999999994</v>
      </c>
      <c r="BF106" s="321">
        <v>-33890.490000000224</v>
      </c>
      <c r="BG106" s="321">
        <v>351829.37999999971</v>
      </c>
      <c r="BH106" s="321">
        <v>8702.5</v>
      </c>
      <c r="BI106" s="321">
        <v>0</v>
      </c>
      <c r="BJ106" s="321">
        <v>0</v>
      </c>
      <c r="BK106" s="321">
        <v>8702.5</v>
      </c>
      <c r="BL106" s="321">
        <v>0</v>
      </c>
      <c r="BM106" s="321">
        <v>0</v>
      </c>
      <c r="BN106" s="321">
        <v>0</v>
      </c>
      <c r="BO106" s="321">
        <v>0</v>
      </c>
      <c r="BP106" s="321">
        <v>0</v>
      </c>
      <c r="BQ106" s="321">
        <v>32161.299999999996</v>
      </c>
      <c r="BR106" s="321">
        <v>8702.5</v>
      </c>
      <c r="BS106" s="321">
        <v>40863.799999999996</v>
      </c>
      <c r="BT106" s="321">
        <v>0</v>
      </c>
      <c r="BU106" s="321">
        <v>0</v>
      </c>
      <c r="BV106" s="321">
        <v>0</v>
      </c>
      <c r="BW106" s="321">
        <v>0</v>
      </c>
      <c r="BX106" s="321">
        <v>0</v>
      </c>
      <c r="BY106" s="321">
        <v>0</v>
      </c>
      <c r="BZ106" s="321">
        <v>0</v>
      </c>
      <c r="CA106" s="321">
        <v>0</v>
      </c>
      <c r="CB106" s="321">
        <v>0</v>
      </c>
      <c r="CC106" s="321">
        <v>351829.37999999971</v>
      </c>
      <c r="CD106" s="321"/>
      <c r="CE106" s="321">
        <v>40863.799999999996</v>
      </c>
      <c r="CF106" s="321"/>
      <c r="CG106" s="321">
        <v>0</v>
      </c>
      <c r="CH106" s="321">
        <v>392693.1799999997</v>
      </c>
      <c r="CI106" s="321" t="s">
        <v>294</v>
      </c>
      <c r="CJ106" s="321" t="s">
        <v>295</v>
      </c>
      <c r="CK106" s="321">
        <v>0</v>
      </c>
      <c r="CL106" s="321">
        <v>187692.48</v>
      </c>
      <c r="CM106" s="321">
        <v>0</v>
      </c>
      <c r="CN106" s="321">
        <v>0</v>
      </c>
      <c r="CO106" s="321">
        <v>-5630.46</v>
      </c>
      <c r="CP106" s="321">
        <v>-6267.9299999999994</v>
      </c>
      <c r="CQ106" s="321">
        <v>0</v>
      </c>
      <c r="CR106" s="321">
        <v>175794.09000000003</v>
      </c>
      <c r="CS106" s="321">
        <v>191225.16999999998</v>
      </c>
      <c r="CT106" s="321">
        <v>0</v>
      </c>
      <c r="CU106" s="321">
        <v>0</v>
      </c>
      <c r="CV106" s="321">
        <v>191225.16999999998</v>
      </c>
      <c r="CW106" s="321"/>
      <c r="CX106" s="321"/>
      <c r="CY106" s="321"/>
      <c r="CZ106" s="321">
        <v>0</v>
      </c>
      <c r="DA106" s="321">
        <v>191225.16999999998</v>
      </c>
      <c r="DB106" s="321">
        <v>0</v>
      </c>
      <c r="DC106" s="321">
        <v>0</v>
      </c>
      <c r="DD106" s="321">
        <v>0</v>
      </c>
      <c r="DE106" s="321">
        <v>0</v>
      </c>
      <c r="DF106" s="321">
        <v>-15323.65</v>
      </c>
      <c r="DG106" s="321">
        <v>-130.9</v>
      </c>
      <c r="DH106" s="321">
        <v>0</v>
      </c>
      <c r="DI106" s="321">
        <v>0</v>
      </c>
      <c r="DJ106" s="321">
        <v>-15454.55</v>
      </c>
      <c r="DK106" s="321">
        <v>-33687.75</v>
      </c>
      <c r="DL106" s="321">
        <v>78447</v>
      </c>
      <c r="DM106" s="321">
        <v>-2148.89</v>
      </c>
      <c r="DN106" s="321">
        <v>-1482</v>
      </c>
      <c r="DO106" s="321">
        <v>0</v>
      </c>
      <c r="DP106" s="322">
        <v>0.10999999998603016</v>
      </c>
      <c r="DQ106" s="323">
        <v>2025570.54</v>
      </c>
      <c r="DR106" s="324">
        <v>1205580.5199999996</v>
      </c>
      <c r="DS106" s="323">
        <v>207101.17</v>
      </c>
      <c r="DT106" s="323">
        <v>77222.720000000001</v>
      </c>
      <c r="DU106" s="323">
        <v>0</v>
      </c>
      <c r="DV106" s="323">
        <v>41128.36</v>
      </c>
      <c r="DY106" s="303"/>
      <c r="DZ106" s="303"/>
      <c r="EG106" s="303"/>
    </row>
    <row r="107" spans="1:137" s="13" customFormat="1" ht="15.6" x14ac:dyDescent="0.3">
      <c r="A107" s="318">
        <v>3322</v>
      </c>
      <c r="B107" s="319" t="s">
        <v>296</v>
      </c>
      <c r="C107" s="320" t="s">
        <v>181</v>
      </c>
      <c r="D107" s="320" t="s">
        <v>186</v>
      </c>
      <c r="E107" s="320" t="s">
        <v>183</v>
      </c>
      <c r="F107" s="320" t="s">
        <v>184</v>
      </c>
      <c r="G107" s="321">
        <v>1274646.1200000001</v>
      </c>
      <c r="H107" s="321">
        <v>0</v>
      </c>
      <c r="I107" s="321">
        <v>59817.93</v>
      </c>
      <c r="J107" s="321">
        <v>0</v>
      </c>
      <c r="K107" s="321">
        <v>111700</v>
      </c>
      <c r="L107" s="321">
        <v>771.29</v>
      </c>
      <c r="M107" s="321">
        <v>0</v>
      </c>
      <c r="N107" s="321">
        <v>0</v>
      </c>
      <c r="O107" s="321">
        <v>65523.47</v>
      </c>
      <c r="P107" s="321">
        <v>7290.91</v>
      </c>
      <c r="Q107" s="321">
        <v>0</v>
      </c>
      <c r="R107" s="321">
        <v>0</v>
      </c>
      <c r="S107" s="321">
        <v>10077.870000000001</v>
      </c>
      <c r="T107" s="321">
        <v>0</v>
      </c>
      <c r="U107" s="321">
        <v>0</v>
      </c>
      <c r="V107" s="321">
        <v>4707.5</v>
      </c>
      <c r="W107" s="321">
        <v>43152</v>
      </c>
      <c r="X107" s="321">
        <v>1577687.09</v>
      </c>
      <c r="Y107" s="321">
        <v>645375.06000000006</v>
      </c>
      <c r="Z107" s="321">
        <v>0</v>
      </c>
      <c r="AA107" s="321">
        <v>294013.34000000003</v>
      </c>
      <c r="AB107" s="321">
        <v>44992.68</v>
      </c>
      <c r="AC107" s="321">
        <v>53910.69</v>
      </c>
      <c r="AD107" s="321">
        <v>0</v>
      </c>
      <c r="AE107" s="321">
        <v>43019.86</v>
      </c>
      <c r="AF107" s="321">
        <v>502.35</v>
      </c>
      <c r="AG107" s="321">
        <v>9093.2000000000007</v>
      </c>
      <c r="AH107" s="321">
        <v>0</v>
      </c>
      <c r="AI107" s="321">
        <v>0</v>
      </c>
      <c r="AJ107" s="321">
        <v>22872.68</v>
      </c>
      <c r="AK107" s="321">
        <v>526.24</v>
      </c>
      <c r="AL107" s="321">
        <v>3969.76</v>
      </c>
      <c r="AM107" s="321">
        <v>9486.15</v>
      </c>
      <c r="AN107" s="321">
        <v>16305.37</v>
      </c>
      <c r="AO107" s="321">
        <v>7944.8</v>
      </c>
      <c r="AP107" s="321">
        <v>1583.4</v>
      </c>
      <c r="AQ107" s="321">
        <v>43652.099999999817</v>
      </c>
      <c r="AR107" s="321">
        <v>12400.57</v>
      </c>
      <c r="AS107" s="321">
        <v>0</v>
      </c>
      <c r="AT107" s="321">
        <v>34050.58</v>
      </c>
      <c r="AU107" s="321">
        <v>10034.75</v>
      </c>
      <c r="AV107" s="321">
        <v>3677.5</v>
      </c>
      <c r="AW107" s="321">
        <v>155890.4</v>
      </c>
      <c r="AX107" s="321">
        <v>60112.94</v>
      </c>
      <c r="AY107" s="321">
        <v>27487.519999999997</v>
      </c>
      <c r="AZ107" s="321">
        <v>40839.300000000003</v>
      </c>
      <c r="BA107" s="321">
        <v>0</v>
      </c>
      <c r="BB107" s="321">
        <v>0</v>
      </c>
      <c r="BC107" s="321">
        <v>0</v>
      </c>
      <c r="BD107" s="321">
        <v>1541741.2400000002</v>
      </c>
      <c r="BE107" s="321">
        <v>28133.239999999845</v>
      </c>
      <c r="BF107" s="321">
        <v>35945.84999999986</v>
      </c>
      <c r="BG107" s="321">
        <v>64079.089999999705</v>
      </c>
      <c r="BH107" s="321">
        <v>0</v>
      </c>
      <c r="BI107" s="321">
        <v>0</v>
      </c>
      <c r="BJ107" s="321">
        <v>0</v>
      </c>
      <c r="BK107" s="321">
        <v>0</v>
      </c>
      <c r="BL107" s="321">
        <v>0</v>
      </c>
      <c r="BM107" s="321">
        <v>0</v>
      </c>
      <c r="BN107" s="321">
        <v>0</v>
      </c>
      <c r="BO107" s="321">
        <v>0</v>
      </c>
      <c r="BP107" s="321">
        <v>0</v>
      </c>
      <c r="BQ107" s="321">
        <v>13482.24</v>
      </c>
      <c r="BR107" s="321">
        <v>0</v>
      </c>
      <c r="BS107" s="321">
        <v>13482.24</v>
      </c>
      <c r="BT107" s="321">
        <v>0</v>
      </c>
      <c r="BU107" s="321">
        <v>0</v>
      </c>
      <c r="BV107" s="321">
        <v>0</v>
      </c>
      <c r="BW107" s="321">
        <v>0</v>
      </c>
      <c r="BX107" s="321">
        <v>0</v>
      </c>
      <c r="BY107" s="321">
        <v>0</v>
      </c>
      <c r="BZ107" s="321">
        <v>0</v>
      </c>
      <c r="CA107" s="321">
        <v>0</v>
      </c>
      <c r="CB107" s="321">
        <v>0</v>
      </c>
      <c r="CC107" s="321">
        <v>64079.089999999705</v>
      </c>
      <c r="CD107" s="321"/>
      <c r="CE107" s="321">
        <v>13482.24</v>
      </c>
      <c r="CF107" s="321"/>
      <c r="CG107" s="321">
        <v>0</v>
      </c>
      <c r="CH107" s="321">
        <v>77561.329999999711</v>
      </c>
      <c r="CI107" s="321">
        <v>206629.44</v>
      </c>
      <c r="CJ107" s="321">
        <v>114781.45</v>
      </c>
      <c r="CK107" s="321">
        <v>997.84</v>
      </c>
      <c r="CL107" s="321">
        <v>92845.83</v>
      </c>
      <c r="CM107" s="321">
        <v>0</v>
      </c>
      <c r="CN107" s="321">
        <v>0</v>
      </c>
      <c r="CO107" s="321">
        <v>1640.23</v>
      </c>
      <c r="CP107" s="321">
        <v>0</v>
      </c>
      <c r="CQ107" s="321">
        <v>10646.51</v>
      </c>
      <c r="CR107" s="321">
        <v>105132.56999999999</v>
      </c>
      <c r="CS107" s="321">
        <v>0</v>
      </c>
      <c r="CT107" s="321">
        <v>0</v>
      </c>
      <c r="CU107" s="321">
        <v>0</v>
      </c>
      <c r="CV107" s="321">
        <v>0</v>
      </c>
      <c r="CW107" s="321"/>
      <c r="CX107" s="321"/>
      <c r="CY107" s="321"/>
      <c r="CZ107" s="321">
        <v>0</v>
      </c>
      <c r="DA107" s="321">
        <v>0</v>
      </c>
      <c r="DB107" s="321">
        <v>0</v>
      </c>
      <c r="DC107" s="321">
        <v>0</v>
      </c>
      <c r="DD107" s="321">
        <v>0</v>
      </c>
      <c r="DE107" s="321">
        <v>0</v>
      </c>
      <c r="DF107" s="321">
        <v>0</v>
      </c>
      <c r="DG107" s="321">
        <v>-27571.24</v>
      </c>
      <c r="DH107" s="321">
        <v>0</v>
      </c>
      <c r="DI107" s="321">
        <v>0</v>
      </c>
      <c r="DJ107" s="321">
        <v>-27571.24</v>
      </c>
      <c r="DK107" s="321">
        <v>0</v>
      </c>
      <c r="DL107" s="321">
        <v>0</v>
      </c>
      <c r="DM107" s="321">
        <v>0</v>
      </c>
      <c r="DN107" s="321">
        <v>0</v>
      </c>
      <c r="DO107" s="321">
        <v>0</v>
      </c>
      <c r="DP107" s="322">
        <v>0</v>
      </c>
      <c r="DQ107" s="323">
        <v>1081813.9800000004</v>
      </c>
      <c r="DR107" s="324">
        <v>459927.25999999978</v>
      </c>
      <c r="DS107" s="323">
        <v>60112.94</v>
      </c>
      <c r="DT107" s="323">
        <v>82892.25</v>
      </c>
      <c r="DU107" s="323">
        <v>0</v>
      </c>
      <c r="DV107" s="323">
        <v>0</v>
      </c>
      <c r="DY107" s="303"/>
      <c r="DZ107" s="303"/>
      <c r="EG107" s="303"/>
    </row>
    <row r="108" spans="1:137" s="13" customFormat="1" ht="31.2" x14ac:dyDescent="0.3">
      <c r="A108" s="318">
        <v>2406</v>
      </c>
      <c r="B108" s="319" t="s">
        <v>297</v>
      </c>
      <c r="C108" s="320" t="s">
        <v>181</v>
      </c>
      <c r="D108" s="320" t="s">
        <v>186</v>
      </c>
      <c r="E108" s="320" t="s">
        <v>183</v>
      </c>
      <c r="F108" s="320" t="s">
        <v>184</v>
      </c>
      <c r="G108" s="321">
        <v>1262089</v>
      </c>
      <c r="H108" s="321">
        <v>0</v>
      </c>
      <c r="I108" s="321">
        <v>72069</v>
      </c>
      <c r="J108" s="321">
        <v>0</v>
      </c>
      <c r="K108" s="321">
        <v>143170</v>
      </c>
      <c r="L108" s="321">
        <v>5657</v>
      </c>
      <c r="M108" s="321">
        <v>0</v>
      </c>
      <c r="N108" s="321">
        <v>0</v>
      </c>
      <c r="O108" s="321">
        <v>6723</v>
      </c>
      <c r="P108" s="321">
        <v>0</v>
      </c>
      <c r="Q108" s="321">
        <v>0</v>
      </c>
      <c r="R108" s="321">
        <v>0</v>
      </c>
      <c r="S108" s="321">
        <v>14878</v>
      </c>
      <c r="T108" s="321">
        <v>76509</v>
      </c>
      <c r="U108" s="321">
        <v>0</v>
      </c>
      <c r="V108" s="321">
        <v>9766</v>
      </c>
      <c r="W108" s="321">
        <v>41802</v>
      </c>
      <c r="X108" s="321">
        <v>1632663</v>
      </c>
      <c r="Y108" s="321">
        <v>156638.62</v>
      </c>
      <c r="Z108" s="321">
        <v>0</v>
      </c>
      <c r="AA108" s="321">
        <v>59503</v>
      </c>
      <c r="AB108" s="321">
        <v>9331</v>
      </c>
      <c r="AC108" s="321">
        <v>90363</v>
      </c>
      <c r="AD108" s="321">
        <v>0</v>
      </c>
      <c r="AE108" s="321">
        <v>6637</v>
      </c>
      <c r="AF108" s="321">
        <v>0</v>
      </c>
      <c r="AG108" s="321">
        <v>0</v>
      </c>
      <c r="AH108" s="321">
        <v>0</v>
      </c>
      <c r="AI108" s="321">
        <v>0</v>
      </c>
      <c r="AJ108" s="321">
        <v>34768</v>
      </c>
      <c r="AK108" s="321">
        <v>3710</v>
      </c>
      <c r="AL108" s="321">
        <v>10433</v>
      </c>
      <c r="AM108" s="321">
        <v>2728</v>
      </c>
      <c r="AN108" s="321">
        <v>13017</v>
      </c>
      <c r="AO108" s="321">
        <v>12359</v>
      </c>
      <c r="AP108" s="321">
        <v>11945</v>
      </c>
      <c r="AQ108" s="321">
        <v>21395</v>
      </c>
      <c r="AR108" s="321">
        <v>0</v>
      </c>
      <c r="AS108" s="321">
        <v>0</v>
      </c>
      <c r="AT108" s="321">
        <v>0</v>
      </c>
      <c r="AU108" s="321">
        <v>5140</v>
      </c>
      <c r="AV108" s="321">
        <v>15418</v>
      </c>
      <c r="AW108" s="321">
        <v>52134</v>
      </c>
      <c r="AX108" s="321">
        <v>1534</v>
      </c>
      <c r="AY108" s="321">
        <v>5114</v>
      </c>
      <c r="AZ108" s="321">
        <v>1147257</v>
      </c>
      <c r="BA108" s="321">
        <v>0</v>
      </c>
      <c r="BB108" s="321">
        <v>0</v>
      </c>
      <c r="BC108" s="321">
        <v>0</v>
      </c>
      <c r="BD108" s="321">
        <v>1659424.62</v>
      </c>
      <c r="BE108" s="321">
        <v>219348</v>
      </c>
      <c r="BF108" s="321">
        <v>-26761.620000000112</v>
      </c>
      <c r="BG108" s="321">
        <v>192586.37999999989</v>
      </c>
      <c r="BH108" s="321">
        <v>6318</v>
      </c>
      <c r="BI108" s="321">
        <v>0</v>
      </c>
      <c r="BJ108" s="321">
        <v>0</v>
      </c>
      <c r="BK108" s="321">
        <v>6318</v>
      </c>
      <c r="BL108" s="321">
        <v>0</v>
      </c>
      <c r="BM108" s="321">
        <v>0</v>
      </c>
      <c r="BN108" s="321">
        <v>60346</v>
      </c>
      <c r="BO108" s="321">
        <v>0</v>
      </c>
      <c r="BP108" s="321">
        <v>60346</v>
      </c>
      <c r="BQ108" s="321">
        <v>62246</v>
      </c>
      <c r="BR108" s="321">
        <v>-54029</v>
      </c>
      <c r="BS108" s="321">
        <v>8217</v>
      </c>
      <c r="BT108" s="321">
        <v>0</v>
      </c>
      <c r="BU108" s="321">
        <v>0</v>
      </c>
      <c r="BV108" s="321">
        <v>0</v>
      </c>
      <c r="BW108" s="321">
        <v>0</v>
      </c>
      <c r="BX108" s="321">
        <v>0</v>
      </c>
      <c r="BY108" s="321">
        <v>0</v>
      </c>
      <c r="BZ108" s="321">
        <v>0</v>
      </c>
      <c r="CA108" s="321">
        <v>0</v>
      </c>
      <c r="CB108" s="321">
        <v>0</v>
      </c>
      <c r="CC108" s="321">
        <v>192586.37999999989</v>
      </c>
      <c r="CD108" s="321"/>
      <c r="CE108" s="321">
        <v>8217</v>
      </c>
      <c r="CF108" s="321"/>
      <c r="CG108" s="321">
        <v>0</v>
      </c>
      <c r="CH108" s="321">
        <v>200803.37999999989</v>
      </c>
      <c r="CI108" s="321">
        <v>288817</v>
      </c>
      <c r="CJ108" s="321">
        <v>0</v>
      </c>
      <c r="CK108" s="321">
        <v>20000</v>
      </c>
      <c r="CL108" s="321">
        <v>308817</v>
      </c>
      <c r="CM108" s="321">
        <v>0</v>
      </c>
      <c r="CN108" s="321">
        <v>0</v>
      </c>
      <c r="CO108" s="321">
        <v>1644</v>
      </c>
      <c r="CP108" s="321">
        <v>11155</v>
      </c>
      <c r="CQ108" s="321">
        <v>-76885</v>
      </c>
      <c r="CR108" s="321">
        <v>244731</v>
      </c>
      <c r="CS108" s="321">
        <v>0</v>
      </c>
      <c r="CT108" s="321">
        <v>0</v>
      </c>
      <c r="CU108" s="321">
        <v>0</v>
      </c>
      <c r="CV108" s="321">
        <v>0</v>
      </c>
      <c r="CW108" s="321"/>
      <c r="CX108" s="321"/>
      <c r="CY108" s="321"/>
      <c r="CZ108" s="321">
        <v>0</v>
      </c>
      <c r="DA108" s="321">
        <v>0</v>
      </c>
      <c r="DB108" s="321">
        <v>0</v>
      </c>
      <c r="DC108" s="321">
        <v>6353</v>
      </c>
      <c r="DD108" s="321">
        <v>0</v>
      </c>
      <c r="DE108" s="321">
        <v>0</v>
      </c>
      <c r="DF108" s="321">
        <v>0</v>
      </c>
      <c r="DG108" s="321">
        <v>-28852.620000000003</v>
      </c>
      <c r="DH108" s="321">
        <v>0</v>
      </c>
      <c r="DI108" s="321">
        <v>0</v>
      </c>
      <c r="DJ108" s="321">
        <v>-22499.620000000003</v>
      </c>
      <c r="DK108" s="321">
        <v>0</v>
      </c>
      <c r="DL108" s="321">
        <v>0</v>
      </c>
      <c r="DM108" s="321">
        <v>0</v>
      </c>
      <c r="DN108" s="321">
        <v>0</v>
      </c>
      <c r="DO108" s="321">
        <v>-21428</v>
      </c>
      <c r="DP108" s="322">
        <v>0</v>
      </c>
      <c r="DQ108" s="323">
        <v>322472.62</v>
      </c>
      <c r="DR108" s="324">
        <v>1336952</v>
      </c>
      <c r="DS108" s="323">
        <v>1534</v>
      </c>
      <c r="DT108" s="323">
        <v>21601</v>
      </c>
      <c r="DU108" s="323">
        <v>76509</v>
      </c>
      <c r="DV108" s="323">
        <v>-21428</v>
      </c>
      <c r="DY108" s="303"/>
      <c r="DZ108" s="303"/>
      <c r="EG108" s="303"/>
    </row>
    <row r="109" spans="1:137" s="13" customFormat="1" ht="15.6" x14ac:dyDescent="0.3">
      <c r="A109" s="318">
        <v>2416</v>
      </c>
      <c r="B109" s="319" t="s">
        <v>298</v>
      </c>
      <c r="C109" s="320" t="s">
        <v>181</v>
      </c>
      <c r="D109" s="320" t="s">
        <v>186</v>
      </c>
      <c r="E109" s="320" t="s">
        <v>183</v>
      </c>
      <c r="F109" s="320" t="s">
        <v>184</v>
      </c>
      <c r="G109" s="321">
        <v>2045053</v>
      </c>
      <c r="H109" s="321">
        <v>0</v>
      </c>
      <c r="I109" s="321">
        <v>75526</v>
      </c>
      <c r="J109" s="321">
        <v>0</v>
      </c>
      <c r="K109" s="321">
        <v>63510</v>
      </c>
      <c r="L109" s="321">
        <v>1086</v>
      </c>
      <c r="M109" s="321">
        <v>0</v>
      </c>
      <c r="N109" s="321">
        <v>13060</v>
      </c>
      <c r="O109" s="321">
        <v>177344</v>
      </c>
      <c r="P109" s="321">
        <v>80172</v>
      </c>
      <c r="Q109" s="321">
        <v>0</v>
      </c>
      <c r="R109" s="321">
        <v>0</v>
      </c>
      <c r="S109" s="321">
        <v>53271</v>
      </c>
      <c r="T109" s="321">
        <v>32392</v>
      </c>
      <c r="U109" s="321">
        <v>0</v>
      </c>
      <c r="V109" s="321">
        <v>4408</v>
      </c>
      <c r="W109" s="321">
        <v>100472</v>
      </c>
      <c r="X109" s="321">
        <v>2646294</v>
      </c>
      <c r="Y109" s="321">
        <v>1157725.0900000001</v>
      </c>
      <c r="Z109" s="321">
        <v>95323</v>
      </c>
      <c r="AA109" s="321">
        <v>343800</v>
      </c>
      <c r="AB109" s="321">
        <v>34740</v>
      </c>
      <c r="AC109" s="321">
        <v>142053</v>
      </c>
      <c r="AD109" s="321">
        <v>0</v>
      </c>
      <c r="AE109" s="321">
        <v>170682</v>
      </c>
      <c r="AF109" s="321">
        <v>1543</v>
      </c>
      <c r="AG109" s="321">
        <v>0</v>
      </c>
      <c r="AH109" s="321">
        <v>0</v>
      </c>
      <c r="AI109" s="321">
        <v>0</v>
      </c>
      <c r="AJ109" s="321">
        <v>20173</v>
      </c>
      <c r="AK109" s="321">
        <v>20135</v>
      </c>
      <c r="AL109" s="321">
        <v>36446</v>
      </c>
      <c r="AM109" s="321">
        <v>3651</v>
      </c>
      <c r="AN109" s="321">
        <v>48053</v>
      </c>
      <c r="AO109" s="321">
        <v>32595</v>
      </c>
      <c r="AP109" s="321">
        <v>20905</v>
      </c>
      <c r="AQ109" s="321">
        <v>53451</v>
      </c>
      <c r="AR109" s="321">
        <v>13379</v>
      </c>
      <c r="AS109" s="321">
        <v>0</v>
      </c>
      <c r="AT109" s="321">
        <v>0</v>
      </c>
      <c r="AU109" s="321">
        <v>10375</v>
      </c>
      <c r="AV109" s="321">
        <v>1296</v>
      </c>
      <c r="AW109" s="321">
        <v>19431</v>
      </c>
      <c r="AX109" s="321">
        <v>89026</v>
      </c>
      <c r="AY109" s="321">
        <v>12937</v>
      </c>
      <c r="AZ109" s="321">
        <v>303125</v>
      </c>
      <c r="BA109" s="321">
        <v>0</v>
      </c>
      <c r="BB109" s="321">
        <v>0</v>
      </c>
      <c r="BC109" s="321">
        <v>0</v>
      </c>
      <c r="BD109" s="321">
        <v>2630844.09</v>
      </c>
      <c r="BE109" s="321">
        <v>42262</v>
      </c>
      <c r="BF109" s="321">
        <v>15449.910000000149</v>
      </c>
      <c r="BG109" s="321">
        <v>57711.910000000149</v>
      </c>
      <c r="BH109" s="321">
        <v>13899</v>
      </c>
      <c r="BI109" s="321">
        <v>0</v>
      </c>
      <c r="BJ109" s="321">
        <v>0</v>
      </c>
      <c r="BK109" s="321">
        <v>13899</v>
      </c>
      <c r="BL109" s="321">
        <v>0</v>
      </c>
      <c r="BM109" s="321">
        <v>0</v>
      </c>
      <c r="BN109" s="321">
        <v>0</v>
      </c>
      <c r="BO109" s="321">
        <v>0</v>
      </c>
      <c r="BP109" s="321">
        <v>0</v>
      </c>
      <c r="BQ109" s="321">
        <v>5759</v>
      </c>
      <c r="BR109" s="321">
        <v>13899</v>
      </c>
      <c r="BS109" s="321">
        <v>19658</v>
      </c>
      <c r="BT109" s="321">
        <v>0</v>
      </c>
      <c r="BU109" s="321">
        <v>0</v>
      </c>
      <c r="BV109" s="321">
        <v>0</v>
      </c>
      <c r="BW109" s="321">
        <v>0</v>
      </c>
      <c r="BX109" s="321">
        <v>0</v>
      </c>
      <c r="BY109" s="321">
        <v>0</v>
      </c>
      <c r="BZ109" s="321">
        <v>0</v>
      </c>
      <c r="CA109" s="321">
        <v>0</v>
      </c>
      <c r="CB109" s="321">
        <v>0</v>
      </c>
      <c r="CC109" s="321">
        <v>57711.910000000149</v>
      </c>
      <c r="CD109" s="321"/>
      <c r="CE109" s="321">
        <v>19658</v>
      </c>
      <c r="CF109" s="321"/>
      <c r="CG109" s="321">
        <v>0</v>
      </c>
      <c r="CH109" s="321">
        <v>77369.910000000149</v>
      </c>
      <c r="CI109" s="321">
        <v>163958</v>
      </c>
      <c r="CJ109" s="321">
        <v>1078</v>
      </c>
      <c r="CK109" s="321">
        <v>312</v>
      </c>
      <c r="CL109" s="321">
        <v>163192</v>
      </c>
      <c r="CM109" s="321">
        <v>0</v>
      </c>
      <c r="CN109" s="321">
        <v>0</v>
      </c>
      <c r="CO109" s="321">
        <v>11013</v>
      </c>
      <c r="CP109" s="321">
        <v>0</v>
      </c>
      <c r="CQ109" s="321">
        <v>-35140</v>
      </c>
      <c r="CR109" s="321">
        <v>139065</v>
      </c>
      <c r="CS109" s="321">
        <v>50769</v>
      </c>
      <c r="CT109" s="321">
        <v>0</v>
      </c>
      <c r="CU109" s="321">
        <v>0</v>
      </c>
      <c r="CV109" s="321">
        <v>50769</v>
      </c>
      <c r="CW109" s="321"/>
      <c r="CX109" s="321"/>
      <c r="CY109" s="321"/>
      <c r="CZ109" s="321">
        <v>0</v>
      </c>
      <c r="DA109" s="321">
        <v>50769</v>
      </c>
      <c r="DB109" s="321">
        <v>0</v>
      </c>
      <c r="DC109" s="321">
        <v>34</v>
      </c>
      <c r="DD109" s="321">
        <v>0</v>
      </c>
      <c r="DE109" s="321">
        <v>0</v>
      </c>
      <c r="DF109" s="321">
        <v>-100522</v>
      </c>
      <c r="DG109" s="321">
        <v>-22824.09</v>
      </c>
      <c r="DH109" s="321">
        <v>0</v>
      </c>
      <c r="DI109" s="321">
        <v>0</v>
      </c>
      <c r="DJ109" s="321">
        <v>-123312.09</v>
      </c>
      <c r="DK109" s="321">
        <v>0</v>
      </c>
      <c r="DL109" s="321">
        <v>11013</v>
      </c>
      <c r="DM109" s="321">
        <v>0</v>
      </c>
      <c r="DN109" s="321">
        <v>0</v>
      </c>
      <c r="DO109" s="321">
        <v>-165</v>
      </c>
      <c r="DP109" s="322">
        <v>-0.1</v>
      </c>
      <c r="DQ109" s="323">
        <v>1945866.09</v>
      </c>
      <c r="DR109" s="324">
        <v>684977.99999999977</v>
      </c>
      <c r="DS109" s="323">
        <v>89026</v>
      </c>
      <c r="DT109" s="323">
        <v>323847</v>
      </c>
      <c r="DU109" s="323">
        <v>32392</v>
      </c>
      <c r="DV109" s="323">
        <v>10848</v>
      </c>
      <c r="DY109" s="303"/>
      <c r="DZ109" s="303"/>
      <c r="EG109" s="303"/>
    </row>
    <row r="110" spans="1:137" s="13" customFormat="1" ht="31.2" x14ac:dyDescent="0.3">
      <c r="A110" s="318">
        <v>3003</v>
      </c>
      <c r="B110" s="319" t="s">
        <v>299</v>
      </c>
      <c r="C110" s="320" t="s">
        <v>181</v>
      </c>
      <c r="D110" s="320" t="s">
        <v>186</v>
      </c>
      <c r="E110" s="320" t="s">
        <v>183</v>
      </c>
      <c r="F110" s="320" t="s">
        <v>184</v>
      </c>
      <c r="G110" s="321">
        <v>1104745.93</v>
      </c>
      <c r="H110" s="321">
        <v>0</v>
      </c>
      <c r="I110" s="321">
        <v>50307.040000000001</v>
      </c>
      <c r="J110" s="321">
        <v>0</v>
      </c>
      <c r="K110" s="321">
        <v>49100</v>
      </c>
      <c r="L110" s="321">
        <v>3171.29</v>
      </c>
      <c r="M110" s="321">
        <v>0</v>
      </c>
      <c r="N110" s="321">
        <v>0</v>
      </c>
      <c r="O110" s="321">
        <v>102667.04000000002</v>
      </c>
      <c r="P110" s="321">
        <v>22815.33</v>
      </c>
      <c r="Q110" s="321">
        <v>0</v>
      </c>
      <c r="R110" s="321">
        <v>0</v>
      </c>
      <c r="S110" s="321">
        <v>171401.15</v>
      </c>
      <c r="T110" s="321">
        <v>34.64</v>
      </c>
      <c r="U110" s="321">
        <v>0</v>
      </c>
      <c r="V110" s="321">
        <v>864.8</v>
      </c>
      <c r="W110" s="321">
        <v>52059</v>
      </c>
      <c r="X110" s="321">
        <v>1557166.22</v>
      </c>
      <c r="Y110" s="321">
        <v>488546.74000000011</v>
      </c>
      <c r="Z110" s="321">
        <v>1055.4000000000001</v>
      </c>
      <c r="AA110" s="321">
        <v>427.32999999999993</v>
      </c>
      <c r="AB110" s="321">
        <v>202150.0899999995</v>
      </c>
      <c r="AC110" s="321">
        <v>85.960000000000008</v>
      </c>
      <c r="AD110" s="321">
        <v>0</v>
      </c>
      <c r="AE110" s="321">
        <v>230875.38000000009</v>
      </c>
      <c r="AF110" s="321">
        <v>7247.33</v>
      </c>
      <c r="AG110" s="321">
        <v>6777</v>
      </c>
      <c r="AH110" s="321">
        <v>0</v>
      </c>
      <c r="AI110" s="321">
        <v>0</v>
      </c>
      <c r="AJ110" s="321">
        <v>48491.680000000008</v>
      </c>
      <c r="AK110" s="321">
        <v>1166.6500000000001</v>
      </c>
      <c r="AL110" s="321">
        <v>1246.9199999999998</v>
      </c>
      <c r="AM110" s="321">
        <v>1086.0700000000002</v>
      </c>
      <c r="AN110" s="321">
        <v>42993.8</v>
      </c>
      <c r="AO110" s="321">
        <v>49289.7</v>
      </c>
      <c r="AP110" s="321">
        <v>9399.09</v>
      </c>
      <c r="AQ110" s="321">
        <v>56691.049999999996</v>
      </c>
      <c r="AR110" s="321">
        <v>18552.929999999997</v>
      </c>
      <c r="AS110" s="321">
        <v>5850</v>
      </c>
      <c r="AT110" s="321">
        <v>9014.0899999999965</v>
      </c>
      <c r="AU110" s="321">
        <v>5139.75</v>
      </c>
      <c r="AV110" s="321">
        <v>1495</v>
      </c>
      <c r="AW110" s="321">
        <v>80170.17</v>
      </c>
      <c r="AX110" s="321">
        <v>110614.05999999998</v>
      </c>
      <c r="AY110" s="321">
        <v>5239.63</v>
      </c>
      <c r="AZ110" s="321">
        <v>264789.1100000001</v>
      </c>
      <c r="BA110" s="321">
        <v>0</v>
      </c>
      <c r="BB110" s="321">
        <v>0</v>
      </c>
      <c r="BC110" s="321">
        <v>0</v>
      </c>
      <c r="BD110" s="321">
        <v>1648394.93</v>
      </c>
      <c r="BE110" s="321">
        <v>86970.719999999841</v>
      </c>
      <c r="BF110" s="321">
        <v>-91228.709999999963</v>
      </c>
      <c r="BG110" s="321">
        <v>-4257.9900000001217</v>
      </c>
      <c r="BH110" s="321">
        <v>0</v>
      </c>
      <c r="BI110" s="321">
        <v>0</v>
      </c>
      <c r="BJ110" s="321">
        <v>0</v>
      </c>
      <c r="BK110" s="321">
        <v>0</v>
      </c>
      <c r="BL110" s="321">
        <v>0</v>
      </c>
      <c r="BM110" s="321">
        <v>0</v>
      </c>
      <c r="BN110" s="321">
        <v>0</v>
      </c>
      <c r="BO110" s="321">
        <v>0</v>
      </c>
      <c r="BP110" s="321">
        <v>0</v>
      </c>
      <c r="BQ110" s="321">
        <v>0</v>
      </c>
      <c r="BR110" s="321">
        <v>0</v>
      </c>
      <c r="BS110" s="321">
        <v>0</v>
      </c>
      <c r="BT110" s="321">
        <v>0</v>
      </c>
      <c r="BU110" s="321">
        <v>0</v>
      </c>
      <c r="BV110" s="321">
        <v>0</v>
      </c>
      <c r="BW110" s="321">
        <v>0</v>
      </c>
      <c r="BX110" s="321">
        <v>0</v>
      </c>
      <c r="BY110" s="321">
        <v>0</v>
      </c>
      <c r="BZ110" s="321">
        <v>0</v>
      </c>
      <c r="CA110" s="321">
        <v>0</v>
      </c>
      <c r="CB110" s="321">
        <v>0</v>
      </c>
      <c r="CC110" s="321"/>
      <c r="CD110" s="321">
        <v>-4257.9900000001217</v>
      </c>
      <c r="CE110" s="321">
        <v>0</v>
      </c>
      <c r="CF110" s="321"/>
      <c r="CG110" s="321">
        <v>0</v>
      </c>
      <c r="CH110" s="321">
        <v>-4257.9900000001217</v>
      </c>
      <c r="CI110" s="321">
        <v>157299.78</v>
      </c>
      <c r="CJ110" s="321">
        <v>0</v>
      </c>
      <c r="CK110" s="321">
        <v>0</v>
      </c>
      <c r="CL110" s="321">
        <v>157299.78</v>
      </c>
      <c r="CM110" s="321">
        <v>0</v>
      </c>
      <c r="CN110" s="321">
        <v>0</v>
      </c>
      <c r="CO110" s="321">
        <v>0</v>
      </c>
      <c r="CP110" s="321">
        <v>0</v>
      </c>
      <c r="CQ110" s="321">
        <v>-118780.5</v>
      </c>
      <c r="CR110" s="321">
        <v>38519.279999999999</v>
      </c>
      <c r="CS110" s="321">
        <v>0</v>
      </c>
      <c r="CT110" s="321">
        <v>0</v>
      </c>
      <c r="CU110" s="321">
        <v>0</v>
      </c>
      <c r="CV110" s="321">
        <v>0</v>
      </c>
      <c r="CW110" s="321"/>
      <c r="CX110" s="321"/>
      <c r="CY110" s="321"/>
      <c r="CZ110" s="321">
        <v>0</v>
      </c>
      <c r="DA110" s="321">
        <v>0</v>
      </c>
      <c r="DB110" s="321">
        <v>0</v>
      </c>
      <c r="DC110" s="321">
        <v>3075.96</v>
      </c>
      <c r="DD110" s="321">
        <v>0</v>
      </c>
      <c r="DE110" s="321">
        <v>0</v>
      </c>
      <c r="DF110" s="321">
        <v>-22133.52</v>
      </c>
      <c r="DG110" s="321">
        <v>-23719.71</v>
      </c>
      <c r="DH110" s="321">
        <v>0</v>
      </c>
      <c r="DI110" s="321">
        <v>0</v>
      </c>
      <c r="DJ110" s="321">
        <v>-42777.270000000004</v>
      </c>
      <c r="DK110" s="321">
        <v>0</v>
      </c>
      <c r="DL110" s="321">
        <v>0</v>
      </c>
      <c r="DM110" s="321">
        <v>0</v>
      </c>
      <c r="DN110" s="321">
        <v>0</v>
      </c>
      <c r="DO110" s="321">
        <v>0</v>
      </c>
      <c r="DP110" s="322">
        <v>0</v>
      </c>
      <c r="DQ110" s="323">
        <v>930388.22999999963</v>
      </c>
      <c r="DR110" s="324">
        <v>718006.7000000003</v>
      </c>
      <c r="DS110" s="323">
        <v>110614.05999999998</v>
      </c>
      <c r="DT110" s="323">
        <v>296883.52</v>
      </c>
      <c r="DU110" s="323">
        <v>34.64</v>
      </c>
      <c r="DV110" s="323">
        <v>0</v>
      </c>
      <c r="DY110" s="303"/>
      <c r="DZ110" s="303"/>
      <c r="EG110" s="303"/>
    </row>
    <row r="111" spans="1:137" s="13" customFormat="1" ht="15.6" x14ac:dyDescent="0.3">
      <c r="A111" s="318">
        <v>4245</v>
      </c>
      <c r="B111" s="319" t="s">
        <v>300</v>
      </c>
      <c r="C111" s="320" t="s">
        <v>181</v>
      </c>
      <c r="D111" s="320" t="s">
        <v>204</v>
      </c>
      <c r="E111" s="320" t="s">
        <v>183</v>
      </c>
      <c r="F111" s="320" t="s">
        <v>184</v>
      </c>
      <c r="G111" s="321">
        <v>10235301.390000001</v>
      </c>
      <c r="H111" s="321">
        <v>1419220.64</v>
      </c>
      <c r="I111" s="321">
        <v>121911.75</v>
      </c>
      <c r="J111" s="321">
        <v>0</v>
      </c>
      <c r="K111" s="321">
        <v>745500</v>
      </c>
      <c r="L111" s="321">
        <v>29655.439999999999</v>
      </c>
      <c r="M111" s="321">
        <v>0</v>
      </c>
      <c r="N111" s="321">
        <v>268600</v>
      </c>
      <c r="O111" s="321">
        <v>180419.29</v>
      </c>
      <c r="P111" s="321">
        <v>0</v>
      </c>
      <c r="Q111" s="321">
        <v>0</v>
      </c>
      <c r="R111" s="321">
        <v>0</v>
      </c>
      <c r="S111" s="321">
        <v>37828</v>
      </c>
      <c r="T111" s="321">
        <v>5068.8</v>
      </c>
      <c r="U111" s="321">
        <v>0</v>
      </c>
      <c r="V111" s="321">
        <v>42168.38</v>
      </c>
      <c r="W111" s="321">
        <v>0</v>
      </c>
      <c r="X111" s="321">
        <v>13085673.690000001</v>
      </c>
      <c r="Y111" s="321">
        <v>6585382</v>
      </c>
      <c r="Z111" s="321">
        <v>0</v>
      </c>
      <c r="AA111" s="321">
        <v>1849393</v>
      </c>
      <c r="AB111" s="321">
        <v>485022</v>
      </c>
      <c r="AC111" s="321">
        <v>797288</v>
      </c>
      <c r="AD111" s="321">
        <v>0</v>
      </c>
      <c r="AE111" s="321">
        <v>0</v>
      </c>
      <c r="AF111" s="321">
        <v>354784</v>
      </c>
      <c r="AG111" s="321">
        <v>32190</v>
      </c>
      <c r="AH111" s="321">
        <v>0</v>
      </c>
      <c r="AI111" s="321">
        <v>0</v>
      </c>
      <c r="AJ111" s="321">
        <v>1074186.49</v>
      </c>
      <c r="AK111" s="321">
        <v>21378</v>
      </c>
      <c r="AL111" s="321">
        <v>15866</v>
      </c>
      <c r="AM111" s="321">
        <v>26734</v>
      </c>
      <c r="AN111" s="321">
        <v>308908</v>
      </c>
      <c r="AO111" s="321">
        <v>22895.86</v>
      </c>
      <c r="AP111" s="321">
        <v>94492</v>
      </c>
      <c r="AQ111" s="321">
        <v>458069.45</v>
      </c>
      <c r="AR111" s="321">
        <v>140184</v>
      </c>
      <c r="AS111" s="321">
        <v>211018</v>
      </c>
      <c r="AT111" s="321">
        <v>203210.6</v>
      </c>
      <c r="AU111" s="321">
        <v>47732</v>
      </c>
      <c r="AV111" s="321">
        <v>5920</v>
      </c>
      <c r="AW111" s="321">
        <v>281019</v>
      </c>
      <c r="AX111" s="321">
        <v>-18471.64</v>
      </c>
      <c r="AY111" s="321">
        <v>303199.05</v>
      </c>
      <c r="AZ111" s="321">
        <v>85938.1</v>
      </c>
      <c r="BA111" s="321">
        <v>0</v>
      </c>
      <c r="BB111" s="321">
        <v>0</v>
      </c>
      <c r="BC111" s="321">
        <v>0</v>
      </c>
      <c r="BD111" s="321">
        <v>13386337.909999998</v>
      </c>
      <c r="BE111" s="321">
        <v>4271575.1399999997</v>
      </c>
      <c r="BF111" s="321">
        <v>-300664.21999999695</v>
      </c>
      <c r="BG111" s="321">
        <v>3970910.9200000027</v>
      </c>
      <c r="BH111" s="321">
        <v>30091.56</v>
      </c>
      <c r="BI111" s="321">
        <v>0</v>
      </c>
      <c r="BJ111" s="321">
        <v>0</v>
      </c>
      <c r="BK111" s="321">
        <v>30091.56</v>
      </c>
      <c r="BL111" s="321">
        <v>0</v>
      </c>
      <c r="BM111" s="321">
        <v>0</v>
      </c>
      <c r="BN111" s="321">
        <v>0</v>
      </c>
      <c r="BO111" s="321">
        <v>0</v>
      </c>
      <c r="BP111" s="321">
        <v>0</v>
      </c>
      <c r="BQ111" s="321">
        <v>114023.5</v>
      </c>
      <c r="BR111" s="321">
        <v>30091.56</v>
      </c>
      <c r="BS111" s="321">
        <v>144115.06</v>
      </c>
      <c r="BT111" s="321">
        <v>0</v>
      </c>
      <c r="BU111" s="321">
        <v>0</v>
      </c>
      <c r="BV111" s="321">
        <v>0</v>
      </c>
      <c r="BW111" s="321">
        <v>0</v>
      </c>
      <c r="BX111" s="321">
        <v>0</v>
      </c>
      <c r="BY111" s="321">
        <v>0</v>
      </c>
      <c r="BZ111" s="321">
        <v>0</v>
      </c>
      <c r="CA111" s="321">
        <v>0</v>
      </c>
      <c r="CB111" s="321">
        <v>0</v>
      </c>
      <c r="CC111" s="321">
        <v>3970910.9200000027</v>
      </c>
      <c r="CD111" s="321"/>
      <c r="CE111" s="321">
        <v>144115.06</v>
      </c>
      <c r="CF111" s="321"/>
      <c r="CG111" s="321">
        <v>0</v>
      </c>
      <c r="CH111" s="321">
        <v>4115025.9800000028</v>
      </c>
      <c r="CI111" s="321">
        <v>4250826.3899999997</v>
      </c>
      <c r="CJ111" s="321">
        <v>37910</v>
      </c>
      <c r="CK111" s="321">
        <v>77865</v>
      </c>
      <c r="CL111" s="321">
        <v>4290781.3899999997</v>
      </c>
      <c r="CM111" s="321">
        <v>0</v>
      </c>
      <c r="CN111" s="321">
        <v>0</v>
      </c>
      <c r="CO111" s="321">
        <v>102670.49</v>
      </c>
      <c r="CP111" s="321">
        <v>0</v>
      </c>
      <c r="CQ111" s="321">
        <v>-183395.34</v>
      </c>
      <c r="CR111" s="321">
        <v>4210056.54</v>
      </c>
      <c r="CS111" s="321">
        <v>0</v>
      </c>
      <c r="CT111" s="321">
        <v>0</v>
      </c>
      <c r="CU111" s="321">
        <v>0</v>
      </c>
      <c r="CV111" s="321">
        <v>0</v>
      </c>
      <c r="CW111" s="321"/>
      <c r="CX111" s="321"/>
      <c r="CY111" s="321"/>
      <c r="CZ111" s="321">
        <v>0</v>
      </c>
      <c r="DA111" s="321">
        <v>0</v>
      </c>
      <c r="DB111" s="321">
        <v>5068.8</v>
      </c>
      <c r="DC111" s="321">
        <v>4281.29</v>
      </c>
      <c r="DD111" s="321">
        <v>43095.8</v>
      </c>
      <c r="DE111" s="321">
        <v>0</v>
      </c>
      <c r="DF111" s="321">
        <v>-158144.4</v>
      </c>
      <c r="DG111" s="321">
        <v>-2318.9</v>
      </c>
      <c r="DH111" s="321">
        <v>0</v>
      </c>
      <c r="DI111" s="321">
        <v>0</v>
      </c>
      <c r="DJ111" s="321">
        <v>-108017.40999999999</v>
      </c>
      <c r="DK111" s="321">
        <v>12986.85</v>
      </c>
      <c r="DL111" s="321">
        <v>0</v>
      </c>
      <c r="DM111" s="321">
        <v>0</v>
      </c>
      <c r="DN111" s="321">
        <v>0</v>
      </c>
      <c r="DO111" s="321">
        <v>0</v>
      </c>
      <c r="DP111" s="322">
        <v>0</v>
      </c>
      <c r="DQ111" s="323">
        <v>10071869</v>
      </c>
      <c r="DR111" s="324">
        <v>3314468.9099999983</v>
      </c>
      <c r="DS111" s="323">
        <v>-18471.64</v>
      </c>
      <c r="DT111" s="323">
        <v>486847.29000000004</v>
      </c>
      <c r="DU111" s="323">
        <v>5068.8</v>
      </c>
      <c r="DV111" s="323">
        <v>12986.85</v>
      </c>
      <c r="DY111" s="303"/>
      <c r="DZ111" s="303"/>
      <c r="EG111" s="303"/>
    </row>
    <row r="112" spans="1:137" s="13" customFormat="1" ht="15.6" x14ac:dyDescent="0.3">
      <c r="A112" s="318">
        <v>2457</v>
      </c>
      <c r="B112" s="319" t="s">
        <v>301</v>
      </c>
      <c r="C112" s="320" t="s">
        <v>181</v>
      </c>
      <c r="D112" s="320" t="s">
        <v>186</v>
      </c>
      <c r="E112" s="320" t="s">
        <v>183</v>
      </c>
      <c r="F112" s="320" t="s">
        <v>184</v>
      </c>
      <c r="G112" s="321">
        <v>2583930.31</v>
      </c>
      <c r="H112" s="321">
        <v>0</v>
      </c>
      <c r="I112" s="321">
        <v>259737.79</v>
      </c>
      <c r="J112" s="321">
        <v>0</v>
      </c>
      <c r="K112" s="321">
        <v>254880</v>
      </c>
      <c r="L112" s="321">
        <v>856.93</v>
      </c>
      <c r="M112" s="321">
        <v>0</v>
      </c>
      <c r="N112" s="321">
        <v>0</v>
      </c>
      <c r="O112" s="321">
        <v>62863.64</v>
      </c>
      <c r="P112" s="321">
        <v>35976.78</v>
      </c>
      <c r="Q112" s="321">
        <v>1512.95</v>
      </c>
      <c r="R112" s="321">
        <v>0</v>
      </c>
      <c r="S112" s="321">
        <v>6095.4099999999989</v>
      </c>
      <c r="T112" s="321">
        <v>150.84</v>
      </c>
      <c r="U112" s="321">
        <v>0</v>
      </c>
      <c r="V112" s="321">
        <v>9499.23</v>
      </c>
      <c r="W112" s="321">
        <v>74903</v>
      </c>
      <c r="X112" s="321">
        <v>3290406.8800000004</v>
      </c>
      <c r="Y112" s="321">
        <v>1218842.4699999986</v>
      </c>
      <c r="Z112" s="321">
        <v>0</v>
      </c>
      <c r="AA112" s="321">
        <v>0</v>
      </c>
      <c r="AB112" s="321">
        <v>518025.72</v>
      </c>
      <c r="AC112" s="321">
        <v>203.57</v>
      </c>
      <c r="AD112" s="321">
        <v>0</v>
      </c>
      <c r="AE112" s="321">
        <v>601576.41999999888</v>
      </c>
      <c r="AF112" s="321">
        <v>30560.389999999974</v>
      </c>
      <c r="AG112" s="321">
        <v>2720.83</v>
      </c>
      <c r="AH112" s="321">
        <v>0</v>
      </c>
      <c r="AI112" s="321">
        <v>0</v>
      </c>
      <c r="AJ112" s="321">
        <v>278908.99</v>
      </c>
      <c r="AK112" s="321">
        <v>0</v>
      </c>
      <c r="AL112" s="321">
        <v>4561.4499999999989</v>
      </c>
      <c r="AM112" s="321">
        <v>0</v>
      </c>
      <c r="AN112" s="321">
        <v>38107.859999999993</v>
      </c>
      <c r="AO112" s="321">
        <v>31799.81</v>
      </c>
      <c r="AP112" s="321">
        <v>17382.179999999993</v>
      </c>
      <c r="AQ112" s="321">
        <v>82475.510000000009</v>
      </c>
      <c r="AR112" s="321">
        <v>43373.819999999992</v>
      </c>
      <c r="AS112" s="321">
        <v>700</v>
      </c>
      <c r="AT112" s="321">
        <v>49642.55000000001</v>
      </c>
      <c r="AU112" s="321">
        <v>9471</v>
      </c>
      <c r="AV112" s="321">
        <v>2975</v>
      </c>
      <c r="AW112" s="321">
        <v>197433.78</v>
      </c>
      <c r="AX112" s="321">
        <v>207511.14999999997</v>
      </c>
      <c r="AY112" s="321">
        <v>10328.84</v>
      </c>
      <c r="AZ112" s="321">
        <v>131850.53999999998</v>
      </c>
      <c r="BA112" s="321">
        <v>0</v>
      </c>
      <c r="BB112" s="321">
        <v>0</v>
      </c>
      <c r="BC112" s="321">
        <v>0</v>
      </c>
      <c r="BD112" s="321">
        <v>3478451.8799999976</v>
      </c>
      <c r="BE112" s="321">
        <v>974998.39999999991</v>
      </c>
      <c r="BF112" s="321">
        <v>-188044.99999999721</v>
      </c>
      <c r="BG112" s="321">
        <v>786953.4000000027</v>
      </c>
      <c r="BH112" s="321">
        <v>8954.5</v>
      </c>
      <c r="BI112" s="321">
        <v>0</v>
      </c>
      <c r="BJ112" s="321">
        <v>0</v>
      </c>
      <c r="BK112" s="321">
        <v>8954.5</v>
      </c>
      <c r="BL112" s="321">
        <v>0</v>
      </c>
      <c r="BM112" s="321">
        <v>139</v>
      </c>
      <c r="BN112" s="321">
        <v>0</v>
      </c>
      <c r="BO112" s="321">
        <v>0</v>
      </c>
      <c r="BP112" s="321">
        <v>139</v>
      </c>
      <c r="BQ112" s="321">
        <v>0</v>
      </c>
      <c r="BR112" s="321">
        <v>8815.5</v>
      </c>
      <c r="BS112" s="321">
        <v>8815.5</v>
      </c>
      <c r="BT112" s="321">
        <v>0</v>
      </c>
      <c r="BU112" s="321">
        <v>0</v>
      </c>
      <c r="BV112" s="321">
        <v>0</v>
      </c>
      <c r="BW112" s="321">
        <v>0</v>
      </c>
      <c r="BX112" s="321">
        <v>0</v>
      </c>
      <c r="BY112" s="321">
        <v>0</v>
      </c>
      <c r="BZ112" s="321">
        <v>0</v>
      </c>
      <c r="CA112" s="321">
        <v>0</v>
      </c>
      <c r="CB112" s="321">
        <v>0</v>
      </c>
      <c r="CC112" s="321">
        <v>786953.4000000027</v>
      </c>
      <c r="CD112" s="321"/>
      <c r="CE112" s="321">
        <v>8815.5</v>
      </c>
      <c r="CF112" s="321"/>
      <c r="CG112" s="321">
        <v>0</v>
      </c>
      <c r="CH112" s="321">
        <v>795768.9000000027</v>
      </c>
      <c r="CI112" s="321">
        <v>145384.75</v>
      </c>
      <c r="CJ112" s="321">
        <v>86</v>
      </c>
      <c r="CK112" s="321">
        <v>0</v>
      </c>
      <c r="CL112" s="321">
        <v>145298.75</v>
      </c>
      <c r="CM112" s="321">
        <v>0</v>
      </c>
      <c r="CN112" s="321">
        <v>0</v>
      </c>
      <c r="CO112" s="321">
        <v>27409.56</v>
      </c>
      <c r="CP112" s="321">
        <v>0</v>
      </c>
      <c r="CQ112" s="321">
        <v>738373.26</v>
      </c>
      <c r="CR112" s="321">
        <v>911081.57000000007</v>
      </c>
      <c r="CS112" s="321">
        <v>0</v>
      </c>
      <c r="CT112" s="321">
        <v>0</v>
      </c>
      <c r="CU112" s="321">
        <v>0</v>
      </c>
      <c r="CV112" s="321">
        <v>0</v>
      </c>
      <c r="CW112" s="321"/>
      <c r="CX112" s="321"/>
      <c r="CY112" s="321"/>
      <c r="CZ112" s="321">
        <v>0</v>
      </c>
      <c r="DA112" s="321">
        <v>0</v>
      </c>
      <c r="DB112" s="321">
        <v>0</v>
      </c>
      <c r="DC112" s="321">
        <v>37525.39</v>
      </c>
      <c r="DD112" s="321">
        <v>0</v>
      </c>
      <c r="DE112" s="321">
        <v>0</v>
      </c>
      <c r="DF112" s="321">
        <v>-109634.59</v>
      </c>
      <c r="DG112" s="321">
        <v>-43203.82</v>
      </c>
      <c r="DH112" s="321">
        <v>0</v>
      </c>
      <c r="DI112" s="321">
        <v>0</v>
      </c>
      <c r="DJ112" s="321">
        <v>-115313.01999999999</v>
      </c>
      <c r="DK112" s="321">
        <v>0</v>
      </c>
      <c r="DL112" s="321">
        <v>0</v>
      </c>
      <c r="DM112" s="321">
        <v>0</v>
      </c>
      <c r="DN112" s="321">
        <v>0</v>
      </c>
      <c r="DO112" s="321">
        <v>0</v>
      </c>
      <c r="DP112" s="322">
        <v>0.34999999986030161</v>
      </c>
      <c r="DQ112" s="323">
        <v>2369208.5699999975</v>
      </c>
      <c r="DR112" s="324">
        <v>1109243.31</v>
      </c>
      <c r="DS112" s="323">
        <v>207511.14999999997</v>
      </c>
      <c r="DT112" s="323">
        <v>104935.83</v>
      </c>
      <c r="DU112" s="323">
        <v>1663.79</v>
      </c>
      <c r="DV112" s="323">
        <v>0</v>
      </c>
      <c r="DY112" s="303"/>
      <c r="DZ112" s="303"/>
      <c r="EG112" s="303"/>
    </row>
    <row r="113" spans="1:137" s="13" customFormat="1" ht="15.6" x14ac:dyDescent="0.3">
      <c r="A113" s="318">
        <v>2142</v>
      </c>
      <c r="B113" s="319" t="s">
        <v>302</v>
      </c>
      <c r="C113" s="320" t="s">
        <v>181</v>
      </c>
      <c r="D113" s="320" t="s">
        <v>186</v>
      </c>
      <c r="E113" s="320" t="s">
        <v>183</v>
      </c>
      <c r="F113" s="320" t="s">
        <v>184</v>
      </c>
      <c r="G113" s="321">
        <v>2732388.45</v>
      </c>
      <c r="H113" s="321">
        <v>0</v>
      </c>
      <c r="I113" s="321">
        <v>174775.55</v>
      </c>
      <c r="J113" s="321">
        <v>0</v>
      </c>
      <c r="K113" s="321">
        <v>285640</v>
      </c>
      <c r="L113" s="321">
        <v>5571.2899999999936</v>
      </c>
      <c r="M113" s="321">
        <v>0</v>
      </c>
      <c r="N113" s="321">
        <v>0</v>
      </c>
      <c r="O113" s="321">
        <v>36189.93</v>
      </c>
      <c r="P113" s="321">
        <v>1513.3799999999974</v>
      </c>
      <c r="Q113" s="321">
        <v>0</v>
      </c>
      <c r="R113" s="321">
        <v>0</v>
      </c>
      <c r="S113" s="321">
        <v>11164.609999999993</v>
      </c>
      <c r="T113" s="321">
        <v>134616.71</v>
      </c>
      <c r="U113" s="321">
        <v>0</v>
      </c>
      <c r="V113" s="321">
        <v>17712.919999999998</v>
      </c>
      <c r="W113" s="321">
        <v>65138</v>
      </c>
      <c r="X113" s="321">
        <v>3464710.84</v>
      </c>
      <c r="Y113" s="321">
        <v>1629082.840000001</v>
      </c>
      <c r="Z113" s="321">
        <v>0</v>
      </c>
      <c r="AA113" s="321">
        <v>290761.40999999997</v>
      </c>
      <c r="AB113" s="321">
        <v>40265.550000000687</v>
      </c>
      <c r="AC113" s="321">
        <v>199886.67</v>
      </c>
      <c r="AD113" s="321">
        <v>0</v>
      </c>
      <c r="AE113" s="321">
        <v>92683.679999999818</v>
      </c>
      <c r="AF113" s="321">
        <v>10018.200000000035</v>
      </c>
      <c r="AG113" s="321">
        <v>11507.7</v>
      </c>
      <c r="AH113" s="321">
        <v>0</v>
      </c>
      <c r="AI113" s="321">
        <v>0</v>
      </c>
      <c r="AJ113" s="321">
        <v>55893.42</v>
      </c>
      <c r="AK113" s="321">
        <v>6563</v>
      </c>
      <c r="AL113" s="321">
        <v>62276.829999999994</v>
      </c>
      <c r="AM113" s="321">
        <v>715.57</v>
      </c>
      <c r="AN113" s="321">
        <v>61475.499999999985</v>
      </c>
      <c r="AO113" s="321">
        <v>23115.16</v>
      </c>
      <c r="AP113" s="321">
        <v>18209.73</v>
      </c>
      <c r="AQ113" s="321">
        <v>308158.81999999989</v>
      </c>
      <c r="AR113" s="321">
        <v>7268.87</v>
      </c>
      <c r="AS113" s="321">
        <v>0</v>
      </c>
      <c r="AT113" s="321">
        <v>142150.37</v>
      </c>
      <c r="AU113" s="321">
        <v>9471</v>
      </c>
      <c r="AV113" s="321">
        <v>5190</v>
      </c>
      <c r="AW113" s="321">
        <v>148924.99</v>
      </c>
      <c r="AX113" s="321">
        <v>63598.049999999945</v>
      </c>
      <c r="AY113" s="321">
        <v>13124.19</v>
      </c>
      <c r="AZ113" s="321">
        <v>209973.69999999995</v>
      </c>
      <c r="BA113" s="321">
        <v>0</v>
      </c>
      <c r="BB113" s="321">
        <v>0</v>
      </c>
      <c r="BC113" s="321">
        <v>0</v>
      </c>
      <c r="BD113" s="321">
        <v>3410315.2500000009</v>
      </c>
      <c r="BE113" s="321">
        <v>1122784.47</v>
      </c>
      <c r="BF113" s="321">
        <v>54395.58999999892</v>
      </c>
      <c r="BG113" s="321">
        <v>1177180.0599999989</v>
      </c>
      <c r="BH113" s="321">
        <v>32889</v>
      </c>
      <c r="BI113" s="321">
        <v>0</v>
      </c>
      <c r="BJ113" s="321">
        <v>0</v>
      </c>
      <c r="BK113" s="321">
        <v>32889</v>
      </c>
      <c r="BL113" s="321">
        <v>0</v>
      </c>
      <c r="BM113" s="321">
        <v>0</v>
      </c>
      <c r="BN113" s="321">
        <v>3600</v>
      </c>
      <c r="BO113" s="321">
        <v>0</v>
      </c>
      <c r="BP113" s="321">
        <v>3600</v>
      </c>
      <c r="BQ113" s="321">
        <v>0</v>
      </c>
      <c r="BR113" s="321">
        <v>29289</v>
      </c>
      <c r="BS113" s="321">
        <v>29289</v>
      </c>
      <c r="BT113" s="321">
        <v>0</v>
      </c>
      <c r="BU113" s="321">
        <v>0</v>
      </c>
      <c r="BV113" s="321">
        <v>0</v>
      </c>
      <c r="BW113" s="321">
        <v>0</v>
      </c>
      <c r="BX113" s="321">
        <v>0</v>
      </c>
      <c r="BY113" s="321">
        <v>0</v>
      </c>
      <c r="BZ113" s="321">
        <v>0</v>
      </c>
      <c r="CA113" s="321">
        <v>0</v>
      </c>
      <c r="CB113" s="321">
        <v>0</v>
      </c>
      <c r="CC113" s="321">
        <v>1177180.0599999989</v>
      </c>
      <c r="CD113" s="321"/>
      <c r="CE113" s="321">
        <v>29289</v>
      </c>
      <c r="CF113" s="321"/>
      <c r="CG113" s="321">
        <v>0</v>
      </c>
      <c r="CH113" s="321">
        <v>1206469.0599999989</v>
      </c>
      <c r="CI113" s="321">
        <v>1416074.64</v>
      </c>
      <c r="CJ113" s="321">
        <v>0</v>
      </c>
      <c r="CK113" s="321">
        <v>0</v>
      </c>
      <c r="CL113" s="321">
        <v>1416074.64</v>
      </c>
      <c r="CM113" s="321">
        <v>0</v>
      </c>
      <c r="CN113" s="321">
        <v>0</v>
      </c>
      <c r="CO113" s="321">
        <v>11932.34</v>
      </c>
      <c r="CP113" s="321">
        <v>0</v>
      </c>
      <c r="CQ113" s="321">
        <v>-214266.53</v>
      </c>
      <c r="CR113" s="321">
        <v>1213740.45</v>
      </c>
      <c r="CS113" s="321">
        <v>0</v>
      </c>
      <c r="CT113" s="321">
        <v>0</v>
      </c>
      <c r="CU113" s="321">
        <v>0</v>
      </c>
      <c r="CV113" s="321">
        <v>0</v>
      </c>
      <c r="CW113" s="321"/>
      <c r="CX113" s="321"/>
      <c r="CY113" s="321"/>
      <c r="CZ113" s="321">
        <v>0</v>
      </c>
      <c r="DA113" s="321">
        <v>0</v>
      </c>
      <c r="DB113" s="321">
        <v>0</v>
      </c>
      <c r="DC113" s="321">
        <v>36189.93</v>
      </c>
      <c r="DD113" s="321">
        <v>0</v>
      </c>
      <c r="DE113" s="321">
        <v>0</v>
      </c>
      <c r="DF113" s="321">
        <v>0</v>
      </c>
      <c r="DG113" s="321">
        <v>-43461.17</v>
      </c>
      <c r="DH113" s="321">
        <v>0</v>
      </c>
      <c r="DI113" s="321">
        <v>0</v>
      </c>
      <c r="DJ113" s="321">
        <v>-7271.239999999998</v>
      </c>
      <c r="DK113" s="321">
        <v>0</v>
      </c>
      <c r="DL113" s="321">
        <v>0</v>
      </c>
      <c r="DM113" s="321">
        <v>0</v>
      </c>
      <c r="DN113" s="321">
        <v>0</v>
      </c>
      <c r="DO113" s="321">
        <v>0</v>
      </c>
      <c r="DP113" s="322">
        <v>-0.14999999990686774</v>
      </c>
      <c r="DQ113" s="323">
        <v>2262698.3500000015</v>
      </c>
      <c r="DR113" s="324">
        <v>1147616.8999999994</v>
      </c>
      <c r="DS113" s="323">
        <v>63598.049999999945</v>
      </c>
      <c r="DT113" s="323">
        <v>48867.919999999991</v>
      </c>
      <c r="DU113" s="323">
        <v>134616.71</v>
      </c>
      <c r="DV113" s="323">
        <v>0</v>
      </c>
      <c r="DY113" s="303"/>
      <c r="DZ113" s="303"/>
      <c r="EG113" s="303"/>
    </row>
    <row r="114" spans="1:137" s="13" customFormat="1" ht="15.6" x14ac:dyDescent="0.3">
      <c r="A114" s="318">
        <v>2469</v>
      </c>
      <c r="B114" s="319" t="s">
        <v>303</v>
      </c>
      <c r="C114" s="320" t="s">
        <v>181</v>
      </c>
      <c r="D114" s="320" t="s">
        <v>186</v>
      </c>
      <c r="E114" s="320" t="s">
        <v>183</v>
      </c>
      <c r="F114" s="320" t="s">
        <v>184</v>
      </c>
      <c r="G114" s="321">
        <v>1871414</v>
      </c>
      <c r="H114" s="321">
        <v>0</v>
      </c>
      <c r="I114" s="321">
        <v>140015</v>
      </c>
      <c r="J114" s="321">
        <v>0</v>
      </c>
      <c r="K114" s="321">
        <v>198390</v>
      </c>
      <c r="L114" s="321">
        <v>0</v>
      </c>
      <c r="M114" s="321">
        <v>3205</v>
      </c>
      <c r="N114" s="321">
        <v>33415</v>
      </c>
      <c r="O114" s="321">
        <v>55973</v>
      </c>
      <c r="P114" s="321">
        <v>0</v>
      </c>
      <c r="Q114" s="321">
        <v>5000</v>
      </c>
      <c r="R114" s="321">
        <v>600</v>
      </c>
      <c r="S114" s="321">
        <v>17803</v>
      </c>
      <c r="T114" s="321">
        <v>133997</v>
      </c>
      <c r="U114" s="321">
        <v>0</v>
      </c>
      <c r="V114" s="321">
        <v>3198</v>
      </c>
      <c r="W114" s="321">
        <v>54082</v>
      </c>
      <c r="X114" s="321">
        <v>2517092</v>
      </c>
      <c r="Y114" s="321">
        <v>1245880</v>
      </c>
      <c r="Z114" s="321">
        <v>0</v>
      </c>
      <c r="AA114" s="321">
        <v>318080</v>
      </c>
      <c r="AB114" s="321">
        <v>58607</v>
      </c>
      <c r="AC114" s="321">
        <v>279208</v>
      </c>
      <c r="AD114" s="321">
        <v>51604</v>
      </c>
      <c r="AE114" s="321">
        <v>74382</v>
      </c>
      <c r="AF114" s="321">
        <v>8953</v>
      </c>
      <c r="AG114" s="321">
        <v>1949</v>
      </c>
      <c r="AH114" s="321">
        <v>12695</v>
      </c>
      <c r="AI114" s="321">
        <v>0</v>
      </c>
      <c r="AJ114" s="321">
        <v>58578</v>
      </c>
      <c r="AK114" s="321">
        <v>7116</v>
      </c>
      <c r="AL114" s="321">
        <v>19474</v>
      </c>
      <c r="AM114" s="321">
        <v>17344</v>
      </c>
      <c r="AN114" s="321">
        <v>68788</v>
      </c>
      <c r="AO114" s="321">
        <v>25052</v>
      </c>
      <c r="AP114" s="321">
        <v>87768</v>
      </c>
      <c r="AQ114" s="321">
        <v>52328</v>
      </c>
      <c r="AR114" s="321">
        <v>2753</v>
      </c>
      <c r="AS114" s="321">
        <v>0</v>
      </c>
      <c r="AT114" s="321">
        <v>42033</v>
      </c>
      <c r="AU114" s="321">
        <v>9471</v>
      </c>
      <c r="AV114" s="321">
        <v>0</v>
      </c>
      <c r="AW114" s="321">
        <v>33769</v>
      </c>
      <c r="AX114" s="321">
        <v>3793</v>
      </c>
      <c r="AY114" s="321">
        <v>8148</v>
      </c>
      <c r="AZ114" s="321">
        <v>156092</v>
      </c>
      <c r="BA114" s="321">
        <v>0</v>
      </c>
      <c r="BB114" s="321">
        <v>0</v>
      </c>
      <c r="BC114" s="321">
        <v>0</v>
      </c>
      <c r="BD114" s="321">
        <v>2643865</v>
      </c>
      <c r="BE114" s="321">
        <v>413187</v>
      </c>
      <c r="BF114" s="321">
        <v>-126773</v>
      </c>
      <c r="BG114" s="321">
        <v>286414</v>
      </c>
      <c r="BH114" s="321">
        <v>7645</v>
      </c>
      <c r="BI114" s="321">
        <v>0</v>
      </c>
      <c r="BJ114" s="321">
        <v>0</v>
      </c>
      <c r="BK114" s="321">
        <v>7645</v>
      </c>
      <c r="BL114" s="321">
        <v>0</v>
      </c>
      <c r="BM114" s="321">
        <v>0</v>
      </c>
      <c r="BN114" s="321">
        <v>0</v>
      </c>
      <c r="BO114" s="321">
        <v>0</v>
      </c>
      <c r="BP114" s="321">
        <v>0</v>
      </c>
      <c r="BQ114" s="321">
        <v>0</v>
      </c>
      <c r="BR114" s="321">
        <v>7645</v>
      </c>
      <c r="BS114" s="321">
        <v>7645</v>
      </c>
      <c r="BT114" s="321">
        <v>0</v>
      </c>
      <c r="BU114" s="321">
        <v>0</v>
      </c>
      <c r="BV114" s="321">
        <v>0</v>
      </c>
      <c r="BW114" s="321">
        <v>0</v>
      </c>
      <c r="BX114" s="321">
        <v>0</v>
      </c>
      <c r="BY114" s="321">
        <v>0</v>
      </c>
      <c r="BZ114" s="321">
        <v>0</v>
      </c>
      <c r="CA114" s="321">
        <v>0</v>
      </c>
      <c r="CB114" s="321">
        <v>0</v>
      </c>
      <c r="CC114" s="321">
        <v>286414</v>
      </c>
      <c r="CD114" s="321"/>
      <c r="CE114" s="321">
        <v>7645</v>
      </c>
      <c r="CF114" s="321"/>
      <c r="CG114" s="321">
        <v>0</v>
      </c>
      <c r="CH114" s="321">
        <v>294059</v>
      </c>
      <c r="CI114" s="321">
        <v>514454</v>
      </c>
      <c r="CJ114" s="321">
        <v>0</v>
      </c>
      <c r="CK114" s="321">
        <v>953</v>
      </c>
      <c r="CL114" s="321">
        <v>515406</v>
      </c>
      <c r="CM114" s="321">
        <v>225</v>
      </c>
      <c r="CN114" s="321">
        <v>0</v>
      </c>
      <c r="CO114" s="321">
        <v>-39596</v>
      </c>
      <c r="CP114" s="321">
        <v>0</v>
      </c>
      <c r="CQ114" s="321">
        <v>-221493</v>
      </c>
      <c r="CR114" s="321">
        <v>254542</v>
      </c>
      <c r="CS114" s="321">
        <v>0</v>
      </c>
      <c r="CT114" s="321">
        <v>0</v>
      </c>
      <c r="CU114" s="321">
        <v>0</v>
      </c>
      <c r="CV114" s="321">
        <v>0</v>
      </c>
      <c r="CW114" s="321"/>
      <c r="CX114" s="321"/>
      <c r="CY114" s="321"/>
      <c r="CZ114" s="321">
        <v>0</v>
      </c>
      <c r="DA114" s="321">
        <v>0</v>
      </c>
      <c r="DB114" s="321">
        <v>32158</v>
      </c>
      <c r="DC114" s="321">
        <v>14706</v>
      </c>
      <c r="DD114" s="321">
        <v>0</v>
      </c>
      <c r="DE114" s="321">
        <v>0</v>
      </c>
      <c r="DF114" s="321">
        <v>-6725</v>
      </c>
      <c r="DG114" s="321">
        <v>0</v>
      </c>
      <c r="DH114" s="321">
        <v>0</v>
      </c>
      <c r="DI114" s="321">
        <v>0</v>
      </c>
      <c r="DJ114" s="321">
        <v>40139</v>
      </c>
      <c r="DK114" s="321">
        <v>0</v>
      </c>
      <c r="DL114" s="321">
        <v>0</v>
      </c>
      <c r="DM114" s="321">
        <v>0</v>
      </c>
      <c r="DN114" s="321">
        <v>0</v>
      </c>
      <c r="DO114" s="321">
        <v>-623</v>
      </c>
      <c r="DP114" s="322">
        <v>-0.27</v>
      </c>
      <c r="DQ114" s="323">
        <v>2036714</v>
      </c>
      <c r="DR114" s="324">
        <v>607151</v>
      </c>
      <c r="DS114" s="323">
        <v>3793</v>
      </c>
      <c r="DT114" s="323">
        <v>107191</v>
      </c>
      <c r="DU114" s="323">
        <v>139597</v>
      </c>
      <c r="DV114" s="323">
        <v>-623</v>
      </c>
      <c r="DY114" s="303"/>
      <c r="DZ114" s="303"/>
      <c r="EG114" s="303"/>
    </row>
    <row r="115" spans="1:137" s="13" customFormat="1" ht="15.6" x14ac:dyDescent="0.3">
      <c r="A115" s="318">
        <v>3431</v>
      </c>
      <c r="B115" s="319" t="s">
        <v>304</v>
      </c>
      <c r="C115" s="320" t="s">
        <v>181</v>
      </c>
      <c r="D115" s="320" t="s">
        <v>186</v>
      </c>
      <c r="E115" s="320" t="s">
        <v>183</v>
      </c>
      <c r="F115" s="320" t="s">
        <v>194</v>
      </c>
      <c r="G115" s="321">
        <v>3397134.28</v>
      </c>
      <c r="H115" s="321">
        <v>0</v>
      </c>
      <c r="I115" s="321">
        <v>137789.84</v>
      </c>
      <c r="J115" s="321">
        <v>0</v>
      </c>
      <c r="K115" s="321">
        <v>186620</v>
      </c>
      <c r="L115" s="321">
        <v>6106.93</v>
      </c>
      <c r="M115" s="321">
        <v>0</v>
      </c>
      <c r="N115" s="321">
        <v>0</v>
      </c>
      <c r="O115" s="321">
        <v>155478.23000000001</v>
      </c>
      <c r="P115" s="321">
        <v>267</v>
      </c>
      <c r="Q115" s="321">
        <v>0</v>
      </c>
      <c r="R115" s="321">
        <v>0</v>
      </c>
      <c r="S115" s="321">
        <v>107070.78000000003</v>
      </c>
      <c r="T115" s="321">
        <v>53496</v>
      </c>
      <c r="U115" s="321">
        <v>0</v>
      </c>
      <c r="V115" s="321">
        <v>9575</v>
      </c>
      <c r="W115" s="321">
        <v>128509</v>
      </c>
      <c r="X115" s="321">
        <v>4182047.0599999996</v>
      </c>
      <c r="Y115" s="321">
        <v>2100958.5200000056</v>
      </c>
      <c r="Z115" s="321">
        <v>0</v>
      </c>
      <c r="AA115" s="321">
        <v>768635.06</v>
      </c>
      <c r="AB115" s="321">
        <v>42209</v>
      </c>
      <c r="AC115" s="321">
        <v>178249.81999999998</v>
      </c>
      <c r="AD115" s="321">
        <v>0</v>
      </c>
      <c r="AE115" s="321">
        <v>264357.52999999991</v>
      </c>
      <c r="AF115" s="321">
        <v>1952.9000000000074</v>
      </c>
      <c r="AG115" s="321">
        <v>2987</v>
      </c>
      <c r="AH115" s="321">
        <v>0</v>
      </c>
      <c r="AI115" s="321">
        <v>0</v>
      </c>
      <c r="AJ115" s="321">
        <v>25761</v>
      </c>
      <c r="AK115" s="321">
        <v>2169.16</v>
      </c>
      <c r="AL115" s="321">
        <v>75549.999999999985</v>
      </c>
      <c r="AM115" s="321">
        <v>19852.999999999996</v>
      </c>
      <c r="AN115" s="321">
        <v>71536</v>
      </c>
      <c r="AO115" s="321">
        <v>109798.62</v>
      </c>
      <c r="AP115" s="321">
        <v>19849</v>
      </c>
      <c r="AQ115" s="321">
        <v>163771.06000000003</v>
      </c>
      <c r="AR115" s="321">
        <v>6704</v>
      </c>
      <c r="AS115" s="321">
        <v>0</v>
      </c>
      <c r="AT115" s="321">
        <v>29586.000000000025</v>
      </c>
      <c r="AU115" s="321">
        <v>18745.650000000001</v>
      </c>
      <c r="AV115" s="321">
        <v>0</v>
      </c>
      <c r="AW115" s="321">
        <v>133291</v>
      </c>
      <c r="AX115" s="321">
        <v>72117.000000000058</v>
      </c>
      <c r="AY115" s="321">
        <v>120147.95999999999</v>
      </c>
      <c r="AZ115" s="321">
        <v>44469</v>
      </c>
      <c r="BA115" s="321">
        <v>0</v>
      </c>
      <c r="BB115" s="321">
        <v>0</v>
      </c>
      <c r="BC115" s="321">
        <v>0</v>
      </c>
      <c r="BD115" s="321">
        <v>4272698.2800000058</v>
      </c>
      <c r="BE115" s="321">
        <v>-145985.84000000134</v>
      </c>
      <c r="BF115" s="321">
        <v>-90651.220000006258</v>
      </c>
      <c r="BG115" s="321">
        <v>-236637.06000000759</v>
      </c>
      <c r="BH115" s="321">
        <v>11413.75</v>
      </c>
      <c r="BI115" s="321">
        <v>0</v>
      </c>
      <c r="BJ115" s="321">
        <v>0</v>
      </c>
      <c r="BK115" s="321">
        <v>11413.75</v>
      </c>
      <c r="BL115" s="321">
        <v>0</v>
      </c>
      <c r="BM115" s="321">
        <v>34318.879999999997</v>
      </c>
      <c r="BN115" s="321">
        <v>0</v>
      </c>
      <c r="BO115" s="321">
        <v>0</v>
      </c>
      <c r="BP115" s="321">
        <v>34318.879999999997</v>
      </c>
      <c r="BQ115" s="321">
        <v>53772.5</v>
      </c>
      <c r="BR115" s="321">
        <v>-22905.129999999997</v>
      </c>
      <c r="BS115" s="321">
        <v>30867.370000000003</v>
      </c>
      <c r="BT115" s="321">
        <v>0</v>
      </c>
      <c r="BU115" s="321">
        <v>0</v>
      </c>
      <c r="BV115" s="321">
        <v>0</v>
      </c>
      <c r="BW115" s="321">
        <v>0</v>
      </c>
      <c r="BX115" s="321">
        <v>0</v>
      </c>
      <c r="BY115" s="321">
        <v>0</v>
      </c>
      <c r="BZ115" s="321">
        <v>0</v>
      </c>
      <c r="CA115" s="321">
        <v>0</v>
      </c>
      <c r="CB115" s="321">
        <v>0</v>
      </c>
      <c r="CC115" s="321"/>
      <c r="CD115" s="321">
        <v>-236637.06000000759</v>
      </c>
      <c r="CE115" s="321">
        <v>30867.370000000003</v>
      </c>
      <c r="CF115" s="321"/>
      <c r="CG115" s="321">
        <v>0</v>
      </c>
      <c r="CH115" s="321">
        <v>-205769.6900000076</v>
      </c>
      <c r="CI115" s="321">
        <v>0</v>
      </c>
      <c r="CJ115" s="321">
        <v>0</v>
      </c>
      <c r="CK115" s="321">
        <v>0</v>
      </c>
      <c r="CL115" s="321">
        <v>0</v>
      </c>
      <c r="CM115" s="321">
        <v>0</v>
      </c>
      <c r="CN115" s="321">
        <v>0</v>
      </c>
      <c r="CO115" s="321">
        <v>0</v>
      </c>
      <c r="CP115" s="321">
        <v>0</v>
      </c>
      <c r="CQ115" s="321">
        <v>0</v>
      </c>
      <c r="CR115" s="321">
        <v>0</v>
      </c>
      <c r="CS115" s="321">
        <v>0</v>
      </c>
      <c r="CT115" s="321">
        <v>0</v>
      </c>
      <c r="CU115" s="321">
        <v>0</v>
      </c>
      <c r="CV115" s="321">
        <v>0</v>
      </c>
      <c r="CW115" s="321"/>
      <c r="CX115" s="321"/>
      <c r="CY115" s="321"/>
      <c r="CZ115" s="321">
        <v>-174855.5000000076</v>
      </c>
      <c r="DA115" s="321">
        <v>-174855.5000000076</v>
      </c>
      <c r="DB115" s="321">
        <v>0</v>
      </c>
      <c r="DC115" s="321">
        <v>59.23</v>
      </c>
      <c r="DD115" s="321">
        <v>0</v>
      </c>
      <c r="DE115" s="321">
        <v>0</v>
      </c>
      <c r="DF115" s="321">
        <v>-27658.52</v>
      </c>
      <c r="DG115" s="321">
        <v>-3314.9</v>
      </c>
      <c r="DH115" s="321">
        <v>0</v>
      </c>
      <c r="DI115" s="321">
        <v>0</v>
      </c>
      <c r="DJ115" s="321">
        <v>-30914.190000000002</v>
      </c>
      <c r="DK115" s="321">
        <v>0</v>
      </c>
      <c r="DL115" s="321">
        <v>0</v>
      </c>
      <c r="DM115" s="321">
        <v>0</v>
      </c>
      <c r="DN115" s="321">
        <v>0</v>
      </c>
      <c r="DO115" s="321">
        <v>0</v>
      </c>
      <c r="DP115" s="322">
        <v>7.5960997492074966E-9</v>
      </c>
      <c r="DQ115" s="323">
        <v>3356362.8300000052</v>
      </c>
      <c r="DR115" s="324">
        <v>916335.45000000065</v>
      </c>
      <c r="DS115" s="323">
        <v>72117.000000000058</v>
      </c>
      <c r="DT115" s="323">
        <v>262816.01</v>
      </c>
      <c r="DU115" s="323">
        <v>53496</v>
      </c>
      <c r="DV115" s="323">
        <v>0</v>
      </c>
      <c r="DY115" s="303"/>
      <c r="DZ115" s="303"/>
      <c r="EG115" s="303"/>
    </row>
    <row r="116" spans="1:137" s="13" customFormat="1" ht="15.6" x14ac:dyDescent="0.3">
      <c r="A116" s="318">
        <v>1028</v>
      </c>
      <c r="B116" s="319" t="s">
        <v>305</v>
      </c>
      <c r="C116" s="320" t="s">
        <v>181</v>
      </c>
      <c r="D116" s="320" t="s">
        <v>182</v>
      </c>
      <c r="E116" s="320" t="s">
        <v>183</v>
      </c>
      <c r="F116" s="320" t="s">
        <v>194</v>
      </c>
      <c r="G116" s="321">
        <v>604124.99517986691</v>
      </c>
      <c r="H116" s="321">
        <v>0</v>
      </c>
      <c r="I116" s="321">
        <v>7320.8033333333351</v>
      </c>
      <c r="J116" s="321">
        <v>0</v>
      </c>
      <c r="K116" s="321">
        <v>0</v>
      </c>
      <c r="L116" s="321">
        <v>200</v>
      </c>
      <c r="M116" s="321">
        <v>31628.5</v>
      </c>
      <c r="N116" s="321">
        <v>0</v>
      </c>
      <c r="O116" s="321">
        <v>0</v>
      </c>
      <c r="P116" s="321">
        <v>0</v>
      </c>
      <c r="Q116" s="321">
        <v>0</v>
      </c>
      <c r="R116" s="321">
        <v>3498.65</v>
      </c>
      <c r="S116" s="321">
        <v>3115.8</v>
      </c>
      <c r="T116" s="321">
        <v>0</v>
      </c>
      <c r="U116" s="321">
        <v>0</v>
      </c>
      <c r="V116" s="321">
        <v>0</v>
      </c>
      <c r="W116" s="321">
        <v>0</v>
      </c>
      <c r="X116" s="321">
        <v>649888.74851320032</v>
      </c>
      <c r="Y116" s="321">
        <v>103867.86000000003</v>
      </c>
      <c r="Z116" s="321">
        <v>0</v>
      </c>
      <c r="AA116" s="321">
        <v>183057.10999999987</v>
      </c>
      <c r="AB116" s="321">
        <v>11642.649999999994</v>
      </c>
      <c r="AC116" s="321">
        <v>146896.25</v>
      </c>
      <c r="AD116" s="321">
        <v>0</v>
      </c>
      <c r="AE116" s="321">
        <v>4678.8300000000008</v>
      </c>
      <c r="AF116" s="321">
        <v>0</v>
      </c>
      <c r="AG116" s="321">
        <v>2255.58</v>
      </c>
      <c r="AH116" s="321">
        <v>0</v>
      </c>
      <c r="AI116" s="321">
        <v>0</v>
      </c>
      <c r="AJ116" s="321">
        <v>17167.760000000006</v>
      </c>
      <c r="AK116" s="321">
        <v>2399.02</v>
      </c>
      <c r="AL116" s="321">
        <v>18464.009999999998</v>
      </c>
      <c r="AM116" s="321">
        <v>1122.5900000000001</v>
      </c>
      <c r="AN116" s="321">
        <v>10529.03</v>
      </c>
      <c r="AO116" s="321">
        <v>0</v>
      </c>
      <c r="AP116" s="321">
        <v>16850.539999999997</v>
      </c>
      <c r="AQ116" s="321">
        <v>11561.909999999998</v>
      </c>
      <c r="AR116" s="321">
        <v>1.999999999998181E-2</v>
      </c>
      <c r="AS116" s="321">
        <v>0</v>
      </c>
      <c r="AT116" s="321">
        <v>11684.77</v>
      </c>
      <c r="AU116" s="321">
        <v>3291.75</v>
      </c>
      <c r="AV116" s="321">
        <v>0</v>
      </c>
      <c r="AW116" s="321">
        <v>5628.73</v>
      </c>
      <c r="AX116" s="321">
        <v>46802.67</v>
      </c>
      <c r="AY116" s="321">
        <v>96.16</v>
      </c>
      <c r="AZ116" s="321">
        <v>76469.399999999994</v>
      </c>
      <c r="BA116" s="321">
        <v>0</v>
      </c>
      <c r="BB116" s="321">
        <v>0</v>
      </c>
      <c r="BC116" s="321">
        <v>0</v>
      </c>
      <c r="BD116" s="321">
        <v>674466.64000000013</v>
      </c>
      <c r="BE116" s="321">
        <v>-82912.920000000086</v>
      </c>
      <c r="BF116" s="321">
        <v>-24577.89148679981</v>
      </c>
      <c r="BG116" s="321">
        <v>-107490.8114867999</v>
      </c>
      <c r="BH116" s="321">
        <v>4762.75</v>
      </c>
      <c r="BI116" s="321">
        <v>0</v>
      </c>
      <c r="BJ116" s="321">
        <v>0</v>
      </c>
      <c r="BK116" s="321">
        <v>4762.75</v>
      </c>
      <c r="BL116" s="321">
        <v>4615</v>
      </c>
      <c r="BM116" s="321">
        <v>0</v>
      </c>
      <c r="BN116" s="321">
        <v>0</v>
      </c>
      <c r="BO116" s="321">
        <v>0</v>
      </c>
      <c r="BP116" s="321">
        <v>4615</v>
      </c>
      <c r="BQ116" s="321">
        <v>0</v>
      </c>
      <c r="BR116" s="321">
        <v>147.75</v>
      </c>
      <c r="BS116" s="321">
        <v>147.75</v>
      </c>
      <c r="BT116" s="321">
        <v>0</v>
      </c>
      <c r="BU116" s="321">
        <v>0</v>
      </c>
      <c r="BV116" s="321">
        <v>0</v>
      </c>
      <c r="BW116" s="321">
        <v>0</v>
      </c>
      <c r="BX116" s="321">
        <v>0</v>
      </c>
      <c r="BY116" s="321">
        <v>0</v>
      </c>
      <c r="BZ116" s="321">
        <v>0</v>
      </c>
      <c r="CA116" s="321">
        <v>0</v>
      </c>
      <c r="CB116" s="321">
        <v>0</v>
      </c>
      <c r="CC116" s="321"/>
      <c r="CD116" s="321">
        <v>-107490.8114867999</v>
      </c>
      <c r="CE116" s="321">
        <v>147.75</v>
      </c>
      <c r="CF116" s="321"/>
      <c r="CG116" s="321">
        <v>0</v>
      </c>
      <c r="CH116" s="321">
        <v>-107343.0614867999</v>
      </c>
      <c r="CI116" s="321">
        <v>0</v>
      </c>
      <c r="CJ116" s="321">
        <v>0</v>
      </c>
      <c r="CK116" s="321">
        <v>0</v>
      </c>
      <c r="CL116" s="321">
        <v>0</v>
      </c>
      <c r="CM116" s="321">
        <v>0</v>
      </c>
      <c r="CN116" s="321">
        <v>0</v>
      </c>
      <c r="CO116" s="321">
        <v>0</v>
      </c>
      <c r="CP116" s="321">
        <v>0</v>
      </c>
      <c r="CQ116" s="321">
        <v>0</v>
      </c>
      <c r="CR116" s="321">
        <v>0</v>
      </c>
      <c r="CS116" s="321">
        <v>0</v>
      </c>
      <c r="CT116" s="321">
        <v>0</v>
      </c>
      <c r="CU116" s="321">
        <v>0</v>
      </c>
      <c r="CV116" s="321">
        <v>0</v>
      </c>
      <c r="CW116" s="321"/>
      <c r="CX116" s="321"/>
      <c r="CY116" s="321"/>
      <c r="CZ116" s="321">
        <v>-88260.5814867999</v>
      </c>
      <c r="DA116" s="321">
        <v>-88260.5814867999</v>
      </c>
      <c r="DB116" s="321">
        <v>0</v>
      </c>
      <c r="DC116" s="321">
        <v>0</v>
      </c>
      <c r="DD116" s="321">
        <v>0</v>
      </c>
      <c r="DE116" s="321">
        <v>0</v>
      </c>
      <c r="DF116" s="321">
        <v>-19082.48</v>
      </c>
      <c r="DG116" s="321">
        <v>0</v>
      </c>
      <c r="DH116" s="321">
        <v>0</v>
      </c>
      <c r="DI116" s="321">
        <v>0</v>
      </c>
      <c r="DJ116" s="321">
        <v>-19082.48</v>
      </c>
      <c r="DK116" s="321">
        <v>0</v>
      </c>
      <c r="DL116" s="321">
        <v>0</v>
      </c>
      <c r="DM116" s="321">
        <v>0</v>
      </c>
      <c r="DN116" s="321">
        <v>0</v>
      </c>
      <c r="DO116" s="321">
        <v>0</v>
      </c>
      <c r="DP116" s="322">
        <v>0</v>
      </c>
      <c r="DQ116" s="323">
        <v>450142.6999999999</v>
      </c>
      <c r="DR116" s="324">
        <v>224323.94000000024</v>
      </c>
      <c r="DS116" s="323">
        <v>46802.67</v>
      </c>
      <c r="DT116" s="323">
        <v>3115.8</v>
      </c>
      <c r="DU116" s="323">
        <v>3498.65</v>
      </c>
      <c r="DV116" s="323">
        <v>0</v>
      </c>
      <c r="DY116" s="303"/>
      <c r="DZ116" s="303"/>
      <c r="EG116" s="303"/>
    </row>
    <row r="117" spans="1:137" s="13" customFormat="1" ht="15.6" x14ac:dyDescent="0.3">
      <c r="A117" s="318">
        <v>1049</v>
      </c>
      <c r="B117" s="319" t="s">
        <v>306</v>
      </c>
      <c r="C117" s="320" t="s">
        <v>181</v>
      </c>
      <c r="D117" s="320" t="s">
        <v>182</v>
      </c>
      <c r="E117" s="320" t="s">
        <v>183</v>
      </c>
      <c r="F117" s="320" t="s">
        <v>184</v>
      </c>
      <c r="G117" s="321">
        <v>838185.16</v>
      </c>
      <c r="H117" s="321">
        <v>0</v>
      </c>
      <c r="I117" s="321">
        <v>34092.26</v>
      </c>
      <c r="J117" s="321">
        <v>0</v>
      </c>
      <c r="K117" s="321">
        <v>0</v>
      </c>
      <c r="L117" s="321">
        <v>0</v>
      </c>
      <c r="M117" s="321">
        <v>11203.35</v>
      </c>
      <c r="N117" s="321">
        <v>0</v>
      </c>
      <c r="O117" s="321">
        <v>27230.809999999998</v>
      </c>
      <c r="P117" s="321">
        <v>0</v>
      </c>
      <c r="Q117" s="321">
        <v>0</v>
      </c>
      <c r="R117" s="321">
        <v>0</v>
      </c>
      <c r="S117" s="321">
        <v>10847.370000000003</v>
      </c>
      <c r="T117" s="321">
        <v>0</v>
      </c>
      <c r="U117" s="321">
        <v>0</v>
      </c>
      <c r="V117" s="321">
        <v>0</v>
      </c>
      <c r="W117" s="321">
        <v>0</v>
      </c>
      <c r="X117" s="321">
        <v>921558.95000000007</v>
      </c>
      <c r="Y117" s="321">
        <v>233609.11000000022</v>
      </c>
      <c r="Z117" s="321">
        <v>0</v>
      </c>
      <c r="AA117" s="321">
        <v>183725.1</v>
      </c>
      <c r="AB117" s="321">
        <v>28815.919999999824</v>
      </c>
      <c r="AC117" s="321">
        <v>124059.82</v>
      </c>
      <c r="AD117" s="321">
        <v>0</v>
      </c>
      <c r="AE117" s="321">
        <v>19638.650000000111</v>
      </c>
      <c r="AF117" s="321">
        <v>1546.9800000000014</v>
      </c>
      <c r="AG117" s="321">
        <v>145</v>
      </c>
      <c r="AH117" s="321">
        <v>0</v>
      </c>
      <c r="AI117" s="321">
        <v>0</v>
      </c>
      <c r="AJ117" s="321">
        <v>16990.200000000004</v>
      </c>
      <c r="AK117" s="321">
        <v>4698.67</v>
      </c>
      <c r="AL117" s="321">
        <v>7458.5</v>
      </c>
      <c r="AM117" s="321">
        <v>251.26</v>
      </c>
      <c r="AN117" s="321">
        <v>9030.09</v>
      </c>
      <c r="AO117" s="321">
        <v>0</v>
      </c>
      <c r="AP117" s="321">
        <v>10060.740000000002</v>
      </c>
      <c r="AQ117" s="321">
        <v>6260.1199999999944</v>
      </c>
      <c r="AR117" s="321">
        <v>6105</v>
      </c>
      <c r="AS117" s="321">
        <v>0</v>
      </c>
      <c r="AT117" s="321">
        <v>17577.699999999993</v>
      </c>
      <c r="AU117" s="321">
        <v>3291.75</v>
      </c>
      <c r="AV117" s="321">
        <v>0</v>
      </c>
      <c r="AW117" s="321">
        <v>12501.25</v>
      </c>
      <c r="AX117" s="321">
        <v>69776.930000000008</v>
      </c>
      <c r="AY117" s="321">
        <v>502.43</v>
      </c>
      <c r="AZ117" s="321">
        <v>120142.77</v>
      </c>
      <c r="BA117" s="321">
        <v>0</v>
      </c>
      <c r="BB117" s="321">
        <v>0</v>
      </c>
      <c r="BC117" s="321">
        <v>0</v>
      </c>
      <c r="BD117" s="321">
        <v>876187.99000000011</v>
      </c>
      <c r="BE117" s="321">
        <v>469472.30999999976</v>
      </c>
      <c r="BF117" s="321">
        <v>45370.959999999963</v>
      </c>
      <c r="BG117" s="321">
        <v>514843.26999999973</v>
      </c>
      <c r="BH117" s="321">
        <v>4722</v>
      </c>
      <c r="BI117" s="321">
        <v>0</v>
      </c>
      <c r="BJ117" s="321">
        <v>0</v>
      </c>
      <c r="BK117" s="321">
        <v>4722</v>
      </c>
      <c r="BL117" s="321">
        <v>0</v>
      </c>
      <c r="BM117" s="321">
        <v>1210</v>
      </c>
      <c r="BN117" s="321">
        <v>0</v>
      </c>
      <c r="BO117" s="321">
        <v>0</v>
      </c>
      <c r="BP117" s="321">
        <v>1210</v>
      </c>
      <c r="BQ117" s="321">
        <v>0</v>
      </c>
      <c r="BR117" s="321">
        <v>3512</v>
      </c>
      <c r="BS117" s="321">
        <v>3512</v>
      </c>
      <c r="BT117" s="321">
        <v>0</v>
      </c>
      <c r="BU117" s="321">
        <v>0</v>
      </c>
      <c r="BV117" s="321">
        <v>0</v>
      </c>
      <c r="BW117" s="321">
        <v>0</v>
      </c>
      <c r="BX117" s="321">
        <v>0</v>
      </c>
      <c r="BY117" s="321">
        <v>0</v>
      </c>
      <c r="BZ117" s="321">
        <v>0</v>
      </c>
      <c r="CA117" s="321">
        <v>0</v>
      </c>
      <c r="CB117" s="321">
        <v>0</v>
      </c>
      <c r="CC117" s="321">
        <v>514843.26999999973</v>
      </c>
      <c r="CD117" s="321"/>
      <c r="CE117" s="321">
        <v>3512</v>
      </c>
      <c r="CF117" s="321"/>
      <c r="CG117" s="321">
        <v>0</v>
      </c>
      <c r="CH117" s="321">
        <v>518355.26999999973</v>
      </c>
      <c r="CI117" s="321">
        <v>146420.09</v>
      </c>
      <c r="CJ117" s="321">
        <v>147430.37</v>
      </c>
      <c r="CK117" s="321">
        <v>0</v>
      </c>
      <c r="CL117" s="321">
        <v>-1010.2799999999988</v>
      </c>
      <c r="CM117" s="321">
        <v>0</v>
      </c>
      <c r="CN117" s="321">
        <v>0</v>
      </c>
      <c r="CO117" s="321">
        <v>4057.68</v>
      </c>
      <c r="CP117" s="321">
        <v>0</v>
      </c>
      <c r="CQ117" s="321">
        <v>0</v>
      </c>
      <c r="CR117" s="321">
        <v>3047.400000000001</v>
      </c>
      <c r="CS117" s="321">
        <v>400090.41</v>
      </c>
      <c r="CT117" s="321">
        <v>0</v>
      </c>
      <c r="CU117" s="321">
        <v>0</v>
      </c>
      <c r="CV117" s="321">
        <v>400090.41</v>
      </c>
      <c r="CW117" s="321"/>
      <c r="CX117" s="321"/>
      <c r="CY117" s="321"/>
      <c r="CZ117" s="321">
        <v>0</v>
      </c>
      <c r="DA117" s="321">
        <v>400090.41</v>
      </c>
      <c r="DB117" s="321">
        <v>0</v>
      </c>
      <c r="DC117" s="321">
        <v>13688.74</v>
      </c>
      <c r="DD117" s="321">
        <v>0</v>
      </c>
      <c r="DE117" s="321">
        <v>0</v>
      </c>
      <c r="DF117" s="321">
        <v>0</v>
      </c>
      <c r="DG117" s="321">
        <v>-578.4</v>
      </c>
      <c r="DH117" s="321">
        <v>0</v>
      </c>
      <c r="DI117" s="321">
        <v>0</v>
      </c>
      <c r="DJ117" s="321">
        <v>13110.34</v>
      </c>
      <c r="DK117" s="321">
        <v>102107</v>
      </c>
      <c r="DL117" s="321">
        <v>0</v>
      </c>
      <c r="DM117" s="321">
        <v>0</v>
      </c>
      <c r="DN117" s="321">
        <v>0</v>
      </c>
      <c r="DO117" s="321">
        <v>0</v>
      </c>
      <c r="DP117" s="322">
        <v>0.11999999999534339</v>
      </c>
      <c r="DQ117" s="323">
        <v>591395.58000000007</v>
      </c>
      <c r="DR117" s="324">
        <v>284792.41000000003</v>
      </c>
      <c r="DS117" s="323">
        <v>69776.930000000008</v>
      </c>
      <c r="DT117" s="323">
        <v>38078.18</v>
      </c>
      <c r="DU117" s="323">
        <v>0</v>
      </c>
      <c r="DV117" s="323">
        <v>102107</v>
      </c>
      <c r="DY117" s="303"/>
      <c r="DZ117" s="303"/>
      <c r="EG117" s="303"/>
    </row>
    <row r="118" spans="1:137" s="13" customFormat="1" ht="15.6" x14ac:dyDescent="0.3">
      <c r="A118" s="318">
        <v>7053</v>
      </c>
      <c r="B118" s="319" t="s">
        <v>307</v>
      </c>
      <c r="C118" s="320" t="s">
        <v>181</v>
      </c>
      <c r="D118" s="320" t="s">
        <v>196</v>
      </c>
      <c r="E118" s="320" t="s">
        <v>183</v>
      </c>
      <c r="F118" s="320" t="s">
        <v>184</v>
      </c>
      <c r="G118" s="321">
        <v>2125886</v>
      </c>
      <c r="H118" s="321">
        <v>0</v>
      </c>
      <c r="I118" s="321">
        <v>2635810</v>
      </c>
      <c r="J118" s="321">
        <v>0</v>
      </c>
      <c r="K118" s="321">
        <v>91350</v>
      </c>
      <c r="L118" s="321">
        <v>3086</v>
      </c>
      <c r="M118" s="321">
        <v>0</v>
      </c>
      <c r="N118" s="321">
        <v>0</v>
      </c>
      <c r="O118" s="321">
        <v>133812</v>
      </c>
      <c r="P118" s="321">
        <v>1668</v>
      </c>
      <c r="Q118" s="321">
        <v>0</v>
      </c>
      <c r="R118" s="321">
        <v>0</v>
      </c>
      <c r="S118" s="321">
        <v>0</v>
      </c>
      <c r="T118" s="321">
        <v>98785</v>
      </c>
      <c r="U118" s="321">
        <v>0</v>
      </c>
      <c r="V118" s="321">
        <v>36106</v>
      </c>
      <c r="W118" s="321">
        <v>0</v>
      </c>
      <c r="X118" s="321">
        <v>5126503</v>
      </c>
      <c r="Y118" s="321">
        <v>1553078</v>
      </c>
      <c r="Z118" s="321">
        <v>0</v>
      </c>
      <c r="AA118" s="321">
        <v>1238683</v>
      </c>
      <c r="AB118" s="321">
        <v>80226</v>
      </c>
      <c r="AC118" s="321">
        <v>368347</v>
      </c>
      <c r="AD118" s="321">
        <v>0</v>
      </c>
      <c r="AE118" s="321">
        <v>173519</v>
      </c>
      <c r="AF118" s="321">
        <v>20255</v>
      </c>
      <c r="AG118" s="321">
        <v>28048</v>
      </c>
      <c r="AH118" s="321">
        <v>0</v>
      </c>
      <c r="AI118" s="321">
        <v>0</v>
      </c>
      <c r="AJ118" s="321">
        <v>12173</v>
      </c>
      <c r="AK118" s="321">
        <v>6054</v>
      </c>
      <c r="AL118" s="321">
        <v>35413</v>
      </c>
      <c r="AM118" s="321">
        <v>530</v>
      </c>
      <c r="AN118" s="321">
        <v>4642</v>
      </c>
      <c r="AO118" s="321">
        <v>0</v>
      </c>
      <c r="AP118" s="321">
        <v>40253</v>
      </c>
      <c r="AQ118" s="321">
        <v>602604</v>
      </c>
      <c r="AR118" s="321">
        <v>1753</v>
      </c>
      <c r="AS118" s="321">
        <v>21968</v>
      </c>
      <c r="AT118" s="321">
        <v>64022</v>
      </c>
      <c r="AU118" s="321">
        <v>5140</v>
      </c>
      <c r="AV118" s="321">
        <v>0</v>
      </c>
      <c r="AW118" s="321">
        <v>157800.94</v>
      </c>
      <c r="AX118" s="321">
        <v>649683</v>
      </c>
      <c r="AY118" s="321">
        <v>36940</v>
      </c>
      <c r="AZ118" s="321">
        <v>235346</v>
      </c>
      <c r="BA118" s="321">
        <v>0</v>
      </c>
      <c r="BB118" s="321">
        <v>0</v>
      </c>
      <c r="BC118" s="321">
        <v>0</v>
      </c>
      <c r="BD118" s="321">
        <v>5336477.9400000004</v>
      </c>
      <c r="BE118" s="321">
        <v>635678</v>
      </c>
      <c r="BF118" s="321">
        <v>-209974.94000000041</v>
      </c>
      <c r="BG118" s="321">
        <v>425703.05999999959</v>
      </c>
      <c r="BH118" s="321">
        <v>12961</v>
      </c>
      <c r="BI118" s="321">
        <v>0</v>
      </c>
      <c r="BJ118" s="321">
        <v>0</v>
      </c>
      <c r="BK118" s="321">
        <v>12961</v>
      </c>
      <c r="BL118" s="321">
        <v>0</v>
      </c>
      <c r="BM118" s="321">
        <v>0</v>
      </c>
      <c r="BN118" s="321">
        <v>0</v>
      </c>
      <c r="BO118" s="321">
        <v>0</v>
      </c>
      <c r="BP118" s="321">
        <v>0</v>
      </c>
      <c r="BQ118" s="321">
        <v>37204</v>
      </c>
      <c r="BR118" s="321">
        <v>12961</v>
      </c>
      <c r="BS118" s="321">
        <v>50165</v>
      </c>
      <c r="BT118" s="321">
        <v>0</v>
      </c>
      <c r="BU118" s="321">
        <v>0</v>
      </c>
      <c r="BV118" s="321">
        <v>0</v>
      </c>
      <c r="BW118" s="321">
        <v>0</v>
      </c>
      <c r="BX118" s="321">
        <v>0</v>
      </c>
      <c r="BY118" s="321">
        <v>0</v>
      </c>
      <c r="BZ118" s="321">
        <v>0</v>
      </c>
      <c r="CA118" s="321">
        <v>0</v>
      </c>
      <c r="CB118" s="321">
        <v>0</v>
      </c>
      <c r="CC118" s="321">
        <v>425703.05999999959</v>
      </c>
      <c r="CD118" s="321"/>
      <c r="CE118" s="321">
        <v>50165</v>
      </c>
      <c r="CF118" s="321"/>
      <c r="CG118" s="321">
        <v>0</v>
      </c>
      <c r="CH118" s="321">
        <v>475868.05999999959</v>
      </c>
      <c r="CI118" s="321">
        <v>996693</v>
      </c>
      <c r="CJ118" s="321">
        <v>359580</v>
      </c>
      <c r="CK118" s="321">
        <v>16536</v>
      </c>
      <c r="CL118" s="321">
        <v>653649</v>
      </c>
      <c r="CM118" s="321">
        <v>0</v>
      </c>
      <c r="CN118" s="321">
        <v>0</v>
      </c>
      <c r="CO118" s="321">
        <v>10109</v>
      </c>
      <c r="CP118" s="321">
        <v>1849</v>
      </c>
      <c r="CQ118" s="321">
        <v>0</v>
      </c>
      <c r="CR118" s="321">
        <v>665607</v>
      </c>
      <c r="CS118" s="321">
        <v>0</v>
      </c>
      <c r="CT118" s="321">
        <v>0</v>
      </c>
      <c r="CU118" s="321">
        <v>0</v>
      </c>
      <c r="CV118" s="321">
        <v>0</v>
      </c>
      <c r="CW118" s="321"/>
      <c r="CX118" s="321"/>
      <c r="CY118" s="321"/>
      <c r="CZ118" s="321">
        <v>0</v>
      </c>
      <c r="DA118" s="321">
        <v>0</v>
      </c>
      <c r="DB118" s="321">
        <v>130412</v>
      </c>
      <c r="DC118" s="321">
        <v>3333</v>
      </c>
      <c r="DD118" s="321">
        <v>0</v>
      </c>
      <c r="DE118" s="321">
        <v>0</v>
      </c>
      <c r="DF118" s="321">
        <v>0</v>
      </c>
      <c r="DG118" s="321">
        <v>-24638.94</v>
      </c>
      <c r="DH118" s="321">
        <v>0</v>
      </c>
      <c r="DI118" s="321">
        <v>0</v>
      </c>
      <c r="DJ118" s="321">
        <v>109106.06</v>
      </c>
      <c r="DK118" s="321">
        <v>0</v>
      </c>
      <c r="DL118" s="321">
        <v>2089</v>
      </c>
      <c r="DM118" s="321">
        <v>-1946</v>
      </c>
      <c r="DN118" s="321">
        <v>-298829</v>
      </c>
      <c r="DO118" s="321">
        <v>-159</v>
      </c>
      <c r="DP118" s="322">
        <v>0</v>
      </c>
      <c r="DQ118" s="323">
        <v>3434108</v>
      </c>
      <c r="DR118" s="324">
        <v>1902369.9400000004</v>
      </c>
      <c r="DS118" s="323">
        <v>649683</v>
      </c>
      <c r="DT118" s="323">
        <v>135480</v>
      </c>
      <c r="DU118" s="323">
        <v>98785</v>
      </c>
      <c r="DV118" s="323">
        <v>-298845</v>
      </c>
      <c r="DY118" s="303"/>
      <c r="DZ118" s="303"/>
      <c r="EG118" s="303"/>
    </row>
    <row r="119" spans="1:137" s="13" customFormat="1" ht="31.2" x14ac:dyDescent="0.3">
      <c r="A119" s="318">
        <v>3351</v>
      </c>
      <c r="B119" s="319" t="s">
        <v>308</v>
      </c>
      <c r="C119" s="320" t="s">
        <v>181</v>
      </c>
      <c r="D119" s="320" t="s">
        <v>186</v>
      </c>
      <c r="E119" s="320" t="s">
        <v>183</v>
      </c>
      <c r="F119" s="320" t="s">
        <v>184</v>
      </c>
      <c r="G119" s="321">
        <v>1415598.07</v>
      </c>
      <c r="H119" s="321">
        <v>0</v>
      </c>
      <c r="I119" s="321">
        <v>60501.279999999999</v>
      </c>
      <c r="J119" s="321">
        <v>0</v>
      </c>
      <c r="K119" s="321">
        <v>168620</v>
      </c>
      <c r="L119" s="321">
        <v>2971.29</v>
      </c>
      <c r="M119" s="321">
        <v>0</v>
      </c>
      <c r="N119" s="321">
        <v>0</v>
      </c>
      <c r="O119" s="321">
        <v>29252.479999999996</v>
      </c>
      <c r="P119" s="321">
        <v>2413.0699999999997</v>
      </c>
      <c r="Q119" s="321">
        <v>0</v>
      </c>
      <c r="R119" s="321">
        <v>0</v>
      </c>
      <c r="S119" s="321">
        <v>24367.08</v>
      </c>
      <c r="T119" s="321">
        <v>260</v>
      </c>
      <c r="U119" s="321">
        <v>0</v>
      </c>
      <c r="V119" s="321">
        <v>2897.5</v>
      </c>
      <c r="W119" s="321">
        <v>29543</v>
      </c>
      <c r="X119" s="321">
        <v>1736423.7700000003</v>
      </c>
      <c r="Y119" s="321">
        <v>669196.47000000032</v>
      </c>
      <c r="Z119" s="321">
        <v>0</v>
      </c>
      <c r="AA119" s="321">
        <v>340497.89</v>
      </c>
      <c r="AB119" s="321">
        <v>13917.770000000251</v>
      </c>
      <c r="AC119" s="321">
        <v>168902.2</v>
      </c>
      <c r="AD119" s="321">
        <v>3467.97</v>
      </c>
      <c r="AE119" s="321">
        <v>26084.099999999977</v>
      </c>
      <c r="AF119" s="321">
        <v>4599.8500000000058</v>
      </c>
      <c r="AG119" s="321">
        <v>1075.2</v>
      </c>
      <c r="AH119" s="321">
        <v>0</v>
      </c>
      <c r="AI119" s="321">
        <v>0</v>
      </c>
      <c r="AJ119" s="321">
        <v>51707.68</v>
      </c>
      <c r="AK119" s="321">
        <v>0</v>
      </c>
      <c r="AL119" s="321">
        <v>2059.5</v>
      </c>
      <c r="AM119" s="321">
        <v>9352.2999999999993</v>
      </c>
      <c r="AN119" s="321">
        <v>23962.460000000003</v>
      </c>
      <c r="AO119" s="321">
        <v>21610.93</v>
      </c>
      <c r="AP119" s="321">
        <v>18140.43</v>
      </c>
      <c r="AQ119" s="321">
        <v>131665.69999999998</v>
      </c>
      <c r="AR119" s="321">
        <v>18371.849999999991</v>
      </c>
      <c r="AS119" s="321">
        <v>0</v>
      </c>
      <c r="AT119" s="321">
        <v>2136.31</v>
      </c>
      <c r="AU119" s="321">
        <v>8309.76</v>
      </c>
      <c r="AV119" s="321">
        <v>9240</v>
      </c>
      <c r="AW119" s="321">
        <v>97046.299999999988</v>
      </c>
      <c r="AX119" s="321">
        <v>37171.629999999997</v>
      </c>
      <c r="AY119" s="321">
        <v>13339.01</v>
      </c>
      <c r="AZ119" s="321">
        <v>108775.76</v>
      </c>
      <c r="BA119" s="321">
        <v>0</v>
      </c>
      <c r="BB119" s="321">
        <v>0</v>
      </c>
      <c r="BC119" s="321">
        <v>0</v>
      </c>
      <c r="BD119" s="321">
        <v>1780631.0700000003</v>
      </c>
      <c r="BE119" s="321">
        <v>308327.60999999975</v>
      </c>
      <c r="BF119" s="321">
        <v>-44207.300000000047</v>
      </c>
      <c r="BG119" s="321">
        <v>264120.30999999971</v>
      </c>
      <c r="BH119" s="321">
        <v>0</v>
      </c>
      <c r="BI119" s="321">
        <v>0</v>
      </c>
      <c r="BJ119" s="321">
        <v>0</v>
      </c>
      <c r="BK119" s="321">
        <v>0</v>
      </c>
      <c r="BL119" s="321">
        <v>0</v>
      </c>
      <c r="BM119" s="321">
        <v>0</v>
      </c>
      <c r="BN119" s="321">
        <v>0</v>
      </c>
      <c r="BO119" s="321">
        <v>0</v>
      </c>
      <c r="BP119" s="321">
        <v>0</v>
      </c>
      <c r="BQ119" s="321">
        <v>0</v>
      </c>
      <c r="BR119" s="321">
        <v>0</v>
      </c>
      <c r="BS119" s="321">
        <v>0</v>
      </c>
      <c r="BT119" s="321">
        <v>0</v>
      </c>
      <c r="BU119" s="321">
        <v>0</v>
      </c>
      <c r="BV119" s="321">
        <v>0</v>
      </c>
      <c r="BW119" s="321">
        <v>0</v>
      </c>
      <c r="BX119" s="321">
        <v>0</v>
      </c>
      <c r="BY119" s="321">
        <v>0</v>
      </c>
      <c r="BZ119" s="321">
        <v>0</v>
      </c>
      <c r="CA119" s="321">
        <v>0</v>
      </c>
      <c r="CB119" s="321">
        <v>0</v>
      </c>
      <c r="CC119" s="321">
        <v>264120.30999999971</v>
      </c>
      <c r="CD119" s="321"/>
      <c r="CE119" s="321">
        <v>0</v>
      </c>
      <c r="CF119" s="321"/>
      <c r="CG119" s="321">
        <v>0</v>
      </c>
      <c r="CH119" s="321">
        <v>264120.30999999971</v>
      </c>
      <c r="CI119" s="321">
        <v>519227.55</v>
      </c>
      <c r="CJ119" s="321">
        <v>143979.59</v>
      </c>
      <c r="CK119" s="321">
        <v>0</v>
      </c>
      <c r="CL119" s="321">
        <v>375247.95999999996</v>
      </c>
      <c r="CM119" s="321">
        <v>0</v>
      </c>
      <c r="CN119" s="321">
        <v>0</v>
      </c>
      <c r="CO119" s="321">
        <v>10234.620000000001</v>
      </c>
      <c r="CP119" s="321">
        <v>9813.49</v>
      </c>
      <c r="CQ119" s="321">
        <v>-118132.67</v>
      </c>
      <c r="CR119" s="321">
        <v>277163.39999999997</v>
      </c>
      <c r="CS119" s="321">
        <v>0</v>
      </c>
      <c r="CT119" s="321">
        <v>0</v>
      </c>
      <c r="CU119" s="321">
        <v>0</v>
      </c>
      <c r="CV119" s="321">
        <v>0</v>
      </c>
      <c r="CW119" s="321"/>
      <c r="CX119" s="321"/>
      <c r="CY119" s="321"/>
      <c r="CZ119" s="321">
        <v>0</v>
      </c>
      <c r="DA119" s="321">
        <v>0</v>
      </c>
      <c r="DB119" s="321">
        <v>0</v>
      </c>
      <c r="DC119" s="321">
        <v>8788.86</v>
      </c>
      <c r="DD119" s="321">
        <v>0</v>
      </c>
      <c r="DE119" s="321">
        <v>0</v>
      </c>
      <c r="DF119" s="321">
        <v>0</v>
      </c>
      <c r="DG119" s="321">
        <v>-21832.16</v>
      </c>
      <c r="DH119" s="321">
        <v>0</v>
      </c>
      <c r="DI119" s="321">
        <v>0</v>
      </c>
      <c r="DJ119" s="321">
        <v>-13043.3</v>
      </c>
      <c r="DK119" s="321">
        <v>0</v>
      </c>
      <c r="DL119" s="321">
        <v>0</v>
      </c>
      <c r="DM119" s="321">
        <v>0</v>
      </c>
      <c r="DN119" s="321">
        <v>0</v>
      </c>
      <c r="DO119" s="321">
        <v>0</v>
      </c>
      <c r="DP119" s="322">
        <v>0.21000000002095476</v>
      </c>
      <c r="DQ119" s="323">
        <v>1226666.2500000005</v>
      </c>
      <c r="DR119" s="324">
        <v>553964.81999999983</v>
      </c>
      <c r="DS119" s="323">
        <v>37171.629999999997</v>
      </c>
      <c r="DT119" s="323">
        <v>56032.63</v>
      </c>
      <c r="DU119" s="323">
        <v>260</v>
      </c>
      <c r="DV119" s="323">
        <v>0</v>
      </c>
      <c r="DY119" s="303"/>
      <c r="DZ119" s="303"/>
      <c r="EG119" s="303"/>
    </row>
    <row r="120" spans="1:137" s="13" customFormat="1" ht="31.2" x14ac:dyDescent="0.3">
      <c r="A120" s="318">
        <v>3328</v>
      </c>
      <c r="B120" s="319" t="s">
        <v>309</v>
      </c>
      <c r="C120" s="320" t="s">
        <v>181</v>
      </c>
      <c r="D120" s="320" t="s">
        <v>186</v>
      </c>
      <c r="E120" s="320" t="s">
        <v>183</v>
      </c>
      <c r="F120" s="320" t="s">
        <v>184</v>
      </c>
      <c r="G120" s="321">
        <v>1230568</v>
      </c>
      <c r="H120" s="321">
        <v>0</v>
      </c>
      <c r="I120" s="321">
        <v>67968</v>
      </c>
      <c r="J120" s="321">
        <v>0</v>
      </c>
      <c r="K120" s="321">
        <v>63250</v>
      </c>
      <c r="L120" s="321">
        <v>400</v>
      </c>
      <c r="M120" s="321">
        <v>0</v>
      </c>
      <c r="N120" s="321">
        <v>0</v>
      </c>
      <c r="O120" s="321">
        <v>92264</v>
      </c>
      <c r="P120" s="321">
        <v>25003</v>
      </c>
      <c r="Q120" s="321">
        <v>0</v>
      </c>
      <c r="R120" s="321">
        <v>0</v>
      </c>
      <c r="S120" s="321">
        <v>8158</v>
      </c>
      <c r="T120" s="321">
        <v>0</v>
      </c>
      <c r="U120" s="321">
        <v>0</v>
      </c>
      <c r="V120" s="321">
        <v>4306</v>
      </c>
      <c r="W120" s="321">
        <v>50258</v>
      </c>
      <c r="X120" s="321">
        <v>1542175</v>
      </c>
      <c r="Y120" s="321">
        <v>637487</v>
      </c>
      <c r="Z120" s="321">
        <v>1090</v>
      </c>
      <c r="AA120" s="321">
        <v>875</v>
      </c>
      <c r="AB120" s="321">
        <v>245069</v>
      </c>
      <c r="AC120" s="321">
        <v>490</v>
      </c>
      <c r="AD120" s="321">
        <v>0</v>
      </c>
      <c r="AE120" s="321">
        <v>175827</v>
      </c>
      <c r="AF120" s="321">
        <v>8166</v>
      </c>
      <c r="AG120" s="321">
        <v>31</v>
      </c>
      <c r="AH120" s="321">
        <v>0</v>
      </c>
      <c r="AI120" s="321">
        <v>0</v>
      </c>
      <c r="AJ120" s="321">
        <v>1523</v>
      </c>
      <c r="AK120" s="321">
        <v>0</v>
      </c>
      <c r="AL120" s="321">
        <v>752</v>
      </c>
      <c r="AM120" s="321">
        <v>0</v>
      </c>
      <c r="AN120" s="321">
        <v>2057</v>
      </c>
      <c r="AO120" s="321">
        <v>3471</v>
      </c>
      <c r="AP120" s="321">
        <v>4344</v>
      </c>
      <c r="AQ120" s="321">
        <v>196465</v>
      </c>
      <c r="AR120" s="321">
        <v>581</v>
      </c>
      <c r="AS120" s="321">
        <v>96</v>
      </c>
      <c r="AT120" s="321">
        <v>20955</v>
      </c>
      <c r="AU120" s="321">
        <v>5140</v>
      </c>
      <c r="AV120" s="321">
        <v>436</v>
      </c>
      <c r="AW120" s="321">
        <v>91251.98</v>
      </c>
      <c r="AX120" s="321">
        <v>225</v>
      </c>
      <c r="AY120" s="321">
        <v>5215</v>
      </c>
      <c r="AZ120" s="321">
        <v>67099</v>
      </c>
      <c r="BA120" s="321">
        <v>0</v>
      </c>
      <c r="BB120" s="321">
        <v>0</v>
      </c>
      <c r="BC120" s="321">
        <v>0</v>
      </c>
      <c r="BD120" s="321">
        <v>1468645.98</v>
      </c>
      <c r="BE120" s="321">
        <v>240251</v>
      </c>
      <c r="BF120" s="321">
        <v>73529.020000000019</v>
      </c>
      <c r="BG120" s="321">
        <v>313780.02</v>
      </c>
      <c r="BH120" s="321">
        <v>0</v>
      </c>
      <c r="BI120" s="321">
        <v>0</v>
      </c>
      <c r="BJ120" s="321">
        <v>0</v>
      </c>
      <c r="BK120" s="321">
        <v>0</v>
      </c>
      <c r="BL120" s="321">
        <v>0</v>
      </c>
      <c r="BM120" s="321">
        <v>0</v>
      </c>
      <c r="BN120" s="321">
        <v>0</v>
      </c>
      <c r="BO120" s="321">
        <v>0</v>
      </c>
      <c r="BP120" s="321">
        <v>0</v>
      </c>
      <c r="BQ120" s="321">
        <v>0</v>
      </c>
      <c r="BR120" s="321">
        <v>0</v>
      </c>
      <c r="BS120" s="321">
        <v>0</v>
      </c>
      <c r="BT120" s="321">
        <v>0</v>
      </c>
      <c r="BU120" s="321">
        <v>0</v>
      </c>
      <c r="BV120" s="321">
        <v>0</v>
      </c>
      <c r="BW120" s="321">
        <v>0</v>
      </c>
      <c r="BX120" s="321">
        <v>0</v>
      </c>
      <c r="BY120" s="321">
        <v>0</v>
      </c>
      <c r="BZ120" s="321">
        <v>0</v>
      </c>
      <c r="CA120" s="321">
        <v>0</v>
      </c>
      <c r="CB120" s="321">
        <v>0</v>
      </c>
      <c r="CC120" s="321">
        <v>313780.02</v>
      </c>
      <c r="CD120" s="321"/>
      <c r="CE120" s="321">
        <v>0</v>
      </c>
      <c r="CF120" s="321"/>
      <c r="CG120" s="321">
        <v>0</v>
      </c>
      <c r="CH120" s="321">
        <v>313780.02</v>
      </c>
      <c r="CI120" s="321">
        <v>94342</v>
      </c>
      <c r="CJ120" s="321">
        <v>0</v>
      </c>
      <c r="CK120" s="321">
        <v>0</v>
      </c>
      <c r="CL120" s="321">
        <v>94342</v>
      </c>
      <c r="CM120" s="321">
        <v>0</v>
      </c>
      <c r="CN120" s="321">
        <v>0</v>
      </c>
      <c r="CO120" s="321">
        <v>5569</v>
      </c>
      <c r="CP120" s="321">
        <v>0</v>
      </c>
      <c r="CQ120" s="321">
        <v>228766</v>
      </c>
      <c r="CR120" s="321">
        <v>328677</v>
      </c>
      <c r="CS120" s="321">
        <v>0</v>
      </c>
      <c r="CT120" s="321">
        <v>0</v>
      </c>
      <c r="CU120" s="321">
        <v>0</v>
      </c>
      <c r="CV120" s="321">
        <v>0</v>
      </c>
      <c r="CW120" s="321"/>
      <c r="CX120" s="321"/>
      <c r="CY120" s="321"/>
      <c r="CZ120" s="321">
        <v>0</v>
      </c>
      <c r="DA120" s="321">
        <v>0</v>
      </c>
      <c r="DB120" s="321">
        <v>0</v>
      </c>
      <c r="DC120" s="321">
        <v>8330</v>
      </c>
      <c r="DD120" s="321">
        <v>0</v>
      </c>
      <c r="DE120" s="321">
        <v>0</v>
      </c>
      <c r="DF120" s="321">
        <v>0</v>
      </c>
      <c r="DG120" s="321">
        <v>-23226.98</v>
      </c>
      <c r="DH120" s="321">
        <v>0</v>
      </c>
      <c r="DI120" s="321">
        <v>0</v>
      </c>
      <c r="DJ120" s="321">
        <v>-14896.98</v>
      </c>
      <c r="DK120" s="321">
        <v>0</v>
      </c>
      <c r="DL120" s="321">
        <v>0</v>
      </c>
      <c r="DM120" s="321">
        <v>0</v>
      </c>
      <c r="DN120" s="321">
        <v>0</v>
      </c>
      <c r="DO120" s="321">
        <v>0</v>
      </c>
      <c r="DP120" s="322">
        <v>0</v>
      </c>
      <c r="DQ120" s="323">
        <v>1069004</v>
      </c>
      <c r="DR120" s="324">
        <v>399641.98</v>
      </c>
      <c r="DS120" s="323">
        <v>225</v>
      </c>
      <c r="DT120" s="323">
        <v>125425</v>
      </c>
      <c r="DU120" s="323">
        <v>0</v>
      </c>
      <c r="DV120" s="323">
        <v>0</v>
      </c>
      <c r="DY120" s="303"/>
      <c r="DZ120" s="303"/>
      <c r="EG120" s="303"/>
    </row>
    <row r="121" spans="1:137" s="13" customFormat="1" ht="15.6" x14ac:dyDescent="0.3">
      <c r="A121" s="318">
        <v>2150</v>
      </c>
      <c r="B121" s="319" t="s">
        <v>310</v>
      </c>
      <c r="C121" s="320" t="s">
        <v>181</v>
      </c>
      <c r="D121" s="320" t="s">
        <v>186</v>
      </c>
      <c r="E121" s="320" t="s">
        <v>183</v>
      </c>
      <c r="F121" s="320" t="s">
        <v>194</v>
      </c>
      <c r="G121" s="321">
        <v>1689698.01</v>
      </c>
      <c r="H121" s="321">
        <v>0</v>
      </c>
      <c r="I121" s="321">
        <v>110337.96</v>
      </c>
      <c r="J121" s="321">
        <v>0</v>
      </c>
      <c r="K121" s="321">
        <v>186090</v>
      </c>
      <c r="L121" s="321">
        <v>0</v>
      </c>
      <c r="M121" s="321">
        <v>0</v>
      </c>
      <c r="N121" s="321">
        <v>0</v>
      </c>
      <c r="O121" s="321">
        <v>22496.319999999996</v>
      </c>
      <c r="P121" s="321">
        <v>0</v>
      </c>
      <c r="Q121" s="321">
        <v>0</v>
      </c>
      <c r="R121" s="321">
        <v>0</v>
      </c>
      <c r="S121" s="321">
        <v>4047.82</v>
      </c>
      <c r="T121" s="321">
        <v>0</v>
      </c>
      <c r="U121" s="321">
        <v>0</v>
      </c>
      <c r="V121" s="321">
        <v>3952.58</v>
      </c>
      <c r="W121" s="321">
        <v>37681</v>
      </c>
      <c r="X121" s="321">
        <v>2054303.6900000002</v>
      </c>
      <c r="Y121" s="321">
        <v>1017944.6799999998</v>
      </c>
      <c r="Z121" s="321">
        <v>5243.0599999999995</v>
      </c>
      <c r="AA121" s="321">
        <v>428872.83</v>
      </c>
      <c r="AB121" s="321">
        <v>76047.390000000596</v>
      </c>
      <c r="AC121" s="321">
        <v>81995.679999999993</v>
      </c>
      <c r="AD121" s="321">
        <v>0</v>
      </c>
      <c r="AE121" s="321">
        <v>58365.029999999737</v>
      </c>
      <c r="AF121" s="321">
        <v>17011.970000000034</v>
      </c>
      <c r="AG121" s="321">
        <v>880</v>
      </c>
      <c r="AH121" s="321">
        <v>0</v>
      </c>
      <c r="AI121" s="321">
        <v>895</v>
      </c>
      <c r="AJ121" s="321">
        <v>39957.679999999993</v>
      </c>
      <c r="AK121" s="321">
        <v>8.15</v>
      </c>
      <c r="AL121" s="321">
        <v>3195.2100000000005</v>
      </c>
      <c r="AM121" s="321">
        <v>14393.48</v>
      </c>
      <c r="AN121" s="321">
        <v>66114.310000000012</v>
      </c>
      <c r="AO121" s="321">
        <v>35244.79</v>
      </c>
      <c r="AP121" s="321">
        <v>19211.019999999997</v>
      </c>
      <c r="AQ121" s="321">
        <v>30850.860000000011</v>
      </c>
      <c r="AR121" s="321">
        <v>0</v>
      </c>
      <c r="AS121" s="321">
        <v>335</v>
      </c>
      <c r="AT121" s="321">
        <v>32303.839999999997</v>
      </c>
      <c r="AU121" s="321">
        <v>5139.75</v>
      </c>
      <c r="AV121" s="321">
        <v>0</v>
      </c>
      <c r="AW121" s="321">
        <v>125779.22</v>
      </c>
      <c r="AX121" s="321">
        <v>59181.739999999976</v>
      </c>
      <c r="AY121" s="321">
        <v>6819.04</v>
      </c>
      <c r="AZ121" s="321">
        <v>118727.03</v>
      </c>
      <c r="BA121" s="321">
        <v>0</v>
      </c>
      <c r="BB121" s="321">
        <v>0</v>
      </c>
      <c r="BC121" s="321">
        <v>0</v>
      </c>
      <c r="BD121" s="321">
        <v>2244516.7599999998</v>
      </c>
      <c r="BE121" s="321">
        <v>-401594.16</v>
      </c>
      <c r="BF121" s="321">
        <v>-190213.0699999996</v>
      </c>
      <c r="BG121" s="321">
        <v>-591807.22999999952</v>
      </c>
      <c r="BH121" s="321">
        <v>7727.13</v>
      </c>
      <c r="BI121" s="321">
        <v>0</v>
      </c>
      <c r="BJ121" s="321">
        <v>0</v>
      </c>
      <c r="BK121" s="321">
        <v>7727.13</v>
      </c>
      <c r="BL121" s="321">
        <v>0</v>
      </c>
      <c r="BM121" s="321">
        <v>2887.2</v>
      </c>
      <c r="BN121" s="321">
        <v>0</v>
      </c>
      <c r="BO121" s="321">
        <v>0</v>
      </c>
      <c r="BP121" s="321">
        <v>2887.2</v>
      </c>
      <c r="BQ121" s="321">
        <v>41751.179999999993</v>
      </c>
      <c r="BR121" s="321">
        <v>4839.93</v>
      </c>
      <c r="BS121" s="321">
        <v>46591.109999999993</v>
      </c>
      <c r="BT121" s="321">
        <v>0</v>
      </c>
      <c r="BU121" s="321">
        <v>0</v>
      </c>
      <c r="BV121" s="321">
        <v>0</v>
      </c>
      <c r="BW121" s="321">
        <v>0</v>
      </c>
      <c r="BX121" s="321">
        <v>0</v>
      </c>
      <c r="BY121" s="321">
        <v>0</v>
      </c>
      <c r="BZ121" s="321">
        <v>0</v>
      </c>
      <c r="CA121" s="321">
        <v>0</v>
      </c>
      <c r="CB121" s="321">
        <v>0</v>
      </c>
      <c r="CC121" s="321"/>
      <c r="CD121" s="321">
        <v>-591807.22999999952</v>
      </c>
      <c r="CE121" s="321">
        <v>46591.109999999993</v>
      </c>
      <c r="CF121" s="321"/>
      <c r="CG121" s="321">
        <v>0</v>
      </c>
      <c r="CH121" s="321">
        <v>-545216.11999999953</v>
      </c>
      <c r="CI121" s="321">
        <v>0</v>
      </c>
      <c r="CJ121" s="321">
        <v>0</v>
      </c>
      <c r="CK121" s="321">
        <v>0</v>
      </c>
      <c r="CL121" s="321">
        <v>0</v>
      </c>
      <c r="CM121" s="321">
        <v>0</v>
      </c>
      <c r="CN121" s="321">
        <v>0</v>
      </c>
      <c r="CO121" s="321">
        <v>0</v>
      </c>
      <c r="CP121" s="321">
        <v>0</v>
      </c>
      <c r="CQ121" s="321">
        <v>0</v>
      </c>
      <c r="CR121" s="321">
        <v>0</v>
      </c>
      <c r="CS121" s="321">
        <v>0</v>
      </c>
      <c r="CT121" s="321">
        <v>0</v>
      </c>
      <c r="CU121" s="321">
        <v>0</v>
      </c>
      <c r="CV121" s="321">
        <v>0</v>
      </c>
      <c r="CW121" s="321"/>
      <c r="CX121" s="321"/>
      <c r="CY121" s="321"/>
      <c r="CZ121" s="321">
        <v>-481692.24999999977</v>
      </c>
      <c r="DA121" s="321">
        <v>-481692.24999999977</v>
      </c>
      <c r="DB121" s="321">
        <v>0</v>
      </c>
      <c r="DC121" s="321">
        <v>0</v>
      </c>
      <c r="DD121" s="321">
        <v>0</v>
      </c>
      <c r="DE121" s="321">
        <v>0</v>
      </c>
      <c r="DF121" s="321">
        <v>-8870.65</v>
      </c>
      <c r="DG121" s="321">
        <v>-54653.22</v>
      </c>
      <c r="DH121" s="321">
        <v>0</v>
      </c>
      <c r="DI121" s="321">
        <v>0</v>
      </c>
      <c r="DJ121" s="321">
        <v>-63523.87</v>
      </c>
      <c r="DK121" s="321">
        <v>0</v>
      </c>
      <c r="DL121" s="321">
        <v>0</v>
      </c>
      <c r="DM121" s="321">
        <v>0</v>
      </c>
      <c r="DN121" s="321">
        <v>0</v>
      </c>
      <c r="DO121" s="321">
        <v>0</v>
      </c>
      <c r="DP121" s="322">
        <v>0</v>
      </c>
      <c r="DQ121" s="323">
        <v>1685480.6400000001</v>
      </c>
      <c r="DR121" s="324">
        <v>559036.11999999965</v>
      </c>
      <c r="DS121" s="323">
        <v>59181.739999999976</v>
      </c>
      <c r="DT121" s="323">
        <v>26544.139999999996</v>
      </c>
      <c r="DU121" s="323">
        <v>0</v>
      </c>
      <c r="DV121" s="323">
        <v>0</v>
      </c>
      <c r="DY121" s="303"/>
      <c r="DZ121" s="303"/>
      <c r="EG121" s="303"/>
    </row>
    <row r="122" spans="1:137" s="13" customFormat="1" ht="15.6" x14ac:dyDescent="0.3">
      <c r="A122" s="318">
        <v>2425</v>
      </c>
      <c r="B122" s="319" t="s">
        <v>311</v>
      </c>
      <c r="C122" s="320" t="s">
        <v>181</v>
      </c>
      <c r="D122" s="320" t="s">
        <v>186</v>
      </c>
      <c r="E122" s="320" t="s">
        <v>183</v>
      </c>
      <c r="F122" s="320" t="s">
        <v>194</v>
      </c>
      <c r="G122" s="321">
        <v>1104313.07</v>
      </c>
      <c r="H122" s="321">
        <v>0</v>
      </c>
      <c r="I122" s="321">
        <v>67988.09</v>
      </c>
      <c r="J122" s="321">
        <v>0</v>
      </c>
      <c r="K122" s="321">
        <v>51060</v>
      </c>
      <c r="L122" s="321">
        <v>1200</v>
      </c>
      <c r="M122" s="321">
        <v>0</v>
      </c>
      <c r="N122" s="321">
        <v>3780</v>
      </c>
      <c r="O122" s="321">
        <v>34854.75</v>
      </c>
      <c r="P122" s="321">
        <v>33781.75</v>
      </c>
      <c r="Q122" s="321">
        <v>0</v>
      </c>
      <c r="R122" s="321">
        <v>0</v>
      </c>
      <c r="S122" s="321">
        <v>63879.000000000007</v>
      </c>
      <c r="T122" s="321">
        <v>0</v>
      </c>
      <c r="U122" s="321">
        <v>0</v>
      </c>
      <c r="V122" s="321">
        <v>761.05</v>
      </c>
      <c r="W122" s="321">
        <v>54477</v>
      </c>
      <c r="X122" s="321">
        <v>1416094.7100000002</v>
      </c>
      <c r="Y122" s="321">
        <v>641052.15999999887</v>
      </c>
      <c r="Z122" s="321">
        <v>0</v>
      </c>
      <c r="AA122" s="321">
        <v>5474.88</v>
      </c>
      <c r="AB122" s="321">
        <v>238299.34</v>
      </c>
      <c r="AC122" s="321">
        <v>1281.28</v>
      </c>
      <c r="AD122" s="321">
        <v>0</v>
      </c>
      <c r="AE122" s="321">
        <v>222635.12999999992</v>
      </c>
      <c r="AF122" s="321">
        <v>15025.320000000018</v>
      </c>
      <c r="AG122" s="321">
        <v>3014</v>
      </c>
      <c r="AH122" s="321">
        <v>0</v>
      </c>
      <c r="AI122" s="321">
        <v>3914.44</v>
      </c>
      <c r="AJ122" s="321">
        <v>57245.22</v>
      </c>
      <c r="AK122" s="321">
        <v>7422.0400000000009</v>
      </c>
      <c r="AL122" s="321">
        <v>32909.69</v>
      </c>
      <c r="AM122" s="321">
        <v>7953.3600000000006</v>
      </c>
      <c r="AN122" s="321">
        <v>22914.160000000003</v>
      </c>
      <c r="AO122" s="321">
        <v>15625.33</v>
      </c>
      <c r="AP122" s="321">
        <v>16808.160000000007</v>
      </c>
      <c r="AQ122" s="321">
        <v>58283.539999999994</v>
      </c>
      <c r="AR122" s="321">
        <v>0</v>
      </c>
      <c r="AS122" s="321">
        <v>32256.480000000003</v>
      </c>
      <c r="AT122" s="321">
        <v>11614.81</v>
      </c>
      <c r="AU122" s="321">
        <v>5139.75</v>
      </c>
      <c r="AV122" s="321">
        <v>0</v>
      </c>
      <c r="AW122" s="321">
        <v>78001.100000000006</v>
      </c>
      <c r="AX122" s="321">
        <v>3529</v>
      </c>
      <c r="AY122" s="321">
        <v>5289.77</v>
      </c>
      <c r="AZ122" s="321">
        <v>91627.29</v>
      </c>
      <c r="BA122" s="321">
        <v>0</v>
      </c>
      <c r="BB122" s="321">
        <v>0</v>
      </c>
      <c r="BC122" s="321">
        <v>0</v>
      </c>
      <c r="BD122" s="321">
        <v>1577316.2499999991</v>
      </c>
      <c r="BE122" s="321">
        <v>-61775.100000000151</v>
      </c>
      <c r="BF122" s="321">
        <v>-161221.40999999852</v>
      </c>
      <c r="BG122" s="321">
        <v>-222996.50999999867</v>
      </c>
      <c r="BH122" s="321">
        <v>6373.75</v>
      </c>
      <c r="BI122" s="321">
        <v>0</v>
      </c>
      <c r="BJ122" s="321">
        <v>0</v>
      </c>
      <c r="BK122" s="321">
        <v>6373.75</v>
      </c>
      <c r="BL122" s="321">
        <v>0</v>
      </c>
      <c r="BM122" s="321">
        <v>0</v>
      </c>
      <c r="BN122" s="321">
        <v>0</v>
      </c>
      <c r="BO122" s="321">
        <v>0</v>
      </c>
      <c r="BP122" s="321">
        <v>0</v>
      </c>
      <c r="BQ122" s="321">
        <v>15932.41</v>
      </c>
      <c r="BR122" s="321">
        <v>6373.75</v>
      </c>
      <c r="BS122" s="321">
        <v>22306.16</v>
      </c>
      <c r="BT122" s="321">
        <v>0</v>
      </c>
      <c r="BU122" s="321">
        <v>0</v>
      </c>
      <c r="BV122" s="321">
        <v>0</v>
      </c>
      <c r="BW122" s="321">
        <v>0</v>
      </c>
      <c r="BX122" s="321">
        <v>0</v>
      </c>
      <c r="BY122" s="321">
        <v>0</v>
      </c>
      <c r="BZ122" s="321">
        <v>0</v>
      </c>
      <c r="CA122" s="321">
        <v>0</v>
      </c>
      <c r="CB122" s="321">
        <v>0</v>
      </c>
      <c r="CC122" s="321"/>
      <c r="CD122" s="321">
        <v>-222996.50999999867</v>
      </c>
      <c r="CE122" s="321">
        <v>22306.16</v>
      </c>
      <c r="CF122" s="321"/>
      <c r="CG122" s="321">
        <v>0</v>
      </c>
      <c r="CH122" s="321">
        <v>-200690.34999999867</v>
      </c>
      <c r="CI122" s="321">
        <v>0</v>
      </c>
      <c r="CJ122" s="321">
        <v>0</v>
      </c>
      <c r="CK122" s="321">
        <v>0</v>
      </c>
      <c r="CL122" s="321">
        <v>0</v>
      </c>
      <c r="CM122" s="321">
        <v>0</v>
      </c>
      <c r="CN122" s="321">
        <v>0</v>
      </c>
      <c r="CO122" s="321">
        <v>0</v>
      </c>
      <c r="CP122" s="321">
        <v>0</v>
      </c>
      <c r="CQ122" s="321">
        <v>0</v>
      </c>
      <c r="CR122" s="321">
        <v>0</v>
      </c>
      <c r="CS122" s="321">
        <v>0</v>
      </c>
      <c r="CT122" s="321">
        <v>0</v>
      </c>
      <c r="CU122" s="321">
        <v>0</v>
      </c>
      <c r="CV122" s="321">
        <v>0</v>
      </c>
      <c r="CW122" s="321"/>
      <c r="CX122" s="321"/>
      <c r="CY122" s="321"/>
      <c r="CZ122" s="321">
        <v>-212802</v>
      </c>
      <c r="DA122" s="321">
        <v>-212802</v>
      </c>
      <c r="DB122" s="321">
        <v>0</v>
      </c>
      <c r="DC122" s="321">
        <v>44673.96</v>
      </c>
      <c r="DD122" s="321">
        <v>0</v>
      </c>
      <c r="DE122" s="321">
        <v>0</v>
      </c>
      <c r="DF122" s="321">
        <v>-10115.06</v>
      </c>
      <c r="DG122" s="321">
        <v>-22447.1</v>
      </c>
      <c r="DH122" s="321">
        <v>0</v>
      </c>
      <c r="DI122" s="321">
        <v>0</v>
      </c>
      <c r="DJ122" s="321">
        <v>12111.800000000003</v>
      </c>
      <c r="DK122" s="321">
        <v>0</v>
      </c>
      <c r="DL122" s="321">
        <v>0</v>
      </c>
      <c r="DM122" s="321">
        <v>0</v>
      </c>
      <c r="DN122" s="321">
        <v>0</v>
      </c>
      <c r="DO122" s="321">
        <v>0</v>
      </c>
      <c r="DP122" s="322">
        <v>-1.3387762010097504E-9</v>
      </c>
      <c r="DQ122" s="323">
        <v>1123768.1099999989</v>
      </c>
      <c r="DR122" s="324">
        <v>453548.14000000013</v>
      </c>
      <c r="DS122" s="323">
        <v>3529</v>
      </c>
      <c r="DT122" s="323">
        <v>136295.5</v>
      </c>
      <c r="DU122" s="323">
        <v>0</v>
      </c>
      <c r="DV122" s="323">
        <v>0</v>
      </c>
      <c r="DY122" s="303"/>
      <c r="DZ122" s="303"/>
      <c r="EG122" s="303"/>
    </row>
    <row r="123" spans="1:137" s="13" customFormat="1" ht="15.6" x14ac:dyDescent="0.3">
      <c r="A123" s="318">
        <v>1008</v>
      </c>
      <c r="B123" s="319" t="s">
        <v>312</v>
      </c>
      <c r="C123" s="320" t="s">
        <v>181</v>
      </c>
      <c r="D123" s="320" t="s">
        <v>182</v>
      </c>
      <c r="E123" s="320" t="s">
        <v>183</v>
      </c>
      <c r="F123" s="320" t="s">
        <v>184</v>
      </c>
      <c r="G123" s="321">
        <v>513883.79</v>
      </c>
      <c r="H123" s="321">
        <v>0</v>
      </c>
      <c r="I123" s="321">
        <v>6072.41</v>
      </c>
      <c r="J123" s="321">
        <v>0</v>
      </c>
      <c r="K123" s="321">
        <v>0</v>
      </c>
      <c r="L123" s="321">
        <v>0</v>
      </c>
      <c r="M123" s="321">
        <v>0</v>
      </c>
      <c r="N123" s="321">
        <v>0</v>
      </c>
      <c r="O123" s="321">
        <v>25780.2</v>
      </c>
      <c r="P123" s="321">
        <v>0</v>
      </c>
      <c r="Q123" s="321">
        <v>0</v>
      </c>
      <c r="R123" s="321">
        <v>0</v>
      </c>
      <c r="S123" s="321">
        <v>139</v>
      </c>
      <c r="T123" s="321">
        <v>18000</v>
      </c>
      <c r="U123" s="321">
        <v>0</v>
      </c>
      <c r="V123" s="321">
        <v>0</v>
      </c>
      <c r="W123" s="321">
        <v>0</v>
      </c>
      <c r="X123" s="321">
        <v>563875.39999999991</v>
      </c>
      <c r="Y123" s="321">
        <v>230511.2900000001</v>
      </c>
      <c r="Z123" s="321">
        <v>0</v>
      </c>
      <c r="AA123" s="321">
        <v>104358.42</v>
      </c>
      <c r="AB123" s="321">
        <v>0</v>
      </c>
      <c r="AC123" s="321">
        <v>14733.529999999999</v>
      </c>
      <c r="AD123" s="321">
        <v>0</v>
      </c>
      <c r="AE123" s="321">
        <v>32508.189999999988</v>
      </c>
      <c r="AF123" s="321">
        <v>3400.7599999999989</v>
      </c>
      <c r="AG123" s="321">
        <v>210</v>
      </c>
      <c r="AH123" s="321">
        <v>0</v>
      </c>
      <c r="AI123" s="321">
        <v>0</v>
      </c>
      <c r="AJ123" s="321">
        <v>1107.9100000000035</v>
      </c>
      <c r="AK123" s="321">
        <v>0</v>
      </c>
      <c r="AL123" s="321">
        <v>0</v>
      </c>
      <c r="AM123" s="321">
        <v>712.12</v>
      </c>
      <c r="AN123" s="321">
        <v>8088.12</v>
      </c>
      <c r="AO123" s="321">
        <v>0</v>
      </c>
      <c r="AP123" s="321">
        <v>866.58</v>
      </c>
      <c r="AQ123" s="321">
        <v>45672.239999999976</v>
      </c>
      <c r="AR123" s="321">
        <v>0</v>
      </c>
      <c r="AS123" s="321">
        <v>1000</v>
      </c>
      <c r="AT123" s="321">
        <v>4833.51</v>
      </c>
      <c r="AU123" s="321">
        <v>3291.75</v>
      </c>
      <c r="AV123" s="321">
        <v>0</v>
      </c>
      <c r="AW123" s="321">
        <v>0</v>
      </c>
      <c r="AX123" s="321">
        <v>23743.879999999994</v>
      </c>
      <c r="AY123" s="321">
        <v>0</v>
      </c>
      <c r="AZ123" s="321">
        <v>27520.75</v>
      </c>
      <c r="BA123" s="321">
        <v>39126.85</v>
      </c>
      <c r="BB123" s="321">
        <v>0</v>
      </c>
      <c r="BC123" s="321">
        <v>0</v>
      </c>
      <c r="BD123" s="321">
        <v>541685.90000000014</v>
      </c>
      <c r="BE123" s="321">
        <v>63510.530000000028</v>
      </c>
      <c r="BF123" s="321">
        <v>22189.499999999767</v>
      </c>
      <c r="BG123" s="321">
        <v>85700.029999999795</v>
      </c>
      <c r="BH123" s="321">
        <v>4708.75</v>
      </c>
      <c r="BI123" s="321">
        <v>0</v>
      </c>
      <c r="BJ123" s="321">
        <v>0</v>
      </c>
      <c r="BK123" s="321">
        <v>4708.75</v>
      </c>
      <c r="BL123" s="321">
        <v>0</v>
      </c>
      <c r="BM123" s="321">
        <v>0</v>
      </c>
      <c r="BN123" s="321">
        <v>0</v>
      </c>
      <c r="BO123" s="321">
        <v>0</v>
      </c>
      <c r="BP123" s="321">
        <v>0</v>
      </c>
      <c r="BQ123" s="321">
        <v>11718.1</v>
      </c>
      <c r="BR123" s="321">
        <v>4708.75</v>
      </c>
      <c r="BS123" s="321">
        <v>16426.849999999999</v>
      </c>
      <c r="BT123" s="321">
        <v>0</v>
      </c>
      <c r="BU123" s="321">
        <v>0</v>
      </c>
      <c r="BV123" s="321">
        <v>0</v>
      </c>
      <c r="BW123" s="321">
        <v>0</v>
      </c>
      <c r="BX123" s="321">
        <v>0</v>
      </c>
      <c r="BY123" s="321">
        <v>0</v>
      </c>
      <c r="BZ123" s="321">
        <v>0</v>
      </c>
      <c r="CA123" s="321">
        <v>0</v>
      </c>
      <c r="CB123" s="321">
        <v>0</v>
      </c>
      <c r="CC123" s="321">
        <v>85700.029999999795</v>
      </c>
      <c r="CD123" s="321"/>
      <c r="CE123" s="321">
        <v>16426.849999999999</v>
      </c>
      <c r="CF123" s="321"/>
      <c r="CG123" s="321">
        <v>0</v>
      </c>
      <c r="CH123" s="321">
        <v>102126.8799999998</v>
      </c>
      <c r="CI123" s="321">
        <v>15531.56</v>
      </c>
      <c r="CJ123" s="321">
        <v>0</v>
      </c>
      <c r="CK123" s="321">
        <v>0</v>
      </c>
      <c r="CL123" s="321">
        <v>15531.56</v>
      </c>
      <c r="CM123" s="321">
        <v>0</v>
      </c>
      <c r="CN123" s="321">
        <v>0</v>
      </c>
      <c r="CO123" s="321">
        <v>4034.99</v>
      </c>
      <c r="CP123" s="321">
        <v>0</v>
      </c>
      <c r="CQ123" s="321">
        <v>82890.12</v>
      </c>
      <c r="CR123" s="321">
        <v>102456.67</v>
      </c>
      <c r="CS123" s="321">
        <v>0</v>
      </c>
      <c r="CT123" s="321">
        <v>0</v>
      </c>
      <c r="CU123" s="321">
        <v>0</v>
      </c>
      <c r="CV123" s="321">
        <v>0</v>
      </c>
      <c r="CW123" s="321"/>
      <c r="CX123" s="321"/>
      <c r="CY123" s="321"/>
      <c r="CZ123" s="321">
        <v>0</v>
      </c>
      <c r="DA123" s="321">
        <v>0</v>
      </c>
      <c r="DB123" s="321">
        <v>0</v>
      </c>
      <c r="DC123" s="321">
        <v>2542.6999999999998</v>
      </c>
      <c r="DD123" s="321">
        <v>0</v>
      </c>
      <c r="DE123" s="321">
        <v>0</v>
      </c>
      <c r="DF123" s="321">
        <v>-2746.48</v>
      </c>
      <c r="DG123" s="321">
        <v>-126</v>
      </c>
      <c r="DH123" s="321">
        <v>0</v>
      </c>
      <c r="DI123" s="321">
        <v>0</v>
      </c>
      <c r="DJ123" s="321">
        <v>-329.7800000000002</v>
      </c>
      <c r="DK123" s="321">
        <v>0</v>
      </c>
      <c r="DL123" s="321">
        <v>0</v>
      </c>
      <c r="DM123" s="321">
        <v>0</v>
      </c>
      <c r="DN123" s="321">
        <v>0</v>
      </c>
      <c r="DO123" s="321">
        <v>0</v>
      </c>
      <c r="DP123" s="322">
        <v>-9.9999999947613105E-3</v>
      </c>
      <c r="DQ123" s="323">
        <v>385512.19000000012</v>
      </c>
      <c r="DR123" s="324">
        <v>156173.71000000002</v>
      </c>
      <c r="DS123" s="323">
        <v>23743.879999999994</v>
      </c>
      <c r="DT123" s="323">
        <v>25919.200000000001</v>
      </c>
      <c r="DU123" s="323">
        <v>18000</v>
      </c>
      <c r="DV123" s="323">
        <v>0</v>
      </c>
      <c r="DY123" s="303"/>
      <c r="DZ123" s="303"/>
      <c r="EG123" s="303"/>
    </row>
    <row r="124" spans="1:137" s="13" customFormat="1" ht="15.6" x14ac:dyDescent="0.3">
      <c r="A124" s="318">
        <v>7034</v>
      </c>
      <c r="B124" s="319" t="s">
        <v>313</v>
      </c>
      <c r="C124" s="320" t="s">
        <v>181</v>
      </c>
      <c r="D124" s="320" t="s">
        <v>196</v>
      </c>
      <c r="E124" s="320" t="s">
        <v>183</v>
      </c>
      <c r="F124" s="320" t="s">
        <v>194</v>
      </c>
      <c r="G124" s="321">
        <v>905682.89</v>
      </c>
      <c r="H124" s="321">
        <v>181757</v>
      </c>
      <c r="I124" s="321">
        <v>1828717.85</v>
      </c>
      <c r="J124" s="321">
        <v>0</v>
      </c>
      <c r="K124" s="321">
        <v>42120</v>
      </c>
      <c r="L124" s="321">
        <v>2400</v>
      </c>
      <c r="M124" s="321">
        <v>0</v>
      </c>
      <c r="N124" s="321">
        <v>0</v>
      </c>
      <c r="O124" s="321">
        <v>301944.37</v>
      </c>
      <c r="P124" s="321">
        <v>0</v>
      </c>
      <c r="Q124" s="321">
        <v>0</v>
      </c>
      <c r="R124" s="321">
        <v>0</v>
      </c>
      <c r="S124" s="321">
        <v>8268.4</v>
      </c>
      <c r="T124" s="321">
        <v>62690.65</v>
      </c>
      <c r="U124" s="321">
        <v>0</v>
      </c>
      <c r="V124" s="321">
        <v>14142.58</v>
      </c>
      <c r="W124" s="321">
        <v>18784</v>
      </c>
      <c r="X124" s="321">
        <v>3366507.74</v>
      </c>
      <c r="Y124" s="321">
        <v>1215200.5900000001</v>
      </c>
      <c r="Z124" s="321">
        <v>0</v>
      </c>
      <c r="AA124" s="321">
        <v>645964.32999999996</v>
      </c>
      <c r="AB124" s="321">
        <v>0</v>
      </c>
      <c r="AC124" s="321">
        <v>364176.61</v>
      </c>
      <c r="AD124" s="321">
        <v>0</v>
      </c>
      <c r="AE124" s="321">
        <v>37580.119999999995</v>
      </c>
      <c r="AF124" s="321">
        <v>12335.55</v>
      </c>
      <c r="AG124" s="321">
        <v>2341.5800000000004</v>
      </c>
      <c r="AH124" s="321">
        <v>0</v>
      </c>
      <c r="AI124" s="321">
        <v>0</v>
      </c>
      <c r="AJ124" s="321">
        <v>9707.4599999999991</v>
      </c>
      <c r="AK124" s="321">
        <v>0</v>
      </c>
      <c r="AL124" s="321">
        <v>0</v>
      </c>
      <c r="AM124" s="321">
        <v>9876.06</v>
      </c>
      <c r="AN124" s="321">
        <v>131439.04999999999</v>
      </c>
      <c r="AO124" s="321">
        <v>0</v>
      </c>
      <c r="AP124" s="321">
        <v>7010.5699999999924</v>
      </c>
      <c r="AQ124" s="321">
        <v>85804.89</v>
      </c>
      <c r="AR124" s="321">
        <v>3005.16</v>
      </c>
      <c r="AS124" s="321">
        <v>3971.42</v>
      </c>
      <c r="AT124" s="321">
        <v>19480.12</v>
      </c>
      <c r="AU124" s="321">
        <v>3291.75</v>
      </c>
      <c r="AV124" s="321">
        <v>2137.5</v>
      </c>
      <c r="AW124" s="321">
        <v>24308.42</v>
      </c>
      <c r="AX124" s="321">
        <v>22378.68</v>
      </c>
      <c r="AY124" s="321">
        <v>13093.52</v>
      </c>
      <c r="AZ124" s="321">
        <v>310016.01</v>
      </c>
      <c r="BA124" s="321">
        <v>405258</v>
      </c>
      <c r="BB124" s="321">
        <v>0</v>
      </c>
      <c r="BC124" s="321">
        <v>0</v>
      </c>
      <c r="BD124" s="321">
        <v>3328377.3899999997</v>
      </c>
      <c r="BE124" s="321">
        <v>402349.30000000028</v>
      </c>
      <c r="BF124" s="321">
        <v>38130.350000000559</v>
      </c>
      <c r="BG124" s="321">
        <v>440479.65000000084</v>
      </c>
      <c r="BH124" s="321">
        <v>8313.25</v>
      </c>
      <c r="BI124" s="321">
        <v>0</v>
      </c>
      <c r="BJ124" s="321">
        <v>0</v>
      </c>
      <c r="BK124" s="321">
        <v>8313.25</v>
      </c>
      <c r="BL124" s="321">
        <v>0</v>
      </c>
      <c r="BM124" s="321">
        <v>3245</v>
      </c>
      <c r="BN124" s="321">
        <v>0</v>
      </c>
      <c r="BO124" s="321">
        <v>25130.639999999999</v>
      </c>
      <c r="BP124" s="321">
        <v>28375.64</v>
      </c>
      <c r="BQ124" s="321">
        <v>32439.129999999997</v>
      </c>
      <c r="BR124" s="321">
        <v>-20062.39</v>
      </c>
      <c r="BS124" s="321">
        <v>12376.739999999998</v>
      </c>
      <c r="BT124" s="321">
        <v>0</v>
      </c>
      <c r="BU124" s="321">
        <v>0</v>
      </c>
      <c r="BV124" s="321">
        <v>0</v>
      </c>
      <c r="BW124" s="321">
        <v>0</v>
      </c>
      <c r="BX124" s="321">
        <v>0</v>
      </c>
      <c r="BY124" s="321">
        <v>0</v>
      </c>
      <c r="BZ124" s="321">
        <v>0</v>
      </c>
      <c r="CA124" s="321">
        <v>0</v>
      </c>
      <c r="CB124" s="321">
        <v>0</v>
      </c>
      <c r="CC124" s="321">
        <v>440479.65000000084</v>
      </c>
      <c r="CD124" s="321"/>
      <c r="CE124" s="321">
        <v>12376.739999999998</v>
      </c>
      <c r="CF124" s="321"/>
      <c r="CG124" s="321">
        <v>0</v>
      </c>
      <c r="CH124" s="321">
        <v>452856.39000000083</v>
      </c>
      <c r="CI124" s="321">
        <v>0</v>
      </c>
      <c r="CJ124" s="321">
        <v>0</v>
      </c>
      <c r="CK124" s="321">
        <v>0</v>
      </c>
      <c r="CL124" s="321">
        <v>0</v>
      </c>
      <c r="CM124" s="321">
        <v>0</v>
      </c>
      <c r="CN124" s="321">
        <v>0</v>
      </c>
      <c r="CO124" s="321">
        <v>0</v>
      </c>
      <c r="CP124" s="321">
        <v>0</v>
      </c>
      <c r="CQ124" s="321">
        <v>0</v>
      </c>
      <c r="CR124" s="321">
        <v>0</v>
      </c>
      <c r="CS124" s="321">
        <v>0</v>
      </c>
      <c r="CT124" s="321">
        <v>0</v>
      </c>
      <c r="CU124" s="321">
        <v>0</v>
      </c>
      <c r="CV124" s="321">
        <v>0</v>
      </c>
      <c r="CW124" s="321"/>
      <c r="CX124" s="321"/>
      <c r="CY124" s="321"/>
      <c r="CZ124" s="321">
        <v>468937.53000000084</v>
      </c>
      <c r="DA124" s="321">
        <v>468937.53000000084</v>
      </c>
      <c r="DB124" s="321">
        <v>0</v>
      </c>
      <c r="DC124" s="321">
        <v>25752.37</v>
      </c>
      <c r="DD124" s="321">
        <v>0</v>
      </c>
      <c r="DE124" s="321">
        <v>0</v>
      </c>
      <c r="DF124" s="321">
        <v>-11311.15</v>
      </c>
      <c r="DG124" s="321">
        <v>-30522.36</v>
      </c>
      <c r="DH124" s="321">
        <v>0</v>
      </c>
      <c r="DI124" s="321">
        <v>0</v>
      </c>
      <c r="DJ124" s="321">
        <v>-16081.140000000001</v>
      </c>
      <c r="DK124" s="321">
        <v>0</v>
      </c>
      <c r="DL124" s="321">
        <v>0</v>
      </c>
      <c r="DM124" s="321">
        <v>0</v>
      </c>
      <c r="DN124" s="321">
        <v>0</v>
      </c>
      <c r="DO124" s="321">
        <v>0</v>
      </c>
      <c r="DP124" s="322">
        <v>-8.149072527885437E-10</v>
      </c>
      <c r="DQ124" s="323">
        <v>2275257.1999999997</v>
      </c>
      <c r="DR124" s="324">
        <v>1053120.19</v>
      </c>
      <c r="DS124" s="323">
        <v>22378.68</v>
      </c>
      <c r="DT124" s="323">
        <v>310212.77</v>
      </c>
      <c r="DU124" s="323">
        <v>62690.65</v>
      </c>
      <c r="DV124" s="323">
        <v>0</v>
      </c>
      <c r="DY124" s="303"/>
      <c r="DZ124" s="303"/>
      <c r="EG124" s="303"/>
    </row>
    <row r="125" spans="1:137" s="13" customFormat="1" ht="15.6" x14ac:dyDescent="0.3">
      <c r="A125" s="318">
        <v>4173</v>
      </c>
      <c r="B125" s="319" t="s">
        <v>314</v>
      </c>
      <c r="C125" s="320" t="s">
        <v>181</v>
      </c>
      <c r="D125" s="320" t="s">
        <v>204</v>
      </c>
      <c r="E125" s="320" t="s">
        <v>183</v>
      </c>
      <c r="F125" s="320" t="s">
        <v>184</v>
      </c>
      <c r="G125" s="321">
        <v>6845052.0700000003</v>
      </c>
      <c r="H125" s="321">
        <v>0</v>
      </c>
      <c r="I125" s="321">
        <v>176355.83</v>
      </c>
      <c r="J125" s="321">
        <v>0</v>
      </c>
      <c r="K125" s="321">
        <v>342920</v>
      </c>
      <c r="L125" s="321">
        <v>13884.65</v>
      </c>
      <c r="M125" s="321">
        <v>0</v>
      </c>
      <c r="N125" s="321">
        <v>0</v>
      </c>
      <c r="O125" s="321">
        <v>316792.59999999998</v>
      </c>
      <c r="P125" s="321">
        <v>0</v>
      </c>
      <c r="Q125" s="321">
        <v>0</v>
      </c>
      <c r="R125" s="321">
        <v>0</v>
      </c>
      <c r="S125" s="321">
        <v>56529.15</v>
      </c>
      <c r="T125" s="321">
        <v>0</v>
      </c>
      <c r="U125" s="321">
        <v>0</v>
      </c>
      <c r="V125" s="321">
        <v>10535</v>
      </c>
      <c r="W125" s="321">
        <v>0</v>
      </c>
      <c r="X125" s="321">
        <v>7762069.3000000007</v>
      </c>
      <c r="Y125" s="321">
        <v>5912201.4945</v>
      </c>
      <c r="Z125" s="321">
        <v>0</v>
      </c>
      <c r="AA125" s="321">
        <v>621128.84400000004</v>
      </c>
      <c r="AB125" s="321">
        <v>108574.1265</v>
      </c>
      <c r="AC125" s="321">
        <v>286362.76199999999</v>
      </c>
      <c r="AD125" s="321">
        <v>0</v>
      </c>
      <c r="AE125" s="321">
        <v>12391.259999999998</v>
      </c>
      <c r="AF125" s="321">
        <v>11169.3235</v>
      </c>
      <c r="AG125" s="321">
        <v>5921.9054999999998</v>
      </c>
      <c r="AH125" s="321">
        <v>0</v>
      </c>
      <c r="AI125" s="321">
        <v>0</v>
      </c>
      <c r="AJ125" s="321">
        <v>145499.30849999998</v>
      </c>
      <c r="AK125" s="321">
        <v>9224.7434999999987</v>
      </c>
      <c r="AL125" s="321">
        <v>68409.0435</v>
      </c>
      <c r="AM125" s="321">
        <v>5246.2094999999999</v>
      </c>
      <c r="AN125" s="321">
        <v>53524.716000000008</v>
      </c>
      <c r="AO125" s="321">
        <v>148245.59</v>
      </c>
      <c r="AP125" s="321">
        <v>29008.948499999999</v>
      </c>
      <c r="AQ125" s="321">
        <v>100249.4745</v>
      </c>
      <c r="AR125" s="321">
        <v>151665.1605</v>
      </c>
      <c r="AS125" s="321">
        <v>10698.397500000001</v>
      </c>
      <c r="AT125" s="321">
        <v>96016.393579862633</v>
      </c>
      <c r="AU125" s="321">
        <v>48327.520499999999</v>
      </c>
      <c r="AV125" s="321">
        <v>0</v>
      </c>
      <c r="AW125" s="321">
        <v>67344.332999999999</v>
      </c>
      <c r="AX125" s="321">
        <v>0</v>
      </c>
      <c r="AY125" s="321">
        <v>23691.568499999998</v>
      </c>
      <c r="AZ125" s="321">
        <v>0</v>
      </c>
      <c r="BA125" s="321">
        <v>0</v>
      </c>
      <c r="BB125" s="321">
        <v>0</v>
      </c>
      <c r="BC125" s="321">
        <v>0</v>
      </c>
      <c r="BD125" s="321">
        <v>7914901.1235798625</v>
      </c>
      <c r="BE125" s="321">
        <v>998507.71000000043</v>
      </c>
      <c r="BF125" s="321">
        <v>-152831.82357986178</v>
      </c>
      <c r="BG125" s="321">
        <v>845675.88642013865</v>
      </c>
      <c r="BH125" s="321">
        <v>19212.810000000001</v>
      </c>
      <c r="BI125" s="321">
        <v>0</v>
      </c>
      <c r="BJ125" s="321">
        <v>0</v>
      </c>
      <c r="BK125" s="321">
        <v>19212.810000000001</v>
      </c>
      <c r="BL125" s="321">
        <v>0</v>
      </c>
      <c r="BM125" s="321">
        <v>0</v>
      </c>
      <c r="BN125" s="321">
        <v>0</v>
      </c>
      <c r="BO125" s="321">
        <v>0</v>
      </c>
      <c r="BP125" s="321">
        <v>0</v>
      </c>
      <c r="BQ125" s="321">
        <v>74163.23000000001</v>
      </c>
      <c r="BR125" s="321">
        <v>19212.810000000001</v>
      </c>
      <c r="BS125" s="321">
        <v>93376.040000000008</v>
      </c>
      <c r="BT125" s="321">
        <v>0</v>
      </c>
      <c r="BU125" s="321">
        <v>0</v>
      </c>
      <c r="BV125" s="321">
        <v>0</v>
      </c>
      <c r="BW125" s="321">
        <v>0</v>
      </c>
      <c r="BX125" s="321">
        <v>0</v>
      </c>
      <c r="BY125" s="321">
        <v>0</v>
      </c>
      <c r="BZ125" s="321">
        <v>0</v>
      </c>
      <c r="CA125" s="321">
        <v>0</v>
      </c>
      <c r="CB125" s="321">
        <v>0</v>
      </c>
      <c r="CC125" s="321">
        <v>845675.88642013865</v>
      </c>
      <c r="CD125" s="321"/>
      <c r="CE125" s="321">
        <v>93376.040000000008</v>
      </c>
      <c r="CF125" s="321"/>
      <c r="CG125" s="321">
        <v>0</v>
      </c>
      <c r="CH125" s="321">
        <v>939051.92642013868</v>
      </c>
      <c r="CI125" s="321">
        <v>951708.97</v>
      </c>
      <c r="CJ125" s="321">
        <v>58756</v>
      </c>
      <c r="CK125" s="321">
        <v>1647.72</v>
      </c>
      <c r="CL125" s="321">
        <v>894600.69</v>
      </c>
      <c r="CM125" s="321">
        <v>0</v>
      </c>
      <c r="CN125" s="321">
        <v>0</v>
      </c>
      <c r="CO125" s="321">
        <v>44715.89</v>
      </c>
      <c r="CP125" s="321">
        <v>0</v>
      </c>
      <c r="CQ125" s="321">
        <v>0</v>
      </c>
      <c r="CR125" s="321">
        <v>939316.58</v>
      </c>
      <c r="CS125" s="321">
        <v>0</v>
      </c>
      <c r="CT125" s="321">
        <v>0</v>
      </c>
      <c r="CU125" s="321">
        <v>0</v>
      </c>
      <c r="CV125" s="321">
        <v>0</v>
      </c>
      <c r="CW125" s="321"/>
      <c r="CX125" s="321"/>
      <c r="CY125" s="321"/>
      <c r="CZ125" s="321">
        <v>0</v>
      </c>
      <c r="DA125" s="321">
        <v>0</v>
      </c>
      <c r="DB125" s="321">
        <v>0</v>
      </c>
      <c r="DC125" s="321">
        <v>0</v>
      </c>
      <c r="DD125" s="321">
        <v>0</v>
      </c>
      <c r="DE125" s="321">
        <v>0</v>
      </c>
      <c r="DF125" s="321">
        <v>0</v>
      </c>
      <c r="DG125" s="321">
        <v>-265</v>
      </c>
      <c r="DH125" s="321">
        <v>0</v>
      </c>
      <c r="DI125" s="321">
        <v>0</v>
      </c>
      <c r="DJ125" s="321">
        <v>-265</v>
      </c>
      <c r="DK125" s="321">
        <v>0</v>
      </c>
      <c r="DL125" s="321">
        <v>0</v>
      </c>
      <c r="DM125" s="321">
        <v>0</v>
      </c>
      <c r="DN125" s="321">
        <v>0</v>
      </c>
      <c r="DO125" s="321">
        <v>0</v>
      </c>
      <c r="DP125" s="322">
        <v>0.35000000009313226</v>
      </c>
      <c r="DQ125" s="323">
        <v>6951827.8105000006</v>
      </c>
      <c r="DR125" s="324">
        <v>963073.31307986192</v>
      </c>
      <c r="DS125" s="323">
        <v>0</v>
      </c>
      <c r="DT125" s="323">
        <v>373321.75</v>
      </c>
      <c r="DU125" s="323">
        <v>0</v>
      </c>
      <c r="DV125" s="323">
        <v>0</v>
      </c>
      <c r="DY125" s="303"/>
      <c r="DZ125" s="303"/>
      <c r="EG125" s="303"/>
    </row>
    <row r="126" spans="1:137" s="13" customFormat="1" ht="15.6" x14ac:dyDescent="0.3">
      <c r="A126" s="318">
        <v>2157</v>
      </c>
      <c r="B126" s="319" t="s">
        <v>315</v>
      </c>
      <c r="C126" s="320" t="s">
        <v>181</v>
      </c>
      <c r="D126" s="320" t="s">
        <v>186</v>
      </c>
      <c r="E126" s="320" t="s">
        <v>183</v>
      </c>
      <c r="F126" s="320" t="s">
        <v>194</v>
      </c>
      <c r="G126" s="321">
        <v>2051600.28</v>
      </c>
      <c r="H126" s="321">
        <v>0</v>
      </c>
      <c r="I126" s="321">
        <v>41238.75</v>
      </c>
      <c r="J126" s="321">
        <v>0</v>
      </c>
      <c r="K126" s="321">
        <v>134630</v>
      </c>
      <c r="L126" s="321">
        <v>0</v>
      </c>
      <c r="M126" s="321">
        <v>0</v>
      </c>
      <c r="N126" s="321">
        <v>0</v>
      </c>
      <c r="O126" s="321">
        <v>60463.649999999994</v>
      </c>
      <c r="P126" s="321">
        <v>0</v>
      </c>
      <c r="Q126" s="321">
        <v>0</v>
      </c>
      <c r="R126" s="321">
        <v>0</v>
      </c>
      <c r="S126" s="321">
        <v>0</v>
      </c>
      <c r="T126" s="321">
        <v>0</v>
      </c>
      <c r="U126" s="321">
        <v>0</v>
      </c>
      <c r="V126" s="321">
        <v>2465.13</v>
      </c>
      <c r="W126" s="321">
        <v>72334</v>
      </c>
      <c r="X126" s="321">
        <v>2362731.81</v>
      </c>
      <c r="Y126" s="321">
        <v>1126496.8600000008</v>
      </c>
      <c r="Z126" s="321">
        <v>13626.51</v>
      </c>
      <c r="AA126" s="321">
        <v>0</v>
      </c>
      <c r="AB126" s="321">
        <v>490668.46999999898</v>
      </c>
      <c r="AC126" s="321">
        <v>233.99999999999994</v>
      </c>
      <c r="AD126" s="321">
        <v>0</v>
      </c>
      <c r="AE126" s="321">
        <v>293056.56000000011</v>
      </c>
      <c r="AF126" s="321">
        <v>7496.6099999999988</v>
      </c>
      <c r="AG126" s="321">
        <v>14919.2</v>
      </c>
      <c r="AH126" s="321">
        <v>0</v>
      </c>
      <c r="AI126" s="321">
        <v>1239.2</v>
      </c>
      <c r="AJ126" s="321">
        <v>18928.759999999998</v>
      </c>
      <c r="AK126" s="321">
        <v>181.8</v>
      </c>
      <c r="AL126" s="321">
        <v>2516.56</v>
      </c>
      <c r="AM126" s="321">
        <v>4898.0399999999991</v>
      </c>
      <c r="AN126" s="321">
        <v>82946.069999999978</v>
      </c>
      <c r="AO126" s="321">
        <v>27559.83</v>
      </c>
      <c r="AP126" s="321">
        <v>8059.16</v>
      </c>
      <c r="AQ126" s="321">
        <v>56251.009999999966</v>
      </c>
      <c r="AR126" s="321">
        <v>40029.910000000003</v>
      </c>
      <c r="AS126" s="321">
        <v>3220.39</v>
      </c>
      <c r="AT126" s="321">
        <v>8427.44</v>
      </c>
      <c r="AU126" s="321">
        <v>10443.48</v>
      </c>
      <c r="AV126" s="321">
        <v>0</v>
      </c>
      <c r="AW126" s="321">
        <v>93719.8</v>
      </c>
      <c r="AX126" s="321">
        <v>51445.120000000003</v>
      </c>
      <c r="AY126" s="321">
        <v>9426.32</v>
      </c>
      <c r="AZ126" s="321">
        <v>272547.89000000007</v>
      </c>
      <c r="BA126" s="321">
        <v>0</v>
      </c>
      <c r="BB126" s="321">
        <v>0</v>
      </c>
      <c r="BC126" s="321">
        <v>0</v>
      </c>
      <c r="BD126" s="321">
        <v>2638338.9900000002</v>
      </c>
      <c r="BE126" s="321">
        <v>-128949.25000000049</v>
      </c>
      <c r="BF126" s="321">
        <v>-275607.18000000017</v>
      </c>
      <c r="BG126" s="321">
        <v>-404556.43000000063</v>
      </c>
      <c r="BH126" s="321">
        <v>8713.75</v>
      </c>
      <c r="BI126" s="321">
        <v>0</v>
      </c>
      <c r="BJ126" s="321">
        <v>0</v>
      </c>
      <c r="BK126" s="321">
        <v>8713.75</v>
      </c>
      <c r="BL126" s="321">
        <v>0</v>
      </c>
      <c r="BM126" s="321">
        <v>0</v>
      </c>
      <c r="BN126" s="321">
        <v>0</v>
      </c>
      <c r="BO126" s="321">
        <v>0</v>
      </c>
      <c r="BP126" s="321">
        <v>0</v>
      </c>
      <c r="BQ126" s="321">
        <v>0</v>
      </c>
      <c r="BR126" s="321">
        <v>8713.75</v>
      </c>
      <c r="BS126" s="321">
        <v>8713.75</v>
      </c>
      <c r="BT126" s="321">
        <v>0</v>
      </c>
      <c r="BU126" s="321">
        <v>0</v>
      </c>
      <c r="BV126" s="321">
        <v>0</v>
      </c>
      <c r="BW126" s="321">
        <v>0</v>
      </c>
      <c r="BX126" s="321">
        <v>0</v>
      </c>
      <c r="BY126" s="321">
        <v>0</v>
      </c>
      <c r="BZ126" s="321">
        <v>0</v>
      </c>
      <c r="CA126" s="321">
        <v>0</v>
      </c>
      <c r="CB126" s="321">
        <v>0</v>
      </c>
      <c r="CC126" s="321"/>
      <c r="CD126" s="321">
        <v>-404556.43000000063</v>
      </c>
      <c r="CE126" s="321">
        <v>8713.75</v>
      </c>
      <c r="CF126" s="321"/>
      <c r="CG126" s="321">
        <v>0</v>
      </c>
      <c r="CH126" s="321">
        <v>-395842.68000000063</v>
      </c>
      <c r="CI126" s="321">
        <v>0</v>
      </c>
      <c r="CJ126" s="321">
        <v>0</v>
      </c>
      <c r="CK126" s="321">
        <v>0</v>
      </c>
      <c r="CL126" s="321">
        <v>0</v>
      </c>
      <c r="CM126" s="321">
        <v>0</v>
      </c>
      <c r="CN126" s="321">
        <v>0</v>
      </c>
      <c r="CO126" s="321">
        <v>0</v>
      </c>
      <c r="CP126" s="321">
        <v>0</v>
      </c>
      <c r="CQ126" s="321">
        <v>0</v>
      </c>
      <c r="CR126" s="321">
        <v>0</v>
      </c>
      <c r="CS126" s="321">
        <v>0</v>
      </c>
      <c r="CT126" s="321">
        <v>0</v>
      </c>
      <c r="CU126" s="321">
        <v>0</v>
      </c>
      <c r="CV126" s="321">
        <v>0</v>
      </c>
      <c r="CW126" s="321"/>
      <c r="CX126" s="321"/>
      <c r="CY126" s="321"/>
      <c r="CZ126" s="321">
        <v>-395842.68000000017</v>
      </c>
      <c r="DA126" s="321">
        <v>-395842.68000000017</v>
      </c>
      <c r="DB126" s="321">
        <v>0</v>
      </c>
      <c r="DC126" s="321">
        <v>0</v>
      </c>
      <c r="DD126" s="321">
        <v>0</v>
      </c>
      <c r="DE126" s="321">
        <v>0</v>
      </c>
      <c r="DF126" s="321">
        <v>0</v>
      </c>
      <c r="DG126" s="321">
        <v>0</v>
      </c>
      <c r="DH126" s="321">
        <v>0</v>
      </c>
      <c r="DI126" s="321">
        <v>0</v>
      </c>
      <c r="DJ126" s="321">
        <v>0</v>
      </c>
      <c r="DK126" s="321">
        <v>0</v>
      </c>
      <c r="DL126" s="321">
        <v>0</v>
      </c>
      <c r="DM126" s="321">
        <v>0</v>
      </c>
      <c r="DN126" s="321">
        <v>0</v>
      </c>
      <c r="DO126" s="321">
        <v>0</v>
      </c>
      <c r="DP126" s="322">
        <v>0</v>
      </c>
      <c r="DQ126" s="323">
        <v>1931579.01</v>
      </c>
      <c r="DR126" s="324">
        <v>706759.98000000021</v>
      </c>
      <c r="DS126" s="323">
        <v>51445.120000000003</v>
      </c>
      <c r="DT126" s="323">
        <v>60463.649999999994</v>
      </c>
      <c r="DU126" s="323">
        <v>0</v>
      </c>
      <c r="DV126" s="323">
        <v>0</v>
      </c>
      <c r="DY126" s="303"/>
      <c r="DZ126" s="303"/>
      <c r="EG126" s="303"/>
    </row>
    <row r="127" spans="1:137" s="13" customFormat="1" ht="15.6" x14ac:dyDescent="0.3">
      <c r="A127" s="318">
        <v>2159</v>
      </c>
      <c r="B127" s="319" t="s">
        <v>316</v>
      </c>
      <c r="C127" s="320" t="s">
        <v>181</v>
      </c>
      <c r="D127" s="320" t="s">
        <v>186</v>
      </c>
      <c r="E127" s="320" t="s">
        <v>183</v>
      </c>
      <c r="F127" s="320" t="s">
        <v>184</v>
      </c>
      <c r="G127" s="321">
        <v>1290791.95</v>
      </c>
      <c r="H127" s="321">
        <v>0</v>
      </c>
      <c r="I127" s="321">
        <v>71861.070000000007</v>
      </c>
      <c r="J127" s="321">
        <v>0</v>
      </c>
      <c r="K127" s="321">
        <v>137640</v>
      </c>
      <c r="L127" s="321">
        <v>3256.93</v>
      </c>
      <c r="M127" s="321">
        <v>0</v>
      </c>
      <c r="N127" s="321">
        <v>0</v>
      </c>
      <c r="O127" s="321">
        <v>9957.7199999999993</v>
      </c>
      <c r="P127" s="321">
        <v>0</v>
      </c>
      <c r="Q127" s="321">
        <v>0</v>
      </c>
      <c r="R127" s="321">
        <v>0</v>
      </c>
      <c r="S127" s="321">
        <v>877</v>
      </c>
      <c r="T127" s="321">
        <v>6450.24</v>
      </c>
      <c r="U127" s="321">
        <v>0</v>
      </c>
      <c r="V127" s="321">
        <v>6121.67</v>
      </c>
      <c r="W127" s="321">
        <v>41470</v>
      </c>
      <c r="X127" s="321">
        <v>1568426.5799999998</v>
      </c>
      <c r="Y127" s="321">
        <v>704159.43000000028</v>
      </c>
      <c r="Z127" s="321">
        <v>0</v>
      </c>
      <c r="AA127" s="321">
        <v>267471.06</v>
      </c>
      <c r="AB127" s="321">
        <v>37817.319999999832</v>
      </c>
      <c r="AC127" s="321">
        <v>98422.96</v>
      </c>
      <c r="AD127" s="321">
        <v>0</v>
      </c>
      <c r="AE127" s="321">
        <v>42626.769999999873</v>
      </c>
      <c r="AF127" s="321">
        <v>4554.9400000000296</v>
      </c>
      <c r="AG127" s="321">
        <v>925</v>
      </c>
      <c r="AH127" s="321">
        <v>0</v>
      </c>
      <c r="AI127" s="321">
        <v>0</v>
      </c>
      <c r="AJ127" s="321">
        <v>8316.32</v>
      </c>
      <c r="AK127" s="321">
        <v>521.48</v>
      </c>
      <c r="AL127" s="321">
        <v>24804.240000000005</v>
      </c>
      <c r="AM127" s="321">
        <v>4073.29</v>
      </c>
      <c r="AN127" s="321">
        <v>32090.579999999998</v>
      </c>
      <c r="AO127" s="321">
        <v>16658.41</v>
      </c>
      <c r="AP127" s="321">
        <v>1860.7800000000004</v>
      </c>
      <c r="AQ127" s="321">
        <v>26055.629999999979</v>
      </c>
      <c r="AR127" s="321">
        <v>23024.170000000002</v>
      </c>
      <c r="AS127" s="321">
        <v>0</v>
      </c>
      <c r="AT127" s="321">
        <v>4741.829999999999</v>
      </c>
      <c r="AU127" s="321">
        <v>5889.66</v>
      </c>
      <c r="AV127" s="321">
        <v>4600</v>
      </c>
      <c r="AW127" s="321">
        <v>94580.96</v>
      </c>
      <c r="AX127" s="321">
        <v>85773.28</v>
      </c>
      <c r="AY127" s="321">
        <v>5064.1400000000003</v>
      </c>
      <c r="AZ127" s="321">
        <v>72037.640000000014</v>
      </c>
      <c r="BA127" s="321">
        <v>0</v>
      </c>
      <c r="BB127" s="321">
        <v>0</v>
      </c>
      <c r="BC127" s="321">
        <v>0</v>
      </c>
      <c r="BD127" s="321">
        <v>1566069.8899999997</v>
      </c>
      <c r="BE127" s="321">
        <v>6013.8600000000188</v>
      </c>
      <c r="BF127" s="321">
        <v>2356.690000000177</v>
      </c>
      <c r="BG127" s="321">
        <v>8370.5500000001957</v>
      </c>
      <c r="BH127" s="321">
        <v>6295</v>
      </c>
      <c r="BI127" s="321">
        <v>0</v>
      </c>
      <c r="BJ127" s="321">
        <v>0</v>
      </c>
      <c r="BK127" s="321">
        <v>6295</v>
      </c>
      <c r="BL127" s="321">
        <v>0</v>
      </c>
      <c r="BM127" s="321">
        <v>8842.24</v>
      </c>
      <c r="BN127" s="321">
        <v>0</v>
      </c>
      <c r="BO127" s="321">
        <v>0</v>
      </c>
      <c r="BP127" s="321">
        <v>8842.24</v>
      </c>
      <c r="BQ127" s="321">
        <v>2909.0400000000009</v>
      </c>
      <c r="BR127" s="321">
        <v>-2547.2399999999998</v>
      </c>
      <c r="BS127" s="321">
        <v>361.80000000000109</v>
      </c>
      <c r="BT127" s="321">
        <v>0</v>
      </c>
      <c r="BU127" s="321">
        <v>0</v>
      </c>
      <c r="BV127" s="321">
        <v>0</v>
      </c>
      <c r="BW127" s="321">
        <v>0</v>
      </c>
      <c r="BX127" s="321">
        <v>0</v>
      </c>
      <c r="BY127" s="321">
        <v>0</v>
      </c>
      <c r="BZ127" s="321">
        <v>0</v>
      </c>
      <c r="CA127" s="321">
        <v>0</v>
      </c>
      <c r="CB127" s="321">
        <v>0</v>
      </c>
      <c r="CC127" s="321">
        <v>8370.5500000001957</v>
      </c>
      <c r="CD127" s="321"/>
      <c r="CE127" s="321">
        <v>361.80000000000109</v>
      </c>
      <c r="CF127" s="321"/>
      <c r="CG127" s="321">
        <v>0</v>
      </c>
      <c r="CH127" s="321">
        <v>8732.3500000001968</v>
      </c>
      <c r="CI127" s="321">
        <v>115056.02</v>
      </c>
      <c r="CJ127" s="321">
        <v>3392.08</v>
      </c>
      <c r="CK127" s="321">
        <v>0</v>
      </c>
      <c r="CL127" s="321">
        <v>111663.94</v>
      </c>
      <c r="CM127" s="321">
        <v>0</v>
      </c>
      <c r="CN127" s="321">
        <v>0</v>
      </c>
      <c r="CO127" s="321">
        <v>2779.85</v>
      </c>
      <c r="CP127" s="321">
        <v>0</v>
      </c>
      <c r="CQ127" s="321">
        <v>-94501.15</v>
      </c>
      <c r="CR127" s="321">
        <v>19942.640000000014</v>
      </c>
      <c r="CS127" s="321">
        <v>0</v>
      </c>
      <c r="CT127" s="321">
        <v>0</v>
      </c>
      <c r="CU127" s="321">
        <v>0</v>
      </c>
      <c r="CV127" s="321">
        <v>0</v>
      </c>
      <c r="CW127" s="321"/>
      <c r="CX127" s="321"/>
      <c r="CY127" s="321"/>
      <c r="CZ127" s="321">
        <v>0</v>
      </c>
      <c r="DA127" s="321">
        <v>0</v>
      </c>
      <c r="DB127" s="321">
        <v>0</v>
      </c>
      <c r="DC127" s="321">
        <v>139.52000000000001</v>
      </c>
      <c r="DD127" s="321">
        <v>0</v>
      </c>
      <c r="DE127" s="321">
        <v>0</v>
      </c>
      <c r="DF127" s="321">
        <v>-11349.8</v>
      </c>
      <c r="DG127" s="321">
        <v>0</v>
      </c>
      <c r="DH127" s="321">
        <v>0</v>
      </c>
      <c r="DI127" s="321">
        <v>0</v>
      </c>
      <c r="DJ127" s="321">
        <v>-11210.279999999999</v>
      </c>
      <c r="DK127" s="321">
        <v>0</v>
      </c>
      <c r="DL127" s="321">
        <v>0</v>
      </c>
      <c r="DM127" s="321">
        <v>0</v>
      </c>
      <c r="DN127" s="321">
        <v>0</v>
      </c>
      <c r="DO127" s="321">
        <v>0</v>
      </c>
      <c r="DP127" s="322">
        <v>-0.33000000001629815</v>
      </c>
      <c r="DQ127" s="323">
        <v>1155052.4799999997</v>
      </c>
      <c r="DR127" s="324">
        <v>411017.40999999992</v>
      </c>
      <c r="DS127" s="323">
        <v>85773.28</v>
      </c>
      <c r="DT127" s="323">
        <v>10834.72</v>
      </c>
      <c r="DU127" s="323">
        <v>6450.24</v>
      </c>
      <c r="DV127" s="323">
        <v>0</v>
      </c>
      <c r="DY127" s="303"/>
      <c r="DZ127" s="303"/>
      <c r="EG127" s="303"/>
    </row>
    <row r="128" spans="1:137" s="13" customFormat="1" ht="15.6" x14ac:dyDescent="0.3">
      <c r="A128" s="318">
        <v>2161</v>
      </c>
      <c r="B128" s="319" t="s">
        <v>317</v>
      </c>
      <c r="C128" s="320" t="s">
        <v>181</v>
      </c>
      <c r="D128" s="320" t="s">
        <v>186</v>
      </c>
      <c r="E128" s="320" t="s">
        <v>183</v>
      </c>
      <c r="F128" s="320" t="s">
        <v>184</v>
      </c>
      <c r="G128" s="321">
        <v>1685502.7</v>
      </c>
      <c r="H128" s="321">
        <v>0</v>
      </c>
      <c r="I128" s="321">
        <v>118070.72</v>
      </c>
      <c r="J128" s="321">
        <v>0</v>
      </c>
      <c r="K128" s="321">
        <v>172940</v>
      </c>
      <c r="L128" s="321">
        <v>571.29</v>
      </c>
      <c r="M128" s="321">
        <v>0</v>
      </c>
      <c r="N128" s="321">
        <v>0</v>
      </c>
      <c r="O128" s="321">
        <v>37647.539999999994</v>
      </c>
      <c r="P128" s="321">
        <v>0</v>
      </c>
      <c r="Q128" s="321">
        <v>0</v>
      </c>
      <c r="R128" s="321">
        <v>0</v>
      </c>
      <c r="S128" s="321">
        <v>0</v>
      </c>
      <c r="T128" s="321">
        <v>0</v>
      </c>
      <c r="U128" s="321">
        <v>0</v>
      </c>
      <c r="V128" s="321">
        <v>3622.08</v>
      </c>
      <c r="W128" s="321">
        <v>89389</v>
      </c>
      <c r="X128" s="321">
        <v>2107743.33</v>
      </c>
      <c r="Y128" s="321">
        <v>895967.51000000013</v>
      </c>
      <c r="Z128" s="321">
        <v>0</v>
      </c>
      <c r="AA128" s="321">
        <v>316178.46999999997</v>
      </c>
      <c r="AB128" s="321">
        <v>35051.790000000619</v>
      </c>
      <c r="AC128" s="321">
        <v>151996.34</v>
      </c>
      <c r="AD128" s="321">
        <v>0</v>
      </c>
      <c r="AE128" s="321">
        <v>162200.72000000029</v>
      </c>
      <c r="AF128" s="321">
        <v>6904.85</v>
      </c>
      <c r="AG128" s="321">
        <v>3597.8</v>
      </c>
      <c r="AH128" s="321">
        <v>0</v>
      </c>
      <c r="AI128" s="321">
        <v>252</v>
      </c>
      <c r="AJ128" s="321">
        <v>7895.3200000000006</v>
      </c>
      <c r="AK128" s="321">
        <v>2354.1599999999994</v>
      </c>
      <c r="AL128" s="321">
        <v>4905.5600000000004</v>
      </c>
      <c r="AM128" s="321">
        <v>4397.4799999999996</v>
      </c>
      <c r="AN128" s="321">
        <v>26143.22</v>
      </c>
      <c r="AO128" s="321">
        <v>14190.66</v>
      </c>
      <c r="AP128" s="321">
        <v>14468.969999999998</v>
      </c>
      <c r="AQ128" s="321">
        <v>44127.050000000025</v>
      </c>
      <c r="AR128" s="321">
        <v>4634.08</v>
      </c>
      <c r="AS128" s="321">
        <v>0</v>
      </c>
      <c r="AT128" s="321">
        <v>16178.019999999997</v>
      </c>
      <c r="AU128" s="321">
        <v>5139.75</v>
      </c>
      <c r="AV128" s="321">
        <v>9442.3300000000163</v>
      </c>
      <c r="AW128" s="321">
        <v>104931.47</v>
      </c>
      <c r="AX128" s="321">
        <v>174627.91</v>
      </c>
      <c r="AY128" s="321">
        <v>6392.85</v>
      </c>
      <c r="AZ128" s="321">
        <v>61763.510000000017</v>
      </c>
      <c r="BA128" s="321">
        <v>0</v>
      </c>
      <c r="BB128" s="321">
        <v>0</v>
      </c>
      <c r="BC128" s="321">
        <v>0</v>
      </c>
      <c r="BD128" s="321">
        <v>2073741.820000001</v>
      </c>
      <c r="BE128" s="321">
        <v>296676.60000000044</v>
      </c>
      <c r="BF128" s="321">
        <v>34001.509999999078</v>
      </c>
      <c r="BG128" s="321">
        <v>330678.10999999952</v>
      </c>
      <c r="BH128" s="321">
        <v>7197.25</v>
      </c>
      <c r="BI128" s="321">
        <v>0</v>
      </c>
      <c r="BJ128" s="321">
        <v>0</v>
      </c>
      <c r="BK128" s="321">
        <v>7197.25</v>
      </c>
      <c r="BL128" s="321">
        <v>0</v>
      </c>
      <c r="BM128" s="321">
        <v>10573.099999999999</v>
      </c>
      <c r="BN128" s="321">
        <v>0</v>
      </c>
      <c r="BO128" s="321">
        <v>0</v>
      </c>
      <c r="BP128" s="321">
        <v>10573.099999999999</v>
      </c>
      <c r="BQ128" s="321">
        <v>15412.759999999998</v>
      </c>
      <c r="BR128" s="321">
        <v>-3375.8499999999985</v>
      </c>
      <c r="BS128" s="321">
        <v>12036.91</v>
      </c>
      <c r="BT128" s="321">
        <v>0</v>
      </c>
      <c r="BU128" s="321">
        <v>0</v>
      </c>
      <c r="BV128" s="321">
        <v>0</v>
      </c>
      <c r="BW128" s="321">
        <v>0</v>
      </c>
      <c r="BX128" s="321">
        <v>0</v>
      </c>
      <c r="BY128" s="321">
        <v>0</v>
      </c>
      <c r="BZ128" s="321">
        <v>0</v>
      </c>
      <c r="CA128" s="321">
        <v>0</v>
      </c>
      <c r="CB128" s="321">
        <v>0</v>
      </c>
      <c r="CC128" s="321">
        <v>330678.10999999952</v>
      </c>
      <c r="CD128" s="321"/>
      <c r="CE128" s="321">
        <v>12036.91</v>
      </c>
      <c r="CF128" s="321"/>
      <c r="CG128" s="321">
        <v>0</v>
      </c>
      <c r="CH128" s="321">
        <v>342715.01999999949</v>
      </c>
      <c r="CI128" s="321">
        <v>455027.21</v>
      </c>
      <c r="CJ128" s="321">
        <v>0</v>
      </c>
      <c r="CK128" s="321">
        <v>0</v>
      </c>
      <c r="CL128" s="321">
        <v>455027.21</v>
      </c>
      <c r="CM128" s="321">
        <v>0</v>
      </c>
      <c r="CN128" s="321">
        <v>0</v>
      </c>
      <c r="CO128" s="321">
        <v>11824.03</v>
      </c>
      <c r="CP128" s="321">
        <v>0</v>
      </c>
      <c r="CQ128" s="321">
        <v>-133522.28</v>
      </c>
      <c r="CR128" s="321">
        <v>333328.96000000008</v>
      </c>
      <c r="CS128" s="321">
        <v>0</v>
      </c>
      <c r="CT128" s="321">
        <v>0</v>
      </c>
      <c r="CU128" s="321">
        <v>0</v>
      </c>
      <c r="CV128" s="321">
        <v>0</v>
      </c>
      <c r="CW128" s="321"/>
      <c r="CX128" s="321"/>
      <c r="CY128" s="321"/>
      <c r="CZ128" s="321">
        <v>0</v>
      </c>
      <c r="DA128" s="321">
        <v>0</v>
      </c>
      <c r="DB128" s="321">
        <v>0</v>
      </c>
      <c r="DC128" s="321">
        <v>9386.0499999999993</v>
      </c>
      <c r="DD128" s="321">
        <v>0</v>
      </c>
      <c r="DE128" s="321">
        <v>0</v>
      </c>
      <c r="DF128" s="321">
        <v>0</v>
      </c>
      <c r="DG128" s="321">
        <v>0</v>
      </c>
      <c r="DH128" s="321">
        <v>0</v>
      </c>
      <c r="DI128" s="321">
        <v>0</v>
      </c>
      <c r="DJ128" s="321">
        <v>9386.0499999999993</v>
      </c>
      <c r="DK128" s="321">
        <v>0</v>
      </c>
      <c r="DL128" s="321">
        <v>0</v>
      </c>
      <c r="DM128" s="321">
        <v>0</v>
      </c>
      <c r="DN128" s="321">
        <v>0</v>
      </c>
      <c r="DO128" s="321">
        <v>0</v>
      </c>
      <c r="DP128" s="322"/>
      <c r="DQ128" s="323">
        <v>1568299.6800000009</v>
      </c>
      <c r="DR128" s="324">
        <v>505442.14000000013</v>
      </c>
      <c r="DS128" s="323">
        <v>174627.91</v>
      </c>
      <c r="DT128" s="323">
        <v>37647.539999999994</v>
      </c>
      <c r="DU128" s="323">
        <v>0</v>
      </c>
      <c r="DV128" s="323">
        <v>0</v>
      </c>
      <c r="DY128" s="303"/>
      <c r="DZ128" s="303"/>
      <c r="EG128" s="303"/>
    </row>
    <row r="129" spans="1:137" s="13" customFormat="1" ht="15.6" x14ac:dyDescent="0.3">
      <c r="A129" s="318">
        <v>2160</v>
      </c>
      <c r="B129" s="319" t="s">
        <v>318</v>
      </c>
      <c r="C129" s="320" t="s">
        <v>181</v>
      </c>
      <c r="D129" s="320" t="s">
        <v>186</v>
      </c>
      <c r="E129" s="320" t="s">
        <v>183</v>
      </c>
      <c r="F129" s="320" t="s">
        <v>184</v>
      </c>
      <c r="G129" s="321">
        <v>1999457.1</v>
      </c>
      <c r="H129" s="321">
        <v>0</v>
      </c>
      <c r="I129" s="321">
        <v>65404.89</v>
      </c>
      <c r="J129" s="321">
        <v>0</v>
      </c>
      <c r="K129" s="321">
        <v>289080</v>
      </c>
      <c r="L129" s="321">
        <v>8628.2199999999993</v>
      </c>
      <c r="M129" s="321">
        <v>0</v>
      </c>
      <c r="N129" s="321">
        <v>0</v>
      </c>
      <c r="O129" s="321">
        <v>117099.69</v>
      </c>
      <c r="P129" s="321">
        <v>25595.16</v>
      </c>
      <c r="Q129" s="321">
        <v>0</v>
      </c>
      <c r="R129" s="321">
        <v>0</v>
      </c>
      <c r="S129" s="321">
        <v>15348.929999999993</v>
      </c>
      <c r="T129" s="321">
        <v>2650</v>
      </c>
      <c r="U129" s="321">
        <v>0</v>
      </c>
      <c r="V129" s="321">
        <v>18049.8</v>
      </c>
      <c r="W129" s="321">
        <v>19452</v>
      </c>
      <c r="X129" s="321">
        <v>2560765.7900000005</v>
      </c>
      <c r="Y129" s="321">
        <v>1226885</v>
      </c>
      <c r="Z129" s="321">
        <v>0</v>
      </c>
      <c r="AA129" s="321">
        <v>441601.99</v>
      </c>
      <c r="AB129" s="321">
        <v>43166.000000000466</v>
      </c>
      <c r="AC129" s="321">
        <v>135706</v>
      </c>
      <c r="AD129" s="321">
        <v>0</v>
      </c>
      <c r="AE129" s="321">
        <v>152549.99999999919</v>
      </c>
      <c r="AF129" s="321">
        <v>8011.0000000000182</v>
      </c>
      <c r="AG129" s="321">
        <v>11590</v>
      </c>
      <c r="AH129" s="321">
        <v>0</v>
      </c>
      <c r="AI129" s="321">
        <v>0</v>
      </c>
      <c r="AJ129" s="321">
        <v>44196.85</v>
      </c>
      <c r="AK129" s="321">
        <v>3867.49</v>
      </c>
      <c r="AL129" s="321">
        <v>45908</v>
      </c>
      <c r="AM129" s="321">
        <v>5411</v>
      </c>
      <c r="AN129" s="321">
        <v>36651.829999999994</v>
      </c>
      <c r="AO129" s="321">
        <v>26354.1</v>
      </c>
      <c r="AP129" s="321">
        <v>5525</v>
      </c>
      <c r="AQ129" s="321">
        <v>108765.63999999977</v>
      </c>
      <c r="AR129" s="321">
        <v>39844</v>
      </c>
      <c r="AS129" s="321">
        <v>48.08</v>
      </c>
      <c r="AT129" s="321">
        <v>117012.65</v>
      </c>
      <c r="AU129" s="321">
        <v>10771</v>
      </c>
      <c r="AV129" s="321">
        <v>9430</v>
      </c>
      <c r="AW129" s="321">
        <v>88696</v>
      </c>
      <c r="AX129" s="321">
        <v>96658.709999999992</v>
      </c>
      <c r="AY129" s="321">
        <v>12422.68</v>
      </c>
      <c r="AZ129" s="321">
        <v>75599.62</v>
      </c>
      <c r="BA129" s="321">
        <v>0</v>
      </c>
      <c r="BB129" s="321">
        <v>0</v>
      </c>
      <c r="BC129" s="321">
        <v>0</v>
      </c>
      <c r="BD129" s="321">
        <v>2746672.64</v>
      </c>
      <c r="BE129" s="321">
        <v>392473.2</v>
      </c>
      <c r="BF129" s="321">
        <v>-185906.84999999963</v>
      </c>
      <c r="BG129" s="321">
        <v>206566.35000000038</v>
      </c>
      <c r="BH129" s="321">
        <v>7870</v>
      </c>
      <c r="BI129" s="321">
        <v>0</v>
      </c>
      <c r="BJ129" s="321">
        <v>0</v>
      </c>
      <c r="BK129" s="321">
        <v>7870</v>
      </c>
      <c r="BL129" s="321">
        <v>0</v>
      </c>
      <c r="BM129" s="321">
        <v>3699.2</v>
      </c>
      <c r="BN129" s="321">
        <v>0</v>
      </c>
      <c r="BO129" s="321">
        <v>0</v>
      </c>
      <c r="BP129" s="321">
        <v>3699.2</v>
      </c>
      <c r="BQ129" s="321">
        <v>0</v>
      </c>
      <c r="BR129" s="321">
        <v>4170.8</v>
      </c>
      <c r="BS129" s="321">
        <v>4170.8</v>
      </c>
      <c r="BT129" s="321">
        <v>0</v>
      </c>
      <c r="BU129" s="321">
        <v>0</v>
      </c>
      <c r="BV129" s="321">
        <v>0</v>
      </c>
      <c r="BW129" s="321">
        <v>0</v>
      </c>
      <c r="BX129" s="321">
        <v>0</v>
      </c>
      <c r="BY129" s="321">
        <v>0</v>
      </c>
      <c r="BZ129" s="321">
        <v>0</v>
      </c>
      <c r="CA129" s="321">
        <v>0</v>
      </c>
      <c r="CB129" s="321">
        <v>0</v>
      </c>
      <c r="CC129" s="321">
        <v>206566.35000000038</v>
      </c>
      <c r="CD129" s="321"/>
      <c r="CE129" s="321">
        <v>4170.8</v>
      </c>
      <c r="CF129" s="321"/>
      <c r="CG129" s="321">
        <v>0</v>
      </c>
      <c r="CH129" s="321">
        <v>210737.15000000037</v>
      </c>
      <c r="CI129" s="321">
        <v>408349.24</v>
      </c>
      <c r="CJ129" s="321">
        <v>231.2</v>
      </c>
      <c r="CK129" s="321">
        <v>0</v>
      </c>
      <c r="CL129" s="321">
        <v>408118.04</v>
      </c>
      <c r="CM129" s="321">
        <v>0</v>
      </c>
      <c r="CN129" s="321">
        <v>0</v>
      </c>
      <c r="CO129" s="321">
        <v>5363.81</v>
      </c>
      <c r="CP129" s="321">
        <v>0</v>
      </c>
      <c r="CQ129" s="321">
        <v>-162900</v>
      </c>
      <c r="CR129" s="321">
        <v>250581.84999999998</v>
      </c>
      <c r="CS129" s="321">
        <v>0</v>
      </c>
      <c r="CT129" s="321">
        <v>0</v>
      </c>
      <c r="CU129" s="321">
        <v>0</v>
      </c>
      <c r="CV129" s="321">
        <v>0</v>
      </c>
      <c r="CW129" s="321"/>
      <c r="CX129" s="321"/>
      <c r="CY129" s="321"/>
      <c r="CZ129" s="321">
        <v>0</v>
      </c>
      <c r="DA129" s="321">
        <v>0</v>
      </c>
      <c r="DB129" s="321">
        <v>0</v>
      </c>
      <c r="DC129" s="321">
        <v>11737.59</v>
      </c>
      <c r="DD129" s="321">
        <v>0</v>
      </c>
      <c r="DE129" s="321">
        <v>0</v>
      </c>
      <c r="DF129" s="321">
        <v>-51337.32</v>
      </c>
      <c r="DG129" s="321">
        <v>-245</v>
      </c>
      <c r="DH129" s="321">
        <v>0</v>
      </c>
      <c r="DI129" s="321">
        <v>0</v>
      </c>
      <c r="DJ129" s="321">
        <v>-39844.729999999996</v>
      </c>
      <c r="DK129" s="321">
        <v>0</v>
      </c>
      <c r="DL129" s="321">
        <v>0</v>
      </c>
      <c r="DM129" s="321">
        <v>0</v>
      </c>
      <c r="DN129" s="321">
        <v>0</v>
      </c>
      <c r="DO129" s="321">
        <v>0</v>
      </c>
      <c r="DP129" s="322">
        <v>2.9999999998835847E-2</v>
      </c>
      <c r="DQ129" s="323">
        <v>2007919.9899999998</v>
      </c>
      <c r="DR129" s="324">
        <v>738752.65000000037</v>
      </c>
      <c r="DS129" s="323">
        <v>96658.709999999992</v>
      </c>
      <c r="DT129" s="323">
        <v>158043.78</v>
      </c>
      <c r="DU129" s="323">
        <v>2650</v>
      </c>
      <c r="DV129" s="323">
        <v>0</v>
      </c>
      <c r="DY129" s="303"/>
      <c r="DZ129" s="303"/>
      <c r="EG129" s="303"/>
    </row>
    <row r="130" spans="1:137" s="13" customFormat="1" ht="31.2" x14ac:dyDescent="0.3">
      <c r="A130" s="318">
        <v>2063</v>
      </c>
      <c r="B130" s="319" t="s">
        <v>319</v>
      </c>
      <c r="C130" s="320" t="s">
        <v>181</v>
      </c>
      <c r="D130" s="320" t="s">
        <v>186</v>
      </c>
      <c r="E130" s="320" t="s">
        <v>183</v>
      </c>
      <c r="F130" s="320" t="s">
        <v>184</v>
      </c>
      <c r="G130" s="321">
        <v>2786446.09</v>
      </c>
      <c r="H130" s="321">
        <v>0</v>
      </c>
      <c r="I130" s="321">
        <v>97753.47</v>
      </c>
      <c r="J130" s="321">
        <v>0</v>
      </c>
      <c r="K130" s="321">
        <v>355200</v>
      </c>
      <c r="L130" s="321">
        <v>400</v>
      </c>
      <c r="M130" s="321">
        <v>0</v>
      </c>
      <c r="N130" s="321">
        <v>0</v>
      </c>
      <c r="O130" s="321">
        <v>98630.43</v>
      </c>
      <c r="P130" s="321">
        <v>12184.92</v>
      </c>
      <c r="Q130" s="321">
        <v>0</v>
      </c>
      <c r="R130" s="321">
        <v>4189.17</v>
      </c>
      <c r="S130" s="321">
        <v>8416.35</v>
      </c>
      <c r="T130" s="321">
        <v>13902.32</v>
      </c>
      <c r="U130" s="321">
        <v>0</v>
      </c>
      <c r="V130" s="321">
        <v>21368.13</v>
      </c>
      <c r="W130" s="321">
        <v>49435</v>
      </c>
      <c r="X130" s="321">
        <v>3447925.88</v>
      </c>
      <c r="Y130" s="321">
        <v>1720954.31</v>
      </c>
      <c r="Z130" s="321">
        <v>0</v>
      </c>
      <c r="AA130" s="321">
        <v>395950.69</v>
      </c>
      <c r="AB130" s="321">
        <v>140094.14999999723</v>
      </c>
      <c r="AC130" s="321">
        <v>212776.8</v>
      </c>
      <c r="AD130" s="321">
        <v>107741.93</v>
      </c>
      <c r="AE130" s="321">
        <v>118557.04999999964</v>
      </c>
      <c r="AF130" s="321">
        <v>16857.12000000005</v>
      </c>
      <c r="AG130" s="321">
        <v>4802.33</v>
      </c>
      <c r="AH130" s="321">
        <v>0</v>
      </c>
      <c r="AI130" s="321">
        <v>0</v>
      </c>
      <c r="AJ130" s="321">
        <v>43290.17</v>
      </c>
      <c r="AK130" s="321">
        <v>0</v>
      </c>
      <c r="AL130" s="321">
        <v>4746.6400000000003</v>
      </c>
      <c r="AM130" s="321">
        <v>25262.27</v>
      </c>
      <c r="AN130" s="321">
        <v>61168.280000000006</v>
      </c>
      <c r="AO130" s="321">
        <v>56709.66</v>
      </c>
      <c r="AP130" s="321">
        <v>9569.4</v>
      </c>
      <c r="AQ130" s="321">
        <v>192268.52000000008</v>
      </c>
      <c r="AR130" s="321">
        <v>41223.42</v>
      </c>
      <c r="AS130" s="321">
        <v>0</v>
      </c>
      <c r="AT130" s="321">
        <v>21498.41</v>
      </c>
      <c r="AU130" s="321">
        <v>24501.010000000002</v>
      </c>
      <c r="AV130" s="321">
        <v>0</v>
      </c>
      <c r="AW130" s="321">
        <v>61409.24</v>
      </c>
      <c r="AX130" s="321">
        <v>14478.81</v>
      </c>
      <c r="AY130" s="321">
        <v>105798.63</v>
      </c>
      <c r="AZ130" s="321">
        <v>22953.299999999996</v>
      </c>
      <c r="BA130" s="321">
        <v>0</v>
      </c>
      <c r="BB130" s="321">
        <v>0</v>
      </c>
      <c r="BC130" s="321">
        <v>0</v>
      </c>
      <c r="BD130" s="321">
        <v>3402612.1399999969</v>
      </c>
      <c r="BE130" s="321">
        <v>103101.9899999995</v>
      </c>
      <c r="BF130" s="321">
        <v>45313.740000003017</v>
      </c>
      <c r="BG130" s="321">
        <v>148415.73000000251</v>
      </c>
      <c r="BH130" s="321">
        <v>9045.6299999999992</v>
      </c>
      <c r="BI130" s="321">
        <v>0</v>
      </c>
      <c r="BJ130" s="321">
        <v>0</v>
      </c>
      <c r="BK130" s="321">
        <v>9045.6299999999992</v>
      </c>
      <c r="BL130" s="321">
        <v>0</v>
      </c>
      <c r="BM130" s="321">
        <v>15521</v>
      </c>
      <c r="BN130" s="321">
        <v>0</v>
      </c>
      <c r="BO130" s="321">
        <v>0</v>
      </c>
      <c r="BP130" s="321">
        <v>15521</v>
      </c>
      <c r="BQ130" s="321">
        <v>60531.95</v>
      </c>
      <c r="BR130" s="321">
        <v>-6475.3700000000008</v>
      </c>
      <c r="BS130" s="321">
        <v>54056.579999999994</v>
      </c>
      <c r="BT130" s="321">
        <v>0</v>
      </c>
      <c r="BU130" s="321">
        <v>0</v>
      </c>
      <c r="BV130" s="321">
        <v>0</v>
      </c>
      <c r="BW130" s="321">
        <v>0</v>
      </c>
      <c r="BX130" s="321">
        <v>0</v>
      </c>
      <c r="BY130" s="321">
        <v>0</v>
      </c>
      <c r="BZ130" s="321">
        <v>0</v>
      </c>
      <c r="CA130" s="321">
        <v>0</v>
      </c>
      <c r="CB130" s="321">
        <v>0</v>
      </c>
      <c r="CC130" s="321">
        <v>148415.73000000251</v>
      </c>
      <c r="CD130" s="321"/>
      <c r="CE130" s="321">
        <v>54056.579999999994</v>
      </c>
      <c r="CF130" s="321"/>
      <c r="CG130" s="321">
        <v>0</v>
      </c>
      <c r="CH130" s="321">
        <v>202472.3100000025</v>
      </c>
      <c r="CI130" s="321">
        <v>414892.5</v>
      </c>
      <c r="CJ130" s="321">
        <v>0</v>
      </c>
      <c r="CK130" s="321">
        <v>0</v>
      </c>
      <c r="CL130" s="321">
        <v>414892.5</v>
      </c>
      <c r="CM130" s="321">
        <v>0</v>
      </c>
      <c r="CN130" s="321">
        <v>0</v>
      </c>
      <c r="CO130" s="321">
        <v>11425.3</v>
      </c>
      <c r="CP130" s="321">
        <v>0</v>
      </c>
      <c r="CQ130" s="321">
        <v>-227783.04499999984</v>
      </c>
      <c r="CR130" s="321">
        <v>198534.75500000015</v>
      </c>
      <c r="CS130" s="321">
        <v>0</v>
      </c>
      <c r="CT130" s="321">
        <v>0</v>
      </c>
      <c r="CU130" s="321">
        <v>0</v>
      </c>
      <c r="CV130" s="321">
        <v>0</v>
      </c>
      <c r="CW130" s="321"/>
      <c r="CX130" s="321"/>
      <c r="CY130" s="321"/>
      <c r="CZ130" s="321">
        <v>0</v>
      </c>
      <c r="DA130" s="321">
        <v>0</v>
      </c>
      <c r="DB130" s="321">
        <v>0</v>
      </c>
      <c r="DC130" s="321">
        <v>3937.55</v>
      </c>
      <c r="DD130" s="321">
        <v>0</v>
      </c>
      <c r="DE130" s="321">
        <v>0</v>
      </c>
      <c r="DF130" s="321">
        <v>0</v>
      </c>
      <c r="DG130" s="321">
        <v>0</v>
      </c>
      <c r="DH130" s="321">
        <v>0</v>
      </c>
      <c r="DI130" s="321">
        <v>0</v>
      </c>
      <c r="DJ130" s="321">
        <v>3937.55</v>
      </c>
      <c r="DK130" s="321">
        <v>0</v>
      </c>
      <c r="DL130" s="321">
        <v>0</v>
      </c>
      <c r="DM130" s="321">
        <v>0</v>
      </c>
      <c r="DN130" s="321">
        <v>0</v>
      </c>
      <c r="DO130" s="321">
        <v>0</v>
      </c>
      <c r="DP130" s="322">
        <v>4.9999998591374606E-3</v>
      </c>
      <c r="DQ130" s="323">
        <v>2712932.049999997</v>
      </c>
      <c r="DR130" s="324">
        <v>689680.08999999985</v>
      </c>
      <c r="DS130" s="323">
        <v>14478.81</v>
      </c>
      <c r="DT130" s="323">
        <v>119231.7</v>
      </c>
      <c r="DU130" s="323">
        <v>18091.489999999998</v>
      </c>
      <c r="DV130" s="323">
        <v>0</v>
      </c>
      <c r="DY130" s="303"/>
      <c r="DZ130" s="303"/>
      <c r="EG130" s="303"/>
    </row>
    <row r="131" spans="1:137" s="13" customFormat="1" ht="15.6" x14ac:dyDescent="0.3">
      <c r="A131" s="318">
        <v>1018</v>
      </c>
      <c r="B131" s="319" t="s">
        <v>320</v>
      </c>
      <c r="C131" s="320" t="s">
        <v>181</v>
      </c>
      <c r="D131" s="320" t="s">
        <v>182</v>
      </c>
      <c r="E131" s="320" t="s">
        <v>183</v>
      </c>
      <c r="F131" s="320" t="s">
        <v>184</v>
      </c>
      <c r="G131" s="321">
        <v>1034145.99</v>
      </c>
      <c r="H131" s="321">
        <v>0</v>
      </c>
      <c r="I131" s="321">
        <v>40298.93</v>
      </c>
      <c r="J131" s="321">
        <v>0</v>
      </c>
      <c r="K131" s="321">
        <v>0</v>
      </c>
      <c r="L131" s="321">
        <v>0</v>
      </c>
      <c r="M131" s="321">
        <v>0</v>
      </c>
      <c r="N131" s="321">
        <v>0</v>
      </c>
      <c r="O131" s="321">
        <v>29483.1</v>
      </c>
      <c r="P131" s="321">
        <v>0</v>
      </c>
      <c r="Q131" s="321">
        <v>0</v>
      </c>
      <c r="R131" s="321">
        <v>0</v>
      </c>
      <c r="S131" s="321">
        <v>0</v>
      </c>
      <c r="T131" s="321">
        <v>60000</v>
      </c>
      <c r="U131" s="321">
        <v>0</v>
      </c>
      <c r="V131" s="321">
        <v>0</v>
      </c>
      <c r="W131" s="321">
        <v>0</v>
      </c>
      <c r="X131" s="321">
        <v>1163928.02</v>
      </c>
      <c r="Y131" s="321">
        <v>154319.78000000006</v>
      </c>
      <c r="Z131" s="321">
        <v>294235.77999999997</v>
      </c>
      <c r="AA131" s="321">
        <v>0</v>
      </c>
      <c r="AB131" s="321">
        <v>26690.809999999867</v>
      </c>
      <c r="AC131" s="321">
        <v>35753.79</v>
      </c>
      <c r="AD131" s="321">
        <v>0</v>
      </c>
      <c r="AE131" s="321">
        <v>59347.590000000317</v>
      </c>
      <c r="AF131" s="321">
        <v>2249.1099999999806</v>
      </c>
      <c r="AG131" s="321">
        <v>2522.33</v>
      </c>
      <c r="AH131" s="321">
        <v>0</v>
      </c>
      <c r="AI131" s="321">
        <v>0</v>
      </c>
      <c r="AJ131" s="321">
        <v>3056.2599999999993</v>
      </c>
      <c r="AK131" s="321">
        <v>111</v>
      </c>
      <c r="AL131" s="321">
        <v>26260.720000000005</v>
      </c>
      <c r="AM131" s="321">
        <v>0</v>
      </c>
      <c r="AN131" s="321">
        <v>28834.730000000007</v>
      </c>
      <c r="AO131" s="321">
        <v>0</v>
      </c>
      <c r="AP131" s="321">
        <v>7522.0399999999991</v>
      </c>
      <c r="AQ131" s="321">
        <v>15092.889999999998</v>
      </c>
      <c r="AR131" s="321">
        <v>0</v>
      </c>
      <c r="AS131" s="321">
        <v>0</v>
      </c>
      <c r="AT131" s="321">
        <v>20945.230000000018</v>
      </c>
      <c r="AU131" s="321">
        <v>3291.75</v>
      </c>
      <c r="AV131" s="321">
        <v>0</v>
      </c>
      <c r="AW131" s="321">
        <v>13663.439999999999</v>
      </c>
      <c r="AX131" s="321">
        <v>38552.130000000012</v>
      </c>
      <c r="AY131" s="321">
        <v>24.04</v>
      </c>
      <c r="AZ131" s="321">
        <v>171684.02999999994</v>
      </c>
      <c r="BA131" s="321">
        <v>0</v>
      </c>
      <c r="BB131" s="321">
        <v>0</v>
      </c>
      <c r="BC131" s="321">
        <v>0</v>
      </c>
      <c r="BD131" s="321">
        <v>904157.45000000007</v>
      </c>
      <c r="BE131" s="321">
        <v>33813.389999999934</v>
      </c>
      <c r="BF131" s="321">
        <v>259770.56999999995</v>
      </c>
      <c r="BG131" s="321">
        <v>293583.9599999999</v>
      </c>
      <c r="BH131" s="321">
        <v>5127.25</v>
      </c>
      <c r="BI131" s="321">
        <v>0</v>
      </c>
      <c r="BJ131" s="321">
        <v>0</v>
      </c>
      <c r="BK131" s="321">
        <v>5127.25</v>
      </c>
      <c r="BL131" s="321">
        <v>0</v>
      </c>
      <c r="BM131" s="321">
        <v>0</v>
      </c>
      <c r="BN131" s="321">
        <v>0</v>
      </c>
      <c r="BO131" s="321">
        <v>0</v>
      </c>
      <c r="BP131" s="321">
        <v>0</v>
      </c>
      <c r="BQ131" s="321">
        <v>27780.32</v>
      </c>
      <c r="BR131" s="321">
        <v>5127.25</v>
      </c>
      <c r="BS131" s="321">
        <v>32907.57</v>
      </c>
      <c r="BT131" s="321">
        <v>0</v>
      </c>
      <c r="BU131" s="321">
        <v>0</v>
      </c>
      <c r="BV131" s="321">
        <v>0</v>
      </c>
      <c r="BW131" s="321">
        <v>0</v>
      </c>
      <c r="BX131" s="321">
        <v>0</v>
      </c>
      <c r="BY131" s="321">
        <v>0</v>
      </c>
      <c r="BZ131" s="321">
        <v>0</v>
      </c>
      <c r="CA131" s="321">
        <v>0</v>
      </c>
      <c r="CB131" s="321">
        <v>0</v>
      </c>
      <c r="CC131" s="321">
        <v>293583.9599999999</v>
      </c>
      <c r="CD131" s="321"/>
      <c r="CE131" s="321">
        <v>32907.57</v>
      </c>
      <c r="CF131" s="321"/>
      <c r="CG131" s="321">
        <v>0</v>
      </c>
      <c r="CH131" s="321">
        <v>326491.52999999991</v>
      </c>
      <c r="CI131" s="321">
        <v>32571.1</v>
      </c>
      <c r="CJ131" s="321">
        <v>0</v>
      </c>
      <c r="CK131" s="321">
        <v>0</v>
      </c>
      <c r="CL131" s="321">
        <v>32571.1</v>
      </c>
      <c r="CM131" s="321">
        <v>0</v>
      </c>
      <c r="CN131" s="321">
        <v>0</v>
      </c>
      <c r="CO131" s="321">
        <v>0</v>
      </c>
      <c r="CP131" s="321">
        <v>0</v>
      </c>
      <c r="CQ131" s="321">
        <v>293135.96999999997</v>
      </c>
      <c r="CR131" s="321">
        <v>325707.06999999995</v>
      </c>
      <c r="CS131" s="321">
        <v>0</v>
      </c>
      <c r="CT131" s="321">
        <v>0</v>
      </c>
      <c r="CU131" s="321">
        <v>0</v>
      </c>
      <c r="CV131" s="321">
        <v>0</v>
      </c>
      <c r="CW131" s="321"/>
      <c r="CX131" s="321"/>
      <c r="CY131" s="321"/>
      <c r="CZ131" s="321">
        <v>0</v>
      </c>
      <c r="DA131" s="321">
        <v>0</v>
      </c>
      <c r="DB131" s="321">
        <v>0</v>
      </c>
      <c r="DC131" s="321">
        <v>784.47</v>
      </c>
      <c r="DD131" s="321">
        <v>0</v>
      </c>
      <c r="DE131" s="321">
        <v>0</v>
      </c>
      <c r="DF131" s="321">
        <v>0</v>
      </c>
      <c r="DG131" s="321">
        <v>0</v>
      </c>
      <c r="DH131" s="321">
        <v>0</v>
      </c>
      <c r="DI131" s="321">
        <v>0</v>
      </c>
      <c r="DJ131" s="321">
        <v>784.47</v>
      </c>
      <c r="DK131" s="321">
        <v>0</v>
      </c>
      <c r="DL131" s="321">
        <v>0</v>
      </c>
      <c r="DM131" s="321">
        <v>0</v>
      </c>
      <c r="DN131" s="321">
        <v>0</v>
      </c>
      <c r="DO131" s="321">
        <v>0</v>
      </c>
      <c r="DP131" s="322">
        <v>-9.9999998928979039E-3</v>
      </c>
      <c r="DQ131" s="323">
        <v>572596.86000000022</v>
      </c>
      <c r="DR131" s="324">
        <v>331560.58999999985</v>
      </c>
      <c r="DS131" s="323">
        <v>38552.130000000012</v>
      </c>
      <c r="DT131" s="323">
        <v>29483.1</v>
      </c>
      <c r="DU131" s="323">
        <v>60000</v>
      </c>
      <c r="DV131" s="323">
        <v>0</v>
      </c>
      <c r="DY131" s="303"/>
      <c r="DZ131" s="303"/>
      <c r="EG131" s="303"/>
    </row>
    <row r="132" spans="1:137" s="13" customFormat="1" ht="15.6" x14ac:dyDescent="0.3">
      <c r="A132" s="318">
        <v>1000</v>
      </c>
      <c r="B132" s="319" t="s">
        <v>321</v>
      </c>
      <c r="C132" s="320" t="s">
        <v>181</v>
      </c>
      <c r="D132" s="320" t="s">
        <v>182</v>
      </c>
      <c r="E132" s="320" t="s">
        <v>183</v>
      </c>
      <c r="F132" s="320" t="s">
        <v>194</v>
      </c>
      <c r="G132" s="321">
        <v>536701.67000000004</v>
      </c>
      <c r="H132" s="321">
        <v>0</v>
      </c>
      <c r="I132" s="321">
        <v>16440.759999999998</v>
      </c>
      <c r="J132" s="321">
        <v>0</v>
      </c>
      <c r="K132" s="321">
        <v>0</v>
      </c>
      <c r="L132" s="321">
        <v>0</v>
      </c>
      <c r="M132" s="321">
        <v>0</v>
      </c>
      <c r="N132" s="321">
        <v>0</v>
      </c>
      <c r="O132" s="321">
        <v>31189.240000000005</v>
      </c>
      <c r="P132" s="321">
        <v>0</v>
      </c>
      <c r="Q132" s="321">
        <v>0</v>
      </c>
      <c r="R132" s="321">
        <v>0</v>
      </c>
      <c r="S132" s="321">
        <v>73432.459999999992</v>
      </c>
      <c r="T132" s="321">
        <v>109794.18</v>
      </c>
      <c r="U132" s="321">
        <v>0</v>
      </c>
      <c r="V132" s="321">
        <v>0</v>
      </c>
      <c r="W132" s="321">
        <v>0</v>
      </c>
      <c r="X132" s="321">
        <v>767558.31</v>
      </c>
      <c r="Y132" s="321">
        <v>193268.38000000015</v>
      </c>
      <c r="Z132" s="321">
        <v>0</v>
      </c>
      <c r="AA132" s="321">
        <v>169149.8</v>
      </c>
      <c r="AB132" s="321">
        <v>277.0999999998312</v>
      </c>
      <c r="AC132" s="321">
        <v>102422.28</v>
      </c>
      <c r="AD132" s="321">
        <v>0</v>
      </c>
      <c r="AE132" s="321">
        <v>7121.3999999999069</v>
      </c>
      <c r="AF132" s="321">
        <v>1445.3899999999931</v>
      </c>
      <c r="AG132" s="321">
        <v>3857</v>
      </c>
      <c r="AH132" s="321">
        <v>0</v>
      </c>
      <c r="AI132" s="321">
        <v>0</v>
      </c>
      <c r="AJ132" s="321">
        <v>39179.399999999994</v>
      </c>
      <c r="AK132" s="321">
        <v>0</v>
      </c>
      <c r="AL132" s="321">
        <v>2478.1799999999994</v>
      </c>
      <c r="AM132" s="321">
        <v>1932.8899999999999</v>
      </c>
      <c r="AN132" s="321">
        <v>8135.93</v>
      </c>
      <c r="AO132" s="321">
        <v>0</v>
      </c>
      <c r="AP132" s="321">
        <v>2161.35</v>
      </c>
      <c r="AQ132" s="321">
        <v>4581.7499999999982</v>
      </c>
      <c r="AR132" s="321">
        <v>375</v>
      </c>
      <c r="AS132" s="321">
        <v>0</v>
      </c>
      <c r="AT132" s="321">
        <v>10579.250000000004</v>
      </c>
      <c r="AU132" s="321">
        <v>3291.75</v>
      </c>
      <c r="AV132" s="321">
        <v>0</v>
      </c>
      <c r="AW132" s="321">
        <v>2670</v>
      </c>
      <c r="AX132" s="321">
        <v>7345.4999999999991</v>
      </c>
      <c r="AY132" s="321">
        <v>0</v>
      </c>
      <c r="AZ132" s="321">
        <v>62026.670000000013</v>
      </c>
      <c r="BA132" s="321">
        <v>0</v>
      </c>
      <c r="BB132" s="321">
        <v>0</v>
      </c>
      <c r="BC132" s="321">
        <v>0</v>
      </c>
      <c r="BD132" s="321">
        <v>622299.02</v>
      </c>
      <c r="BE132" s="321">
        <v>-98052.180000000226</v>
      </c>
      <c r="BF132" s="321">
        <v>145259.29000000004</v>
      </c>
      <c r="BG132" s="321">
        <v>47207.109999999811</v>
      </c>
      <c r="BH132" s="321">
        <v>4650.3599999999997</v>
      </c>
      <c r="BI132" s="321">
        <v>0</v>
      </c>
      <c r="BJ132" s="321">
        <v>0</v>
      </c>
      <c r="BK132" s="321">
        <v>4650.3599999999997</v>
      </c>
      <c r="BL132" s="321">
        <v>0</v>
      </c>
      <c r="BM132" s="321">
        <v>0</v>
      </c>
      <c r="BN132" s="321">
        <v>31282</v>
      </c>
      <c r="BO132" s="321">
        <v>0</v>
      </c>
      <c r="BP132" s="321">
        <v>31282</v>
      </c>
      <c r="BQ132" s="321">
        <v>36772.39</v>
      </c>
      <c r="BR132" s="321">
        <v>-26631.64</v>
      </c>
      <c r="BS132" s="321">
        <v>10140.75</v>
      </c>
      <c r="BT132" s="321">
        <v>0</v>
      </c>
      <c r="BU132" s="321">
        <v>0</v>
      </c>
      <c r="BV132" s="321">
        <v>0</v>
      </c>
      <c r="BW132" s="321">
        <v>0</v>
      </c>
      <c r="BX132" s="321">
        <v>0</v>
      </c>
      <c r="BY132" s="321">
        <v>0</v>
      </c>
      <c r="BZ132" s="321">
        <v>0</v>
      </c>
      <c r="CA132" s="321">
        <v>0</v>
      </c>
      <c r="CB132" s="321">
        <v>0</v>
      </c>
      <c r="CC132" s="321">
        <v>47207.109999999811</v>
      </c>
      <c r="CD132" s="321"/>
      <c r="CE132" s="321">
        <v>10140.75</v>
      </c>
      <c r="CF132" s="321"/>
      <c r="CG132" s="321">
        <v>0</v>
      </c>
      <c r="CH132" s="321">
        <v>57347.859999999811</v>
      </c>
      <c r="CI132" s="321">
        <v>0</v>
      </c>
      <c r="CJ132" s="321">
        <v>0</v>
      </c>
      <c r="CK132" s="321">
        <v>0</v>
      </c>
      <c r="CL132" s="321">
        <v>0</v>
      </c>
      <c r="CM132" s="321">
        <v>0</v>
      </c>
      <c r="CN132" s="321">
        <v>0</v>
      </c>
      <c r="CO132" s="321">
        <v>0</v>
      </c>
      <c r="CP132" s="321">
        <v>0</v>
      </c>
      <c r="CQ132" s="321">
        <v>0</v>
      </c>
      <c r="CR132" s="321">
        <v>0</v>
      </c>
      <c r="CS132" s="321">
        <v>0</v>
      </c>
      <c r="CT132" s="321">
        <v>0</v>
      </c>
      <c r="CU132" s="321">
        <v>0</v>
      </c>
      <c r="CV132" s="321">
        <v>0</v>
      </c>
      <c r="CW132" s="321"/>
      <c r="CX132" s="321"/>
      <c r="CY132" s="321"/>
      <c r="CZ132" s="321">
        <v>-38045.140000000189</v>
      </c>
      <c r="DA132" s="321">
        <v>-38045.140000000189</v>
      </c>
      <c r="DB132" s="321">
        <v>95372.25</v>
      </c>
      <c r="DC132" s="321">
        <v>20.75</v>
      </c>
      <c r="DD132" s="321">
        <v>0</v>
      </c>
      <c r="DE132" s="321">
        <v>0</v>
      </c>
      <c r="DF132" s="321">
        <v>0</v>
      </c>
      <c r="DG132" s="321">
        <v>0</v>
      </c>
      <c r="DH132" s="321">
        <v>0</v>
      </c>
      <c r="DI132" s="321">
        <v>0</v>
      </c>
      <c r="DJ132" s="321">
        <v>95393</v>
      </c>
      <c r="DK132" s="321">
        <v>0</v>
      </c>
      <c r="DL132" s="321">
        <v>0</v>
      </c>
      <c r="DM132" s="321">
        <v>0</v>
      </c>
      <c r="DN132" s="321">
        <v>0</v>
      </c>
      <c r="DO132" s="321">
        <v>0</v>
      </c>
      <c r="DP132" s="322">
        <v>1.8917489796876907E-10</v>
      </c>
      <c r="DQ132" s="323">
        <v>473684.35</v>
      </c>
      <c r="DR132" s="324">
        <v>148614.67000000004</v>
      </c>
      <c r="DS132" s="323">
        <v>7345.4999999999991</v>
      </c>
      <c r="DT132" s="323">
        <v>104621.7</v>
      </c>
      <c r="DU132" s="323">
        <v>109794.18</v>
      </c>
      <c r="DV132" s="323">
        <v>0</v>
      </c>
      <c r="DY132" s="303"/>
      <c r="DZ132" s="303"/>
      <c r="EG132" s="303"/>
    </row>
    <row r="133" spans="1:137" s="13" customFormat="1" ht="15.6" x14ac:dyDescent="0.3">
      <c r="A133" s="318">
        <v>7033</v>
      </c>
      <c r="B133" s="319" t="s">
        <v>322</v>
      </c>
      <c r="C133" s="320" t="s">
        <v>181</v>
      </c>
      <c r="D133" s="320" t="s">
        <v>196</v>
      </c>
      <c r="E133" s="320" t="s">
        <v>183</v>
      </c>
      <c r="F133" s="320" t="s">
        <v>184</v>
      </c>
      <c r="G133" s="321">
        <v>4665140</v>
      </c>
      <c r="H133" s="321">
        <v>0</v>
      </c>
      <c r="I133" s="321">
        <v>3178114</v>
      </c>
      <c r="J133" s="321">
        <v>0</v>
      </c>
      <c r="K133" s="321">
        <v>190990</v>
      </c>
      <c r="L133" s="321">
        <v>5114</v>
      </c>
      <c r="M133" s="321">
        <v>0</v>
      </c>
      <c r="N133" s="321">
        <v>0</v>
      </c>
      <c r="O133" s="321">
        <v>0</v>
      </c>
      <c r="P133" s="321">
        <v>0</v>
      </c>
      <c r="Q133" s="321">
        <v>0</v>
      </c>
      <c r="R133" s="321">
        <v>0</v>
      </c>
      <c r="S133" s="321">
        <v>0</v>
      </c>
      <c r="T133" s="321">
        <v>0</v>
      </c>
      <c r="U133" s="321">
        <v>0</v>
      </c>
      <c r="V133" s="321">
        <v>35152</v>
      </c>
      <c r="W133" s="321">
        <v>0</v>
      </c>
      <c r="X133" s="321">
        <v>8074510</v>
      </c>
      <c r="Y133" s="321">
        <v>6277525</v>
      </c>
      <c r="Z133" s="321">
        <v>20891</v>
      </c>
      <c r="AA133" s="321">
        <v>221569</v>
      </c>
      <c r="AB133" s="321">
        <v>63923</v>
      </c>
      <c r="AC133" s="321">
        <v>208003</v>
      </c>
      <c r="AD133" s="321">
        <v>58629</v>
      </c>
      <c r="AE133" s="321">
        <v>3929</v>
      </c>
      <c r="AF133" s="321">
        <v>6553</v>
      </c>
      <c r="AG133" s="321">
        <v>0</v>
      </c>
      <c r="AH133" s="321">
        <v>0</v>
      </c>
      <c r="AI133" s="321">
        <v>0</v>
      </c>
      <c r="AJ133" s="321">
        <v>180632</v>
      </c>
      <c r="AK133" s="321">
        <v>1048</v>
      </c>
      <c r="AL133" s="321">
        <v>94655</v>
      </c>
      <c r="AM133" s="321">
        <v>136</v>
      </c>
      <c r="AN133" s="321">
        <v>142843</v>
      </c>
      <c r="AO133" s="321">
        <v>0</v>
      </c>
      <c r="AP133" s="321">
        <v>7997</v>
      </c>
      <c r="AQ133" s="321">
        <v>147647</v>
      </c>
      <c r="AR133" s="321">
        <v>14196</v>
      </c>
      <c r="AS133" s="321">
        <v>28827</v>
      </c>
      <c r="AT133" s="321">
        <v>149230</v>
      </c>
      <c r="AU133" s="321">
        <v>14611</v>
      </c>
      <c r="AV133" s="321">
        <v>0</v>
      </c>
      <c r="AW133" s="321">
        <v>100304</v>
      </c>
      <c r="AX133" s="321">
        <v>365881</v>
      </c>
      <c r="AY133" s="321">
        <v>0</v>
      </c>
      <c r="AZ133" s="321">
        <v>239479</v>
      </c>
      <c r="BA133" s="321">
        <v>0</v>
      </c>
      <c r="BB133" s="321">
        <v>0</v>
      </c>
      <c r="BC133" s="321">
        <v>0</v>
      </c>
      <c r="BD133" s="321">
        <v>8348508</v>
      </c>
      <c r="BE133" s="321">
        <v>429976</v>
      </c>
      <c r="BF133" s="321">
        <v>-273998</v>
      </c>
      <c r="BG133" s="321">
        <v>155978</v>
      </c>
      <c r="BH133" s="321">
        <v>23592</v>
      </c>
      <c r="BI133" s="321">
        <v>0</v>
      </c>
      <c r="BJ133" s="321">
        <v>0</v>
      </c>
      <c r="BK133" s="321">
        <v>23592</v>
      </c>
      <c r="BL133" s="321">
        <v>0</v>
      </c>
      <c r="BM133" s="321">
        <v>0</v>
      </c>
      <c r="BN133" s="321">
        <v>0</v>
      </c>
      <c r="BO133" s="321">
        <v>0</v>
      </c>
      <c r="BP133" s="321">
        <v>0</v>
      </c>
      <c r="BQ133" s="321">
        <v>76859</v>
      </c>
      <c r="BR133" s="321">
        <v>23592</v>
      </c>
      <c r="BS133" s="321">
        <v>100451</v>
      </c>
      <c r="BT133" s="321">
        <v>0</v>
      </c>
      <c r="BU133" s="321">
        <v>0</v>
      </c>
      <c r="BV133" s="321">
        <v>0</v>
      </c>
      <c r="BW133" s="321">
        <v>0</v>
      </c>
      <c r="BX133" s="321">
        <v>0</v>
      </c>
      <c r="BY133" s="321">
        <v>0</v>
      </c>
      <c r="BZ133" s="321">
        <v>0</v>
      </c>
      <c r="CA133" s="321">
        <v>0</v>
      </c>
      <c r="CB133" s="321">
        <v>0</v>
      </c>
      <c r="CC133" s="321">
        <v>155978</v>
      </c>
      <c r="CD133" s="321"/>
      <c r="CE133" s="321">
        <v>100451</v>
      </c>
      <c r="CF133" s="321"/>
      <c r="CG133" s="321">
        <v>0</v>
      </c>
      <c r="CH133" s="321">
        <v>256429</v>
      </c>
      <c r="CI133" s="321">
        <v>227151</v>
      </c>
      <c r="CJ133" s="321">
        <v>0</v>
      </c>
      <c r="CK133" s="321">
        <v>0</v>
      </c>
      <c r="CL133" s="321">
        <v>227151</v>
      </c>
      <c r="CM133" s="321">
        <v>0</v>
      </c>
      <c r="CN133" s="321">
        <v>0</v>
      </c>
      <c r="CO133" s="321">
        <v>0</v>
      </c>
      <c r="CP133" s="321">
        <v>29548</v>
      </c>
      <c r="CQ133" s="321">
        <v>0</v>
      </c>
      <c r="CR133" s="321">
        <v>256699</v>
      </c>
      <c r="CS133" s="321">
        <v>0</v>
      </c>
      <c r="CT133" s="321">
        <v>0</v>
      </c>
      <c r="CU133" s="321">
        <v>0</v>
      </c>
      <c r="CV133" s="321">
        <v>0</v>
      </c>
      <c r="CW133" s="321"/>
      <c r="CX133" s="321"/>
      <c r="CY133" s="321"/>
      <c r="CZ133" s="321">
        <v>0</v>
      </c>
      <c r="DA133" s="321">
        <v>0</v>
      </c>
      <c r="DB133" s="321">
        <v>0</v>
      </c>
      <c r="DC133" s="321">
        <v>0</v>
      </c>
      <c r="DD133" s="321">
        <v>0</v>
      </c>
      <c r="DE133" s="321">
        <v>0</v>
      </c>
      <c r="DF133" s="321">
        <v>0</v>
      </c>
      <c r="DG133" s="321">
        <v>-270</v>
      </c>
      <c r="DH133" s="321">
        <v>0</v>
      </c>
      <c r="DI133" s="321">
        <v>0</v>
      </c>
      <c r="DJ133" s="321">
        <v>-270</v>
      </c>
      <c r="DK133" s="321">
        <v>0</v>
      </c>
      <c r="DL133" s="321">
        <v>0</v>
      </c>
      <c r="DM133" s="321">
        <v>0</v>
      </c>
      <c r="DN133" s="321">
        <v>0</v>
      </c>
      <c r="DO133" s="321">
        <v>0</v>
      </c>
      <c r="DP133" s="322">
        <v>0</v>
      </c>
      <c r="DQ133" s="323">
        <v>6861022</v>
      </c>
      <c r="DR133" s="324">
        <v>1487486</v>
      </c>
      <c r="DS133" s="323">
        <v>365881</v>
      </c>
      <c r="DT133" s="323">
        <v>0</v>
      </c>
      <c r="DU133" s="323">
        <v>0</v>
      </c>
      <c r="DV133" s="323">
        <v>0</v>
      </c>
      <c r="DY133" s="303"/>
      <c r="DZ133" s="303"/>
      <c r="EG133" s="303"/>
    </row>
    <row r="134" spans="1:137" s="13" customFormat="1" ht="15.6" x14ac:dyDescent="0.3">
      <c r="A134" s="318">
        <v>4177</v>
      </c>
      <c r="B134" s="319" t="s">
        <v>323</v>
      </c>
      <c r="C134" s="320" t="s">
        <v>181</v>
      </c>
      <c r="D134" s="320" t="s">
        <v>204</v>
      </c>
      <c r="E134" s="320" t="s">
        <v>183</v>
      </c>
      <c r="F134" s="320" t="s">
        <v>184</v>
      </c>
      <c r="G134" s="321">
        <v>6583713</v>
      </c>
      <c r="H134" s="321">
        <v>0</v>
      </c>
      <c r="I134" s="321">
        <v>36642</v>
      </c>
      <c r="J134" s="321">
        <v>0</v>
      </c>
      <c r="K134" s="321">
        <v>446250</v>
      </c>
      <c r="L134" s="321">
        <v>0</v>
      </c>
      <c r="M134" s="321">
        <v>49881</v>
      </c>
      <c r="N134" s="321">
        <v>0</v>
      </c>
      <c r="O134" s="321">
        <v>120512</v>
      </c>
      <c r="P134" s="321">
        <v>0</v>
      </c>
      <c r="Q134" s="321">
        <v>0</v>
      </c>
      <c r="R134" s="321">
        <v>0</v>
      </c>
      <c r="S134" s="321">
        <v>42086</v>
      </c>
      <c r="T134" s="321">
        <v>0</v>
      </c>
      <c r="U134" s="321">
        <v>0</v>
      </c>
      <c r="V134" s="321">
        <v>26229</v>
      </c>
      <c r="W134" s="321">
        <v>0</v>
      </c>
      <c r="X134" s="321">
        <v>7305313</v>
      </c>
      <c r="Y134" s="321">
        <v>4341985</v>
      </c>
      <c r="Z134" s="321">
        <v>0</v>
      </c>
      <c r="AA134" s="321">
        <v>390237</v>
      </c>
      <c r="AB134" s="321">
        <v>101399</v>
      </c>
      <c r="AC134" s="321">
        <v>626898</v>
      </c>
      <c r="AD134" s="321">
        <v>0</v>
      </c>
      <c r="AE134" s="321">
        <v>18521</v>
      </c>
      <c r="AF134" s="321">
        <v>53955</v>
      </c>
      <c r="AG134" s="321">
        <v>44547</v>
      </c>
      <c r="AH134" s="321">
        <v>0</v>
      </c>
      <c r="AI134" s="321">
        <v>0</v>
      </c>
      <c r="AJ134" s="321">
        <v>141311</v>
      </c>
      <c r="AK134" s="321">
        <v>320</v>
      </c>
      <c r="AL134" s="321">
        <v>136154</v>
      </c>
      <c r="AM134" s="321">
        <v>30555</v>
      </c>
      <c r="AN134" s="321">
        <v>185434</v>
      </c>
      <c r="AO134" s="321">
        <v>111495</v>
      </c>
      <c r="AP134" s="321">
        <v>16092</v>
      </c>
      <c r="AQ134" s="321">
        <v>134396</v>
      </c>
      <c r="AR134" s="321">
        <v>169482</v>
      </c>
      <c r="AS134" s="321">
        <v>41686</v>
      </c>
      <c r="AT134" s="321">
        <v>99778</v>
      </c>
      <c r="AU134" s="321">
        <v>24313</v>
      </c>
      <c r="AV134" s="321">
        <v>22158</v>
      </c>
      <c r="AW134" s="321">
        <v>175399</v>
      </c>
      <c r="AX134" s="321">
        <v>96301</v>
      </c>
      <c r="AY134" s="321">
        <v>85816</v>
      </c>
      <c r="AZ134" s="321">
        <v>362516</v>
      </c>
      <c r="BA134" s="321">
        <v>0</v>
      </c>
      <c r="BB134" s="321">
        <v>0</v>
      </c>
      <c r="BC134" s="321">
        <v>0</v>
      </c>
      <c r="BD134" s="321">
        <v>7410748</v>
      </c>
      <c r="BE134" s="321">
        <v>562701</v>
      </c>
      <c r="BF134" s="321">
        <v>-105435</v>
      </c>
      <c r="BG134" s="321">
        <v>457266</v>
      </c>
      <c r="BH134" s="321">
        <v>17357</v>
      </c>
      <c r="BI134" s="321">
        <v>0</v>
      </c>
      <c r="BJ134" s="321">
        <v>0</v>
      </c>
      <c r="BK134" s="321">
        <v>17357</v>
      </c>
      <c r="BL134" s="321">
        <v>48550</v>
      </c>
      <c r="BM134" s="321">
        <v>0</v>
      </c>
      <c r="BN134" s="321">
        <v>0</v>
      </c>
      <c r="BO134" s="321">
        <v>0</v>
      </c>
      <c r="BP134" s="321">
        <v>48550</v>
      </c>
      <c r="BQ134" s="321">
        <v>64914</v>
      </c>
      <c r="BR134" s="321">
        <v>-31194</v>
      </c>
      <c r="BS134" s="321">
        <v>33720</v>
      </c>
      <c r="BT134" s="321">
        <v>0</v>
      </c>
      <c r="BU134" s="321">
        <v>0</v>
      </c>
      <c r="BV134" s="321">
        <v>0</v>
      </c>
      <c r="BW134" s="321">
        <v>0</v>
      </c>
      <c r="BX134" s="321">
        <v>0</v>
      </c>
      <c r="BY134" s="321">
        <v>0</v>
      </c>
      <c r="BZ134" s="321">
        <v>0</v>
      </c>
      <c r="CA134" s="321">
        <v>0</v>
      </c>
      <c r="CB134" s="321">
        <v>0</v>
      </c>
      <c r="CC134" s="321">
        <v>457266</v>
      </c>
      <c r="CD134" s="321"/>
      <c r="CE134" s="321">
        <v>33720</v>
      </c>
      <c r="CF134" s="321"/>
      <c r="CG134" s="321">
        <v>0</v>
      </c>
      <c r="CH134" s="321">
        <v>490986</v>
      </c>
      <c r="CI134" s="321">
        <v>1124621</v>
      </c>
      <c r="CJ134" s="321">
        <v>100179</v>
      </c>
      <c r="CK134" s="321">
        <v>57671</v>
      </c>
      <c r="CL134" s="321">
        <v>1082114</v>
      </c>
      <c r="CM134" s="321">
        <v>0</v>
      </c>
      <c r="CN134" s="321">
        <v>0</v>
      </c>
      <c r="CO134" s="321">
        <v>37031</v>
      </c>
      <c r="CP134" s="321">
        <v>0</v>
      </c>
      <c r="CQ134" s="321">
        <v>0</v>
      </c>
      <c r="CR134" s="321">
        <v>1119145</v>
      </c>
      <c r="CS134" s="321">
        <v>1334</v>
      </c>
      <c r="CT134" s="321">
        <v>0</v>
      </c>
      <c r="CU134" s="321">
        <v>0</v>
      </c>
      <c r="CV134" s="321">
        <v>1334</v>
      </c>
      <c r="CW134" s="321"/>
      <c r="CX134" s="321"/>
      <c r="CY134" s="321"/>
      <c r="CZ134" s="321">
        <v>0</v>
      </c>
      <c r="DA134" s="321">
        <v>1334</v>
      </c>
      <c r="DB134" s="321">
        <v>0</v>
      </c>
      <c r="DC134" s="321">
        <v>0</v>
      </c>
      <c r="DD134" s="321">
        <v>35660</v>
      </c>
      <c r="DE134" s="321">
        <v>0</v>
      </c>
      <c r="DF134" s="321">
        <v>-36617</v>
      </c>
      <c r="DG134" s="321">
        <v>0</v>
      </c>
      <c r="DH134" s="321">
        <v>0</v>
      </c>
      <c r="DI134" s="321">
        <v>0</v>
      </c>
      <c r="DJ134" s="321">
        <v>-957</v>
      </c>
      <c r="DK134" s="321">
        <v>0</v>
      </c>
      <c r="DL134" s="321">
        <v>0</v>
      </c>
      <c r="DM134" s="321">
        <v>-139342</v>
      </c>
      <c r="DN134" s="321">
        <v>-13509</v>
      </c>
      <c r="DO134" s="321">
        <v>-475684</v>
      </c>
      <c r="DP134" s="322">
        <v>0.11</v>
      </c>
      <c r="DQ134" s="323">
        <v>5532995</v>
      </c>
      <c r="DR134" s="324">
        <v>1877753</v>
      </c>
      <c r="DS134" s="323">
        <v>96301</v>
      </c>
      <c r="DT134" s="323">
        <v>162598</v>
      </c>
      <c r="DU134" s="323">
        <v>0</v>
      </c>
      <c r="DV134" s="323">
        <v>-628535</v>
      </c>
      <c r="DY134" s="303"/>
      <c r="DZ134" s="303"/>
      <c r="EG134" s="303"/>
    </row>
    <row r="135" spans="1:137" s="13" customFormat="1" ht="31.2" x14ac:dyDescent="0.3">
      <c r="A135" s="318">
        <v>2169</v>
      </c>
      <c r="B135" s="319" t="s">
        <v>324</v>
      </c>
      <c r="C135" s="320" t="s">
        <v>181</v>
      </c>
      <c r="D135" s="320" t="s">
        <v>186</v>
      </c>
      <c r="E135" s="320" t="s">
        <v>183</v>
      </c>
      <c r="F135" s="320" t="s">
        <v>184</v>
      </c>
      <c r="G135" s="321">
        <v>2527444.3199999998</v>
      </c>
      <c r="H135" s="321">
        <v>0</v>
      </c>
      <c r="I135" s="321">
        <v>23505.41</v>
      </c>
      <c r="J135" s="321">
        <v>0</v>
      </c>
      <c r="K135" s="321">
        <v>343360</v>
      </c>
      <c r="L135" s="321">
        <v>856.93</v>
      </c>
      <c r="M135" s="321">
        <v>0</v>
      </c>
      <c r="N135" s="321">
        <v>0</v>
      </c>
      <c r="O135" s="321">
        <v>39715.410000000003</v>
      </c>
      <c r="P135" s="321">
        <v>0</v>
      </c>
      <c r="Q135" s="321">
        <v>0</v>
      </c>
      <c r="R135" s="321">
        <v>0</v>
      </c>
      <c r="S135" s="321">
        <v>22784.97</v>
      </c>
      <c r="T135" s="321">
        <v>0</v>
      </c>
      <c r="U135" s="321">
        <v>0</v>
      </c>
      <c r="V135" s="321">
        <v>5376.88</v>
      </c>
      <c r="W135" s="321">
        <v>42132</v>
      </c>
      <c r="X135" s="321">
        <v>3005175.9200000004</v>
      </c>
      <c r="Y135" s="321">
        <v>1360602.5799999952</v>
      </c>
      <c r="Z135" s="321">
        <v>1.1102230246251565E-15</v>
      </c>
      <c r="AA135" s="321">
        <v>536306.30999999994</v>
      </c>
      <c r="AB135" s="321">
        <v>38574.360000000452</v>
      </c>
      <c r="AC135" s="321">
        <v>154964.97999999998</v>
      </c>
      <c r="AD135" s="321">
        <v>0</v>
      </c>
      <c r="AE135" s="321">
        <v>60810.189999999711</v>
      </c>
      <c r="AF135" s="321">
        <v>18682.259999999806</v>
      </c>
      <c r="AG135" s="321">
        <v>0</v>
      </c>
      <c r="AH135" s="321">
        <v>0</v>
      </c>
      <c r="AI135" s="321">
        <v>0</v>
      </c>
      <c r="AJ135" s="321">
        <v>69894.880000000005</v>
      </c>
      <c r="AK135" s="321">
        <v>1050</v>
      </c>
      <c r="AL135" s="321">
        <v>57002.049999999996</v>
      </c>
      <c r="AM135" s="321">
        <v>10583.66</v>
      </c>
      <c r="AN135" s="321">
        <v>44846.459999999992</v>
      </c>
      <c r="AO135" s="321">
        <v>29679.82</v>
      </c>
      <c r="AP135" s="321">
        <v>8347.0400000000009</v>
      </c>
      <c r="AQ135" s="321">
        <v>145175.25999999998</v>
      </c>
      <c r="AR135" s="321">
        <v>28110.79</v>
      </c>
      <c r="AS135" s="321">
        <v>0</v>
      </c>
      <c r="AT135" s="321">
        <v>20576.959999999995</v>
      </c>
      <c r="AU135" s="321">
        <v>9919.75</v>
      </c>
      <c r="AV135" s="321">
        <v>4715</v>
      </c>
      <c r="AW135" s="321">
        <v>136079.24</v>
      </c>
      <c r="AX135" s="321">
        <v>32099.330000000009</v>
      </c>
      <c r="AY135" s="321">
        <v>0</v>
      </c>
      <c r="AZ135" s="321">
        <v>116642.36</v>
      </c>
      <c r="BA135" s="321">
        <v>0</v>
      </c>
      <c r="BB135" s="321">
        <v>0</v>
      </c>
      <c r="BC135" s="321">
        <v>0</v>
      </c>
      <c r="BD135" s="321">
        <v>2884663.2799999942</v>
      </c>
      <c r="BE135" s="321">
        <v>486355.18999999994</v>
      </c>
      <c r="BF135" s="321">
        <v>120512.64000000618</v>
      </c>
      <c r="BG135" s="321">
        <v>606867.83000000613</v>
      </c>
      <c r="BH135" s="321">
        <v>26204</v>
      </c>
      <c r="BI135" s="321">
        <v>0</v>
      </c>
      <c r="BJ135" s="321">
        <v>0</v>
      </c>
      <c r="BK135" s="321">
        <v>26204</v>
      </c>
      <c r="BL135" s="321">
        <v>0</v>
      </c>
      <c r="BM135" s="321">
        <v>9068.18</v>
      </c>
      <c r="BN135" s="321">
        <v>0</v>
      </c>
      <c r="BO135" s="321">
        <v>0</v>
      </c>
      <c r="BP135" s="321">
        <v>9068.18</v>
      </c>
      <c r="BQ135" s="321">
        <v>23058.17</v>
      </c>
      <c r="BR135" s="321">
        <v>17135.82</v>
      </c>
      <c r="BS135" s="321">
        <v>40193.99</v>
      </c>
      <c r="BT135" s="321">
        <v>0</v>
      </c>
      <c r="BU135" s="321">
        <v>0</v>
      </c>
      <c r="BV135" s="321">
        <v>0</v>
      </c>
      <c r="BW135" s="321">
        <v>0</v>
      </c>
      <c r="BX135" s="321">
        <v>0</v>
      </c>
      <c r="BY135" s="321">
        <v>0</v>
      </c>
      <c r="BZ135" s="321">
        <v>0</v>
      </c>
      <c r="CA135" s="321">
        <v>0</v>
      </c>
      <c r="CB135" s="321">
        <v>0</v>
      </c>
      <c r="CC135" s="321">
        <v>606867.83000000613</v>
      </c>
      <c r="CD135" s="321"/>
      <c r="CE135" s="321">
        <v>40193.99</v>
      </c>
      <c r="CF135" s="321"/>
      <c r="CG135" s="321">
        <v>0</v>
      </c>
      <c r="CH135" s="321">
        <v>647061.82000000612</v>
      </c>
      <c r="CI135" s="321">
        <v>890573.22</v>
      </c>
      <c r="CJ135" s="321">
        <v>0</v>
      </c>
      <c r="CK135" s="321">
        <v>0</v>
      </c>
      <c r="CL135" s="321">
        <v>890573.22</v>
      </c>
      <c r="CM135" s="321">
        <v>0</v>
      </c>
      <c r="CN135" s="321">
        <v>0</v>
      </c>
      <c r="CO135" s="321">
        <v>3988</v>
      </c>
      <c r="CP135" s="321">
        <v>0</v>
      </c>
      <c r="CQ135" s="321">
        <v>-193422.54</v>
      </c>
      <c r="CR135" s="321">
        <v>701138.67999999993</v>
      </c>
      <c r="CS135" s="321">
        <v>0</v>
      </c>
      <c r="CT135" s="321">
        <v>0</v>
      </c>
      <c r="CU135" s="321">
        <v>0</v>
      </c>
      <c r="CV135" s="321">
        <v>0</v>
      </c>
      <c r="CW135" s="321"/>
      <c r="CX135" s="321"/>
      <c r="CY135" s="321"/>
      <c r="CZ135" s="321">
        <v>0</v>
      </c>
      <c r="DA135" s="321">
        <v>0</v>
      </c>
      <c r="DB135" s="321">
        <v>0</v>
      </c>
      <c r="DC135" s="321">
        <v>14593.58</v>
      </c>
      <c r="DD135" s="321">
        <v>0</v>
      </c>
      <c r="DE135" s="321">
        <v>0</v>
      </c>
      <c r="DF135" s="321">
        <v>-22574.880000000001</v>
      </c>
      <c r="DG135" s="321">
        <v>-46095.79</v>
      </c>
      <c r="DH135" s="321">
        <v>0</v>
      </c>
      <c r="DI135" s="321">
        <v>0</v>
      </c>
      <c r="DJ135" s="321">
        <v>-54077.090000000004</v>
      </c>
      <c r="DK135" s="321">
        <v>0</v>
      </c>
      <c r="DL135" s="321">
        <v>0</v>
      </c>
      <c r="DM135" s="321">
        <v>0</v>
      </c>
      <c r="DN135" s="321">
        <v>0</v>
      </c>
      <c r="DO135" s="321">
        <v>0</v>
      </c>
      <c r="DP135" s="322">
        <v>0.23000000009778887</v>
      </c>
      <c r="DQ135" s="323">
        <v>2169940.679999995</v>
      </c>
      <c r="DR135" s="324">
        <v>714722.59999999916</v>
      </c>
      <c r="DS135" s="323">
        <v>32099.330000000009</v>
      </c>
      <c r="DT135" s="323">
        <v>62500.380000000005</v>
      </c>
      <c r="DU135" s="323">
        <v>0</v>
      </c>
      <c r="DV135" s="323">
        <v>0</v>
      </c>
      <c r="DY135" s="303"/>
      <c r="DZ135" s="303"/>
      <c r="EG135" s="303"/>
    </row>
    <row r="136" spans="1:137" s="13" customFormat="1" ht="15.6" x14ac:dyDescent="0.3">
      <c r="A136" s="318">
        <v>2008</v>
      </c>
      <c r="B136" s="319" t="s">
        <v>325</v>
      </c>
      <c r="C136" s="320" t="s">
        <v>181</v>
      </c>
      <c r="D136" s="320" t="s">
        <v>186</v>
      </c>
      <c r="E136" s="320" t="s">
        <v>183</v>
      </c>
      <c r="F136" s="320" t="s">
        <v>184</v>
      </c>
      <c r="G136" s="321">
        <v>2680543.63</v>
      </c>
      <c r="H136" s="321">
        <v>0</v>
      </c>
      <c r="I136" s="321">
        <v>76098.179999999993</v>
      </c>
      <c r="J136" s="321">
        <v>0</v>
      </c>
      <c r="K136" s="321">
        <v>284480</v>
      </c>
      <c r="L136" s="321">
        <v>4113.8599999999997</v>
      </c>
      <c r="M136" s="321">
        <v>0</v>
      </c>
      <c r="N136" s="321">
        <v>0</v>
      </c>
      <c r="O136" s="321">
        <v>41380.209999999934</v>
      </c>
      <c r="P136" s="321">
        <v>48343.640000000007</v>
      </c>
      <c r="Q136" s="321">
        <v>0</v>
      </c>
      <c r="R136" s="321">
        <v>0</v>
      </c>
      <c r="S136" s="321">
        <v>1088.2</v>
      </c>
      <c r="T136" s="321">
        <v>0</v>
      </c>
      <c r="U136" s="321">
        <v>0</v>
      </c>
      <c r="V136" s="321">
        <v>15994.58</v>
      </c>
      <c r="W136" s="321">
        <v>68622</v>
      </c>
      <c r="X136" s="321">
        <v>3220664.3000000003</v>
      </c>
      <c r="Y136" s="321">
        <v>1091618.52</v>
      </c>
      <c r="Z136" s="321">
        <v>0</v>
      </c>
      <c r="AA136" s="321">
        <v>14809.700000000008</v>
      </c>
      <c r="AB136" s="321">
        <v>432224.54</v>
      </c>
      <c r="AC136" s="321">
        <v>4293.0700000000006</v>
      </c>
      <c r="AD136" s="321">
        <v>0</v>
      </c>
      <c r="AE136" s="321">
        <v>455802.46999999916</v>
      </c>
      <c r="AF136" s="321">
        <v>23566.570000000022</v>
      </c>
      <c r="AG136" s="321">
        <v>2374</v>
      </c>
      <c r="AH136" s="321">
        <v>0</v>
      </c>
      <c r="AI136" s="321">
        <v>0</v>
      </c>
      <c r="AJ136" s="321">
        <v>20707.62</v>
      </c>
      <c r="AK136" s="321">
        <v>0</v>
      </c>
      <c r="AL136" s="321">
        <v>8262.11</v>
      </c>
      <c r="AM136" s="321">
        <v>10299.540000000001</v>
      </c>
      <c r="AN136" s="321">
        <v>32355.170000000002</v>
      </c>
      <c r="AO136" s="321">
        <v>28884.83</v>
      </c>
      <c r="AP136" s="321">
        <v>22212.38</v>
      </c>
      <c r="AQ136" s="321">
        <v>325980.0900000002</v>
      </c>
      <c r="AR136" s="321">
        <v>444.3</v>
      </c>
      <c r="AS136" s="321">
        <v>0</v>
      </c>
      <c r="AT136" s="321">
        <v>17105.829999999987</v>
      </c>
      <c r="AU136" s="321">
        <v>9471</v>
      </c>
      <c r="AV136" s="321">
        <v>0</v>
      </c>
      <c r="AW136" s="321">
        <v>248375.63</v>
      </c>
      <c r="AX136" s="321">
        <v>329701.89</v>
      </c>
      <c r="AY136" s="321">
        <v>10629.68</v>
      </c>
      <c r="AZ136" s="321">
        <v>120129.14</v>
      </c>
      <c r="BA136" s="321">
        <v>0</v>
      </c>
      <c r="BB136" s="321">
        <v>0</v>
      </c>
      <c r="BC136" s="321">
        <v>0</v>
      </c>
      <c r="BD136" s="321">
        <v>3209248.08</v>
      </c>
      <c r="BE136" s="321">
        <v>234792.61999999982</v>
      </c>
      <c r="BF136" s="321">
        <v>11416.220000000205</v>
      </c>
      <c r="BG136" s="321">
        <v>246208.84000000003</v>
      </c>
      <c r="BH136" s="321">
        <v>9121</v>
      </c>
      <c r="BI136" s="321">
        <v>0</v>
      </c>
      <c r="BJ136" s="321">
        <v>0</v>
      </c>
      <c r="BK136" s="321">
        <v>9121</v>
      </c>
      <c r="BL136" s="321">
        <v>0</v>
      </c>
      <c r="BM136" s="321">
        <v>0</v>
      </c>
      <c r="BN136" s="321">
        <v>0</v>
      </c>
      <c r="BO136" s="321">
        <v>0</v>
      </c>
      <c r="BP136" s="321">
        <v>0</v>
      </c>
      <c r="BQ136" s="321">
        <v>8645.43</v>
      </c>
      <c r="BR136" s="321">
        <v>9121</v>
      </c>
      <c r="BS136" s="321">
        <v>17766.43</v>
      </c>
      <c r="BT136" s="321">
        <v>0</v>
      </c>
      <c r="BU136" s="321">
        <v>0</v>
      </c>
      <c r="BV136" s="321">
        <v>0</v>
      </c>
      <c r="BW136" s="321">
        <v>0</v>
      </c>
      <c r="BX136" s="321">
        <v>0</v>
      </c>
      <c r="BY136" s="321">
        <v>0</v>
      </c>
      <c r="BZ136" s="321">
        <v>0</v>
      </c>
      <c r="CA136" s="321">
        <v>0</v>
      </c>
      <c r="CB136" s="321">
        <v>0</v>
      </c>
      <c r="CC136" s="321">
        <v>246208.84000000003</v>
      </c>
      <c r="CD136" s="321"/>
      <c r="CE136" s="321">
        <v>17766.43</v>
      </c>
      <c r="CF136" s="321"/>
      <c r="CG136" s="321">
        <v>0</v>
      </c>
      <c r="CH136" s="321">
        <v>263975.27</v>
      </c>
      <c r="CI136" s="321">
        <v>542437.26</v>
      </c>
      <c r="CJ136" s="321">
        <v>0</v>
      </c>
      <c r="CK136" s="321">
        <v>0</v>
      </c>
      <c r="CL136" s="321">
        <v>542437.26</v>
      </c>
      <c r="CM136" s="321">
        <v>0</v>
      </c>
      <c r="CN136" s="321">
        <v>0</v>
      </c>
      <c r="CO136" s="321">
        <v>35866.46</v>
      </c>
      <c r="CP136" s="321">
        <v>0</v>
      </c>
      <c r="CQ136" s="321">
        <v>-270795.51</v>
      </c>
      <c r="CR136" s="321">
        <v>307508.20999999996</v>
      </c>
      <c r="CS136" s="321">
        <v>0</v>
      </c>
      <c r="CT136" s="321">
        <v>0</v>
      </c>
      <c r="CU136" s="321">
        <v>0</v>
      </c>
      <c r="CV136" s="321">
        <v>0</v>
      </c>
      <c r="CW136" s="321"/>
      <c r="CX136" s="321"/>
      <c r="CY136" s="321"/>
      <c r="CZ136" s="321">
        <v>0</v>
      </c>
      <c r="DA136" s="321">
        <v>0</v>
      </c>
      <c r="DB136" s="321">
        <v>0</v>
      </c>
      <c r="DC136" s="321">
        <v>8172.28</v>
      </c>
      <c r="DD136" s="321">
        <v>0</v>
      </c>
      <c r="DE136" s="321">
        <v>0</v>
      </c>
      <c r="DF136" s="321">
        <v>0</v>
      </c>
      <c r="DG136" s="321">
        <v>-51705.2</v>
      </c>
      <c r="DH136" s="321">
        <v>0</v>
      </c>
      <c r="DI136" s="321">
        <v>0</v>
      </c>
      <c r="DJ136" s="321">
        <v>-43532.92</v>
      </c>
      <c r="DK136" s="321">
        <v>0</v>
      </c>
      <c r="DL136" s="321">
        <v>0</v>
      </c>
      <c r="DM136" s="321">
        <v>0</v>
      </c>
      <c r="DN136" s="321">
        <v>0</v>
      </c>
      <c r="DO136" s="321">
        <v>0</v>
      </c>
      <c r="DP136" s="322">
        <v>-2.0000000018626451E-2</v>
      </c>
      <c r="DQ136" s="323">
        <v>2022314.8699999994</v>
      </c>
      <c r="DR136" s="324">
        <v>1186933.2100000007</v>
      </c>
      <c r="DS136" s="323">
        <v>329701.89</v>
      </c>
      <c r="DT136" s="323">
        <v>90812.049999999945</v>
      </c>
      <c r="DU136" s="323">
        <v>0</v>
      </c>
      <c r="DV136" s="323">
        <v>0</v>
      </c>
      <c r="DY136" s="303"/>
      <c r="DZ136" s="303"/>
      <c r="EG136" s="303"/>
    </row>
    <row r="137" spans="1:137" s="13" customFormat="1" ht="15.6" x14ac:dyDescent="0.3">
      <c r="A137" s="318">
        <v>1038</v>
      </c>
      <c r="B137" s="319" t="s">
        <v>326</v>
      </c>
      <c r="C137" s="320" t="s">
        <v>181</v>
      </c>
      <c r="D137" s="320" t="s">
        <v>182</v>
      </c>
      <c r="E137" s="320" t="s">
        <v>183</v>
      </c>
      <c r="F137" s="320" t="s">
        <v>184</v>
      </c>
      <c r="G137" s="321">
        <v>1098848.98</v>
      </c>
      <c r="H137" s="321">
        <v>0</v>
      </c>
      <c r="I137" s="321">
        <v>91077.14</v>
      </c>
      <c r="J137" s="321">
        <v>0</v>
      </c>
      <c r="K137" s="321">
        <v>0</v>
      </c>
      <c r="L137" s="321">
        <v>2685.64</v>
      </c>
      <c r="M137" s="321">
        <v>0</v>
      </c>
      <c r="N137" s="321">
        <v>0</v>
      </c>
      <c r="O137" s="321">
        <v>296695.52999999997</v>
      </c>
      <c r="P137" s="321">
        <v>16458.060000000001</v>
      </c>
      <c r="Q137" s="321">
        <v>0</v>
      </c>
      <c r="R137" s="321">
        <v>0</v>
      </c>
      <c r="S137" s="321">
        <v>168.5</v>
      </c>
      <c r="T137" s="321">
        <v>0</v>
      </c>
      <c r="U137" s="321">
        <v>0</v>
      </c>
      <c r="V137" s="321">
        <v>0</v>
      </c>
      <c r="W137" s="321">
        <v>0</v>
      </c>
      <c r="X137" s="321">
        <v>1505933.8499999999</v>
      </c>
      <c r="Y137" s="321">
        <v>290807.96000000002</v>
      </c>
      <c r="Z137" s="321">
        <v>0</v>
      </c>
      <c r="AA137" s="321">
        <v>504398.20400000003</v>
      </c>
      <c r="AB137" s="321">
        <v>39445.1</v>
      </c>
      <c r="AC137" s="321">
        <v>65400.83</v>
      </c>
      <c r="AD137" s="321">
        <v>0</v>
      </c>
      <c r="AE137" s="321">
        <v>114025.8</v>
      </c>
      <c r="AF137" s="321">
        <v>5118.7</v>
      </c>
      <c r="AG137" s="321">
        <v>5101.5</v>
      </c>
      <c r="AH137" s="321">
        <v>0</v>
      </c>
      <c r="AI137" s="321">
        <v>0</v>
      </c>
      <c r="AJ137" s="321">
        <v>8160.35</v>
      </c>
      <c r="AK137" s="321">
        <v>261.66000000000003</v>
      </c>
      <c r="AL137" s="321">
        <v>27948.16</v>
      </c>
      <c r="AM137" s="321">
        <v>194.99</v>
      </c>
      <c r="AN137" s="321">
        <v>22259.25</v>
      </c>
      <c r="AO137" s="321">
        <v>0</v>
      </c>
      <c r="AP137" s="321">
        <v>12232.29</v>
      </c>
      <c r="AQ137" s="321">
        <v>39933.599999999999</v>
      </c>
      <c r="AR137" s="321">
        <v>4438.51</v>
      </c>
      <c r="AS137" s="321">
        <v>0</v>
      </c>
      <c r="AT137" s="321">
        <v>6579.64</v>
      </c>
      <c r="AU137" s="321">
        <v>3291.75</v>
      </c>
      <c r="AV137" s="321">
        <v>0</v>
      </c>
      <c r="AW137" s="321">
        <v>37169.270000000004</v>
      </c>
      <c r="AX137" s="321">
        <v>186029.38</v>
      </c>
      <c r="AY137" s="321">
        <v>0</v>
      </c>
      <c r="AZ137" s="321">
        <v>78939.95</v>
      </c>
      <c r="BA137" s="321">
        <v>0</v>
      </c>
      <c r="BB137" s="321">
        <v>0</v>
      </c>
      <c r="BC137" s="321">
        <v>0</v>
      </c>
      <c r="BD137" s="321">
        <v>1451736.8940000001</v>
      </c>
      <c r="BE137" s="321">
        <v>48023.810000000056</v>
      </c>
      <c r="BF137" s="321">
        <v>54196.955999999773</v>
      </c>
      <c r="BG137" s="321">
        <v>102220.76599999983</v>
      </c>
      <c r="BH137" s="321">
        <v>5066.5</v>
      </c>
      <c r="BI137" s="321">
        <v>0</v>
      </c>
      <c r="BJ137" s="321">
        <v>0</v>
      </c>
      <c r="BK137" s="321">
        <v>5066.5</v>
      </c>
      <c r="BL137" s="321">
        <v>0</v>
      </c>
      <c r="BM137" s="321">
        <v>0</v>
      </c>
      <c r="BN137" s="321">
        <v>0</v>
      </c>
      <c r="BO137" s="321">
        <v>0</v>
      </c>
      <c r="BP137" s="321">
        <v>0</v>
      </c>
      <c r="BQ137" s="321">
        <v>15489.910000000003</v>
      </c>
      <c r="BR137" s="321">
        <v>5066.5</v>
      </c>
      <c r="BS137" s="321">
        <v>20556.410000000003</v>
      </c>
      <c r="BT137" s="321">
        <v>0</v>
      </c>
      <c r="BU137" s="321">
        <v>0</v>
      </c>
      <c r="BV137" s="321">
        <v>0</v>
      </c>
      <c r="BW137" s="321">
        <v>0</v>
      </c>
      <c r="BX137" s="321">
        <v>0</v>
      </c>
      <c r="BY137" s="321">
        <v>0</v>
      </c>
      <c r="BZ137" s="321">
        <v>0</v>
      </c>
      <c r="CA137" s="321">
        <v>0</v>
      </c>
      <c r="CB137" s="321">
        <v>0</v>
      </c>
      <c r="CC137" s="321">
        <v>102220.76599999983</v>
      </c>
      <c r="CD137" s="321"/>
      <c r="CE137" s="321">
        <v>20556.410000000003</v>
      </c>
      <c r="CF137" s="321"/>
      <c r="CG137" s="321">
        <v>0</v>
      </c>
      <c r="CH137" s="321">
        <v>122777.17599999983</v>
      </c>
      <c r="CI137" s="321">
        <v>374418.28</v>
      </c>
      <c r="CJ137" s="321">
        <v>3682.89</v>
      </c>
      <c r="CK137" s="321">
        <v>1696.07</v>
      </c>
      <c r="CL137" s="321">
        <v>372431.46</v>
      </c>
      <c r="CM137" s="321">
        <v>0</v>
      </c>
      <c r="CN137" s="321">
        <v>0</v>
      </c>
      <c r="CO137" s="321">
        <v>3613.85</v>
      </c>
      <c r="CP137" s="321">
        <v>19523.25</v>
      </c>
      <c r="CQ137" s="321">
        <v>0</v>
      </c>
      <c r="CR137" s="321">
        <v>395568.56</v>
      </c>
      <c r="CS137" s="321">
        <v>0</v>
      </c>
      <c r="CT137" s="321">
        <v>0</v>
      </c>
      <c r="CU137" s="321">
        <v>0</v>
      </c>
      <c r="CV137" s="321">
        <v>0</v>
      </c>
      <c r="CW137" s="321"/>
      <c r="CX137" s="321"/>
      <c r="CY137" s="321"/>
      <c r="CZ137" s="321">
        <v>0</v>
      </c>
      <c r="DA137" s="321">
        <v>0</v>
      </c>
      <c r="DB137" s="321">
        <v>0</v>
      </c>
      <c r="DC137" s="321">
        <v>286.72000000000003</v>
      </c>
      <c r="DD137" s="321">
        <v>0</v>
      </c>
      <c r="DE137" s="321">
        <v>0</v>
      </c>
      <c r="DF137" s="321">
        <v>0</v>
      </c>
      <c r="DG137" s="321">
        <v>-13882.619999999999</v>
      </c>
      <c r="DH137" s="321">
        <v>0</v>
      </c>
      <c r="DI137" s="321">
        <v>0</v>
      </c>
      <c r="DJ137" s="321">
        <v>-13595.9</v>
      </c>
      <c r="DK137" s="321">
        <v>0</v>
      </c>
      <c r="DL137" s="321">
        <v>74587.55</v>
      </c>
      <c r="DM137" s="321">
        <v>-138</v>
      </c>
      <c r="DN137" s="321">
        <v>-333645.02999999997</v>
      </c>
      <c r="DO137" s="321">
        <v>0</v>
      </c>
      <c r="DP137" s="322">
        <v>0</v>
      </c>
      <c r="DQ137" s="323">
        <v>1019196.594</v>
      </c>
      <c r="DR137" s="324">
        <v>432540.30000000005</v>
      </c>
      <c r="DS137" s="323">
        <v>186029.38</v>
      </c>
      <c r="DT137" s="323">
        <v>313322.08999999997</v>
      </c>
      <c r="DU137" s="323">
        <v>0</v>
      </c>
      <c r="DV137" s="323">
        <v>-259195.47999999998</v>
      </c>
      <c r="DY137" s="303"/>
      <c r="DZ137" s="303"/>
      <c r="EG137" s="303"/>
    </row>
    <row r="138" spans="1:137" s="13" customFormat="1" ht="15.6" x14ac:dyDescent="0.3">
      <c r="A138" s="318">
        <v>2174</v>
      </c>
      <c r="B138" s="319" t="s">
        <v>327</v>
      </c>
      <c r="C138" s="320" t="s">
        <v>181</v>
      </c>
      <c r="D138" s="320" t="s">
        <v>186</v>
      </c>
      <c r="E138" s="320" t="s">
        <v>183</v>
      </c>
      <c r="F138" s="320" t="s">
        <v>184</v>
      </c>
      <c r="G138" s="321">
        <v>2035146.07</v>
      </c>
      <c r="H138" s="321">
        <v>0</v>
      </c>
      <c r="I138" s="321">
        <v>64002.15</v>
      </c>
      <c r="J138" s="321">
        <v>0</v>
      </c>
      <c r="K138" s="321">
        <v>205330</v>
      </c>
      <c r="L138" s="321">
        <v>5400</v>
      </c>
      <c r="M138" s="321">
        <v>0</v>
      </c>
      <c r="N138" s="321">
        <v>0</v>
      </c>
      <c r="O138" s="321">
        <v>46.56</v>
      </c>
      <c r="P138" s="321">
        <v>0</v>
      </c>
      <c r="Q138" s="321">
        <v>0</v>
      </c>
      <c r="R138" s="321">
        <v>0</v>
      </c>
      <c r="S138" s="321">
        <v>9214.91</v>
      </c>
      <c r="T138" s="321">
        <v>65147.81</v>
      </c>
      <c r="U138" s="321">
        <v>0</v>
      </c>
      <c r="V138" s="321">
        <v>7365</v>
      </c>
      <c r="W138" s="321">
        <v>312133.57</v>
      </c>
      <c r="X138" s="321">
        <v>2703786.0700000003</v>
      </c>
      <c r="Y138" s="321">
        <v>1160835.96</v>
      </c>
      <c r="Z138" s="321">
        <v>0</v>
      </c>
      <c r="AA138" s="321">
        <v>481198.16</v>
      </c>
      <c r="AB138" s="321">
        <v>45237.97</v>
      </c>
      <c r="AC138" s="321">
        <v>182021.91</v>
      </c>
      <c r="AD138" s="321">
        <v>0</v>
      </c>
      <c r="AE138" s="321">
        <v>116216.02</v>
      </c>
      <c r="AF138" s="321">
        <v>7580.07</v>
      </c>
      <c r="AG138" s="321">
        <v>8999.7900000000009</v>
      </c>
      <c r="AH138" s="321">
        <v>0</v>
      </c>
      <c r="AI138" s="321">
        <v>0</v>
      </c>
      <c r="AJ138" s="321">
        <v>8577.49</v>
      </c>
      <c r="AK138" s="321">
        <v>451.01</v>
      </c>
      <c r="AL138" s="321">
        <v>36452.839999999997</v>
      </c>
      <c r="AM138" s="321">
        <v>5924.89</v>
      </c>
      <c r="AN138" s="321">
        <v>61327.31</v>
      </c>
      <c r="AO138" s="321">
        <v>20532.46</v>
      </c>
      <c r="AP138" s="321">
        <v>5472.47</v>
      </c>
      <c r="AQ138" s="321">
        <v>185415.33000000002</v>
      </c>
      <c r="AR138" s="321">
        <v>6534.16</v>
      </c>
      <c r="AS138" s="321">
        <v>0</v>
      </c>
      <c r="AT138" s="321">
        <v>19223.2</v>
      </c>
      <c r="AU138" s="321">
        <v>8300</v>
      </c>
      <c r="AV138" s="321">
        <v>0</v>
      </c>
      <c r="AW138" s="321">
        <v>154153.29999999999</v>
      </c>
      <c r="AX138" s="321">
        <v>119718.85</v>
      </c>
      <c r="AY138" s="321">
        <v>8703.5399999999991</v>
      </c>
      <c r="AZ138" s="321">
        <v>0</v>
      </c>
      <c r="BA138" s="321">
        <v>77889.2</v>
      </c>
      <c r="BB138" s="321">
        <v>0</v>
      </c>
      <c r="BC138" s="321">
        <v>0</v>
      </c>
      <c r="BD138" s="321">
        <v>2720765.9300000006</v>
      </c>
      <c r="BE138" s="321">
        <v>185786.39999999927</v>
      </c>
      <c r="BF138" s="321">
        <v>-16979.860000000335</v>
      </c>
      <c r="BG138" s="321">
        <v>168806.53999999893</v>
      </c>
      <c r="BH138" s="321">
        <v>8050</v>
      </c>
      <c r="BI138" s="321">
        <v>0</v>
      </c>
      <c r="BJ138" s="321">
        <v>0</v>
      </c>
      <c r="BK138" s="321">
        <v>8050</v>
      </c>
      <c r="BL138" s="321">
        <v>0</v>
      </c>
      <c r="BM138" s="321">
        <v>20689</v>
      </c>
      <c r="BN138" s="321">
        <v>0</v>
      </c>
      <c r="BO138" s="321">
        <v>0</v>
      </c>
      <c r="BP138" s="321">
        <v>20689</v>
      </c>
      <c r="BQ138" s="321">
        <v>12639.25</v>
      </c>
      <c r="BR138" s="321">
        <v>-12639</v>
      </c>
      <c r="BS138" s="321">
        <v>0.25</v>
      </c>
      <c r="BT138" s="321">
        <v>0</v>
      </c>
      <c r="BU138" s="321">
        <v>0</v>
      </c>
      <c r="BV138" s="321">
        <v>0</v>
      </c>
      <c r="BW138" s="321">
        <v>0</v>
      </c>
      <c r="BX138" s="321">
        <v>0</v>
      </c>
      <c r="BY138" s="321">
        <v>0</v>
      </c>
      <c r="BZ138" s="321">
        <v>0</v>
      </c>
      <c r="CA138" s="321">
        <v>0</v>
      </c>
      <c r="CB138" s="321">
        <v>0</v>
      </c>
      <c r="CC138" s="321">
        <v>168806.53999999893</v>
      </c>
      <c r="CD138" s="321"/>
      <c r="CE138" s="321">
        <v>0.25</v>
      </c>
      <c r="CF138" s="321"/>
      <c r="CG138" s="321">
        <v>0</v>
      </c>
      <c r="CH138" s="321">
        <v>168806.78999999893</v>
      </c>
      <c r="CI138" s="321">
        <v>358550.92</v>
      </c>
      <c r="CJ138" s="321">
        <v>187317.26</v>
      </c>
      <c r="CK138" s="321">
        <v>0</v>
      </c>
      <c r="CL138" s="321">
        <v>171233.65999999997</v>
      </c>
      <c r="CM138" s="321">
        <v>39.630000000000003</v>
      </c>
      <c r="CN138" s="321">
        <v>0</v>
      </c>
      <c r="CO138" s="321">
        <v>8664.1200000000008</v>
      </c>
      <c r="CP138" s="321">
        <v>1380.39</v>
      </c>
      <c r="CQ138" s="321">
        <v>0</v>
      </c>
      <c r="CR138" s="321">
        <v>181317.8</v>
      </c>
      <c r="CS138" s="321">
        <v>718.4</v>
      </c>
      <c r="CT138" s="321">
        <v>0</v>
      </c>
      <c r="CU138" s="321">
        <v>0</v>
      </c>
      <c r="CV138" s="321">
        <v>718.4</v>
      </c>
      <c r="CW138" s="321"/>
      <c r="CX138" s="321"/>
      <c r="CY138" s="321"/>
      <c r="CZ138" s="321">
        <v>0</v>
      </c>
      <c r="DA138" s="321">
        <v>718.4</v>
      </c>
      <c r="DB138" s="321">
        <v>0</v>
      </c>
      <c r="DC138" s="321">
        <v>0</v>
      </c>
      <c r="DD138" s="321">
        <v>0</v>
      </c>
      <c r="DE138" s="321">
        <v>0</v>
      </c>
      <c r="DF138" s="321">
        <v>-11523.75</v>
      </c>
      <c r="DG138" s="321">
        <v>0</v>
      </c>
      <c r="DH138" s="321">
        <v>0</v>
      </c>
      <c r="DI138" s="321">
        <v>0</v>
      </c>
      <c r="DJ138" s="321">
        <v>-11523.75</v>
      </c>
      <c r="DK138" s="321">
        <v>0</v>
      </c>
      <c r="DL138" s="321">
        <v>0</v>
      </c>
      <c r="DM138" s="321">
        <v>-1706</v>
      </c>
      <c r="DN138" s="321">
        <v>0</v>
      </c>
      <c r="DO138" s="321">
        <v>0</v>
      </c>
      <c r="DP138" s="322"/>
      <c r="DQ138" s="323">
        <v>1993090.0899999999</v>
      </c>
      <c r="DR138" s="324">
        <v>727675.84000000078</v>
      </c>
      <c r="DS138" s="323">
        <v>119718.85</v>
      </c>
      <c r="DT138" s="323">
        <v>9261.4699999999993</v>
      </c>
      <c r="DU138" s="323">
        <v>65147.81</v>
      </c>
      <c r="DV138" s="323">
        <v>-1706</v>
      </c>
      <c r="DY138" s="303"/>
      <c r="DZ138" s="303"/>
      <c r="EG138" s="303"/>
    </row>
    <row r="139" spans="1:137" s="13" customFormat="1" ht="15.6" x14ac:dyDescent="0.3">
      <c r="A139" s="328">
        <v>2176</v>
      </c>
      <c r="B139" s="320" t="s">
        <v>328</v>
      </c>
      <c r="C139" s="320" t="s">
        <v>181</v>
      </c>
      <c r="D139" s="320" t="s">
        <v>186</v>
      </c>
      <c r="E139" s="320" t="s">
        <v>183</v>
      </c>
      <c r="F139" s="320" t="s">
        <v>184</v>
      </c>
      <c r="G139" s="321">
        <v>4053310</v>
      </c>
      <c r="H139" s="321">
        <v>0</v>
      </c>
      <c r="I139" s="321">
        <v>287116</v>
      </c>
      <c r="J139" s="321">
        <v>0</v>
      </c>
      <c r="K139" s="321">
        <v>414400</v>
      </c>
      <c r="L139" s="321">
        <v>221725</v>
      </c>
      <c r="M139" s="321">
        <v>0</v>
      </c>
      <c r="N139" s="321">
        <v>0</v>
      </c>
      <c r="O139" s="321">
        <v>48099</v>
      </c>
      <c r="P139" s="321">
        <v>20536</v>
      </c>
      <c r="Q139" s="321">
        <v>0</v>
      </c>
      <c r="R139" s="321">
        <v>0</v>
      </c>
      <c r="S139" s="321">
        <v>16556</v>
      </c>
      <c r="T139" s="321">
        <v>0</v>
      </c>
      <c r="U139" s="321">
        <v>0</v>
      </c>
      <c r="V139" s="321">
        <v>24389</v>
      </c>
      <c r="W139" s="321">
        <v>98228</v>
      </c>
      <c r="X139" s="321">
        <v>5184359</v>
      </c>
      <c r="Y139" s="321">
        <v>1548608</v>
      </c>
      <c r="Z139" s="321">
        <v>253</v>
      </c>
      <c r="AA139" s="321">
        <v>0</v>
      </c>
      <c r="AB139" s="321">
        <v>779338</v>
      </c>
      <c r="AC139" s="321">
        <v>0</v>
      </c>
      <c r="AD139" s="321">
        <v>218</v>
      </c>
      <c r="AE139" s="321">
        <v>982344</v>
      </c>
      <c r="AF139" s="321">
        <v>40266</v>
      </c>
      <c r="AG139" s="321">
        <v>15488</v>
      </c>
      <c r="AH139" s="321">
        <v>0</v>
      </c>
      <c r="AI139" s="321">
        <v>0</v>
      </c>
      <c r="AJ139" s="321">
        <v>26976</v>
      </c>
      <c r="AK139" s="321">
        <v>0</v>
      </c>
      <c r="AL139" s="321">
        <v>0</v>
      </c>
      <c r="AM139" s="321">
        <v>0</v>
      </c>
      <c r="AN139" s="321">
        <v>76342</v>
      </c>
      <c r="AO139" s="321">
        <v>62010</v>
      </c>
      <c r="AP139" s="321">
        <v>350</v>
      </c>
      <c r="AQ139" s="321">
        <v>727426</v>
      </c>
      <c r="AR139" s="321">
        <v>7780</v>
      </c>
      <c r="AS139" s="321">
        <v>96</v>
      </c>
      <c r="AT139" s="321">
        <v>3648</v>
      </c>
      <c r="AU139" s="321">
        <v>33767</v>
      </c>
      <c r="AV139" s="321">
        <v>0</v>
      </c>
      <c r="AW139" s="321">
        <v>149</v>
      </c>
      <c r="AX139" s="321">
        <v>544406</v>
      </c>
      <c r="AY139" s="321">
        <v>16220</v>
      </c>
      <c r="AZ139" s="321">
        <v>214511</v>
      </c>
      <c r="BA139" s="321">
        <v>0</v>
      </c>
      <c r="BB139" s="321">
        <v>0</v>
      </c>
      <c r="BC139" s="321">
        <v>0</v>
      </c>
      <c r="BD139" s="321">
        <v>5080196</v>
      </c>
      <c r="BE139" s="321">
        <v>306060</v>
      </c>
      <c r="BF139" s="321">
        <v>104163</v>
      </c>
      <c r="BG139" s="321">
        <v>410223</v>
      </c>
      <c r="BH139" s="321">
        <v>11859</v>
      </c>
      <c r="BI139" s="321">
        <v>0</v>
      </c>
      <c r="BJ139" s="321">
        <v>0</v>
      </c>
      <c r="BK139" s="321">
        <v>11859</v>
      </c>
      <c r="BL139" s="321">
        <v>0</v>
      </c>
      <c r="BM139" s="321">
        <v>2054</v>
      </c>
      <c r="BN139" s="321">
        <v>0</v>
      </c>
      <c r="BO139" s="321">
        <v>0</v>
      </c>
      <c r="BP139" s="321">
        <v>2054</v>
      </c>
      <c r="BQ139" s="321">
        <v>0</v>
      </c>
      <c r="BR139" s="321">
        <v>9805</v>
      </c>
      <c r="BS139" s="321">
        <v>9805</v>
      </c>
      <c r="BT139" s="321">
        <v>0</v>
      </c>
      <c r="BU139" s="321">
        <v>0</v>
      </c>
      <c r="BV139" s="321">
        <v>0</v>
      </c>
      <c r="BW139" s="321">
        <v>0</v>
      </c>
      <c r="BX139" s="321">
        <v>0</v>
      </c>
      <c r="BY139" s="321">
        <v>0</v>
      </c>
      <c r="BZ139" s="321">
        <v>0</v>
      </c>
      <c r="CA139" s="321">
        <v>0</v>
      </c>
      <c r="CB139" s="321">
        <v>0</v>
      </c>
      <c r="CC139" s="321">
        <v>410223</v>
      </c>
      <c r="CD139" s="321"/>
      <c r="CE139" s="321">
        <v>9805</v>
      </c>
      <c r="CF139" s="321"/>
      <c r="CG139" s="321">
        <v>0</v>
      </c>
      <c r="CH139" s="321">
        <v>420028</v>
      </c>
      <c r="CI139" s="321">
        <v>728792</v>
      </c>
      <c r="CJ139" s="321">
        <v>0</v>
      </c>
      <c r="CK139" s="321">
        <v>0</v>
      </c>
      <c r="CL139" s="321">
        <v>728792</v>
      </c>
      <c r="CM139" s="321">
        <v>0</v>
      </c>
      <c r="CN139" s="321">
        <v>0</v>
      </c>
      <c r="CO139" s="321">
        <v>50775</v>
      </c>
      <c r="CP139" s="321">
        <v>0</v>
      </c>
      <c r="CQ139" s="321">
        <v>-368726</v>
      </c>
      <c r="CR139" s="321">
        <v>410841</v>
      </c>
      <c r="CS139" s="321">
        <v>0</v>
      </c>
      <c r="CT139" s="321">
        <v>0</v>
      </c>
      <c r="CU139" s="321">
        <v>0</v>
      </c>
      <c r="CV139" s="321">
        <v>0</v>
      </c>
      <c r="CW139" s="321"/>
      <c r="CX139" s="321"/>
      <c r="CY139" s="321"/>
      <c r="CZ139" s="321">
        <v>0</v>
      </c>
      <c r="DA139" s="321">
        <v>0</v>
      </c>
      <c r="DB139" s="321">
        <v>0</v>
      </c>
      <c r="DC139" s="321">
        <v>9447</v>
      </c>
      <c r="DD139" s="321">
        <v>0</v>
      </c>
      <c r="DE139" s="321">
        <v>0</v>
      </c>
      <c r="DF139" s="321">
        <v>0</v>
      </c>
      <c r="DG139" s="321">
        <v>-260</v>
      </c>
      <c r="DH139" s="321">
        <v>0</v>
      </c>
      <c r="DI139" s="321">
        <v>0</v>
      </c>
      <c r="DJ139" s="321">
        <v>9187</v>
      </c>
      <c r="DK139" s="321">
        <v>0</v>
      </c>
      <c r="DL139" s="321">
        <v>0</v>
      </c>
      <c r="DM139" s="321">
        <v>0</v>
      </c>
      <c r="DN139" s="321">
        <v>0</v>
      </c>
      <c r="DO139" s="321">
        <v>0</v>
      </c>
      <c r="DP139" s="322">
        <v>0.02</v>
      </c>
      <c r="DQ139" s="323">
        <v>3351027</v>
      </c>
      <c r="DR139" s="324">
        <v>1729169</v>
      </c>
      <c r="DS139" s="323">
        <v>544406</v>
      </c>
      <c r="DT139" s="323">
        <v>85191</v>
      </c>
      <c r="DU139" s="323">
        <v>0</v>
      </c>
      <c r="DV139" s="323">
        <v>0</v>
      </c>
      <c r="DY139" s="303"/>
      <c r="DZ139" s="303"/>
      <c r="EG139" s="303"/>
    </row>
    <row r="140" spans="1:137" s="13" customFormat="1" ht="31.2" x14ac:dyDescent="0.3">
      <c r="A140" s="318">
        <v>7047</v>
      </c>
      <c r="B140" s="319" t="s">
        <v>329</v>
      </c>
      <c r="C140" s="320" t="s">
        <v>181</v>
      </c>
      <c r="D140" s="320" t="s">
        <v>196</v>
      </c>
      <c r="E140" s="320" t="s">
        <v>183</v>
      </c>
      <c r="F140" s="320" t="s">
        <v>184</v>
      </c>
      <c r="G140" s="321">
        <v>1138291.0900000001</v>
      </c>
      <c r="H140" s="321">
        <v>0</v>
      </c>
      <c r="I140" s="321">
        <v>1676516.84</v>
      </c>
      <c r="J140" s="321">
        <v>0</v>
      </c>
      <c r="K140" s="321">
        <v>106120</v>
      </c>
      <c r="L140" s="321">
        <v>33485.43</v>
      </c>
      <c r="M140" s="321">
        <v>0</v>
      </c>
      <c r="N140" s="321">
        <v>0</v>
      </c>
      <c r="O140" s="321">
        <v>413214.2099999999</v>
      </c>
      <c r="P140" s="321">
        <v>0</v>
      </c>
      <c r="Q140" s="321">
        <v>0</v>
      </c>
      <c r="R140" s="321">
        <v>0</v>
      </c>
      <c r="S140" s="321">
        <v>0</v>
      </c>
      <c r="T140" s="321">
        <v>0</v>
      </c>
      <c r="U140" s="321">
        <v>0</v>
      </c>
      <c r="V140" s="321">
        <v>4894.2700000000004</v>
      </c>
      <c r="W140" s="321">
        <v>19013</v>
      </c>
      <c r="X140" s="321">
        <v>3391534.8400000003</v>
      </c>
      <c r="Y140" s="321">
        <v>1130452.8299999968</v>
      </c>
      <c r="Z140" s="321">
        <v>0</v>
      </c>
      <c r="AA140" s="321">
        <v>827189.33</v>
      </c>
      <c r="AB140" s="321">
        <v>22796.199999998673</v>
      </c>
      <c r="AC140" s="321">
        <v>241007.92</v>
      </c>
      <c r="AD140" s="321">
        <v>0</v>
      </c>
      <c r="AE140" s="321">
        <v>68357.070000000414</v>
      </c>
      <c r="AF140" s="321">
        <v>7194.6300000000701</v>
      </c>
      <c r="AG140" s="321">
        <v>4578</v>
      </c>
      <c r="AH140" s="321">
        <v>0</v>
      </c>
      <c r="AI140" s="321">
        <v>0</v>
      </c>
      <c r="AJ140" s="321">
        <v>36439.640000000007</v>
      </c>
      <c r="AK140" s="321">
        <v>20715.690000000002</v>
      </c>
      <c r="AL140" s="321">
        <v>7204.03</v>
      </c>
      <c r="AM140" s="321">
        <v>4314.3599999999997</v>
      </c>
      <c r="AN140" s="321">
        <v>111163.79000000002</v>
      </c>
      <c r="AO140" s="321">
        <v>0</v>
      </c>
      <c r="AP140" s="321">
        <v>24093.799999999996</v>
      </c>
      <c r="AQ140" s="321">
        <v>201119.67000000004</v>
      </c>
      <c r="AR140" s="321">
        <v>35031.449999999997</v>
      </c>
      <c r="AS140" s="321">
        <v>0</v>
      </c>
      <c r="AT140" s="321">
        <v>32434.38</v>
      </c>
      <c r="AU140" s="321">
        <v>3291.75</v>
      </c>
      <c r="AV140" s="321">
        <v>3228.3199999999997</v>
      </c>
      <c r="AW140" s="321">
        <v>27723.559999999998</v>
      </c>
      <c r="AX140" s="321">
        <v>913802.40999999968</v>
      </c>
      <c r="AY140" s="321">
        <v>0</v>
      </c>
      <c r="AZ140" s="321">
        <v>174378.08000000002</v>
      </c>
      <c r="BA140" s="321">
        <v>0</v>
      </c>
      <c r="BB140" s="321">
        <v>0</v>
      </c>
      <c r="BC140" s="321">
        <v>0</v>
      </c>
      <c r="BD140" s="321">
        <v>3896516.909999995</v>
      </c>
      <c r="BE140" s="321">
        <v>107972.94000000032</v>
      </c>
      <c r="BF140" s="321">
        <v>-504982.06999999471</v>
      </c>
      <c r="BG140" s="321">
        <v>-397009.12999999442</v>
      </c>
      <c r="BH140" s="321">
        <v>21896.129999999997</v>
      </c>
      <c r="BI140" s="321">
        <v>0</v>
      </c>
      <c r="BJ140" s="321">
        <v>0</v>
      </c>
      <c r="BK140" s="321">
        <v>21896.129999999997</v>
      </c>
      <c r="BL140" s="321">
        <v>0</v>
      </c>
      <c r="BM140" s="321">
        <v>0</v>
      </c>
      <c r="BN140" s="321">
        <v>0</v>
      </c>
      <c r="BO140" s="321">
        <v>0</v>
      </c>
      <c r="BP140" s="321">
        <v>0</v>
      </c>
      <c r="BQ140" s="321">
        <v>0</v>
      </c>
      <c r="BR140" s="321">
        <v>21896.129999999997</v>
      </c>
      <c r="BS140" s="321">
        <v>21896.129999999997</v>
      </c>
      <c r="BT140" s="321">
        <v>0</v>
      </c>
      <c r="BU140" s="321">
        <v>0</v>
      </c>
      <c r="BV140" s="321">
        <v>0</v>
      </c>
      <c r="BW140" s="321">
        <v>0</v>
      </c>
      <c r="BX140" s="321">
        <v>0</v>
      </c>
      <c r="BY140" s="321">
        <v>0</v>
      </c>
      <c r="BZ140" s="321">
        <v>0</v>
      </c>
      <c r="CA140" s="321">
        <v>0</v>
      </c>
      <c r="CB140" s="321">
        <v>0</v>
      </c>
      <c r="CC140" s="321"/>
      <c r="CD140" s="321">
        <v>-397009.12999999442</v>
      </c>
      <c r="CE140" s="321">
        <v>21896.129999999997</v>
      </c>
      <c r="CF140" s="321"/>
      <c r="CG140" s="321">
        <v>0</v>
      </c>
      <c r="CH140" s="321">
        <v>-375112.99999999441</v>
      </c>
      <c r="CI140" s="321">
        <v>30396.46</v>
      </c>
      <c r="CJ140" s="321">
        <v>1889.72</v>
      </c>
      <c r="CK140" s="321">
        <v>0</v>
      </c>
      <c r="CL140" s="321">
        <v>28506.739999999998</v>
      </c>
      <c r="CM140" s="321">
        <v>0</v>
      </c>
      <c r="CN140" s="321">
        <v>0</v>
      </c>
      <c r="CO140" s="321">
        <v>29974</v>
      </c>
      <c r="CP140" s="321">
        <v>0</v>
      </c>
      <c r="CQ140" s="321">
        <v>-463952.81999999995</v>
      </c>
      <c r="CR140" s="321">
        <v>-405472.07999999996</v>
      </c>
      <c r="CS140" s="321">
        <v>0</v>
      </c>
      <c r="CT140" s="321">
        <v>0</v>
      </c>
      <c r="CU140" s="321">
        <v>0</v>
      </c>
      <c r="CV140" s="321">
        <v>0</v>
      </c>
      <c r="CW140" s="321"/>
      <c r="CX140" s="321"/>
      <c r="CY140" s="321"/>
      <c r="CZ140" s="321">
        <v>0</v>
      </c>
      <c r="DA140" s="321">
        <v>0</v>
      </c>
      <c r="DB140" s="321">
        <v>54972.45</v>
      </c>
      <c r="DC140" s="321">
        <v>17901.349999999999</v>
      </c>
      <c r="DD140" s="321">
        <v>0</v>
      </c>
      <c r="DE140" s="321">
        <v>0</v>
      </c>
      <c r="DF140" s="321">
        <v>-42514.720000000001</v>
      </c>
      <c r="DG140" s="321">
        <v>0</v>
      </c>
      <c r="DH140" s="321">
        <v>0</v>
      </c>
      <c r="DI140" s="321">
        <v>0</v>
      </c>
      <c r="DJ140" s="321">
        <v>30359.079999999987</v>
      </c>
      <c r="DK140" s="321">
        <v>0</v>
      </c>
      <c r="DL140" s="321">
        <v>0</v>
      </c>
      <c r="DM140" s="321">
        <v>0</v>
      </c>
      <c r="DN140" s="321">
        <v>0</v>
      </c>
      <c r="DO140" s="321">
        <v>0</v>
      </c>
      <c r="DP140" s="322">
        <v>0</v>
      </c>
      <c r="DQ140" s="323">
        <v>2296997.9799999958</v>
      </c>
      <c r="DR140" s="324">
        <v>1599518.9299999992</v>
      </c>
      <c r="DS140" s="323">
        <v>913802.40999999968</v>
      </c>
      <c r="DT140" s="323">
        <v>413214.2099999999</v>
      </c>
      <c r="DU140" s="323">
        <v>0</v>
      </c>
      <c r="DV140" s="323">
        <v>0</v>
      </c>
      <c r="DY140" s="303"/>
      <c r="DZ140" s="303"/>
      <c r="EG140" s="303"/>
    </row>
    <row r="141" spans="1:137" s="13" customFormat="1" ht="31.2" x14ac:dyDescent="0.3">
      <c r="A141" s="318">
        <v>3410</v>
      </c>
      <c r="B141" s="319" t="s">
        <v>330</v>
      </c>
      <c r="C141" s="320" t="s">
        <v>181</v>
      </c>
      <c r="D141" s="320" t="s">
        <v>186</v>
      </c>
      <c r="E141" s="320" t="s">
        <v>183</v>
      </c>
      <c r="F141" s="320" t="s">
        <v>184</v>
      </c>
      <c r="G141" s="321">
        <v>1200749.6200000001</v>
      </c>
      <c r="H141" s="321">
        <v>0</v>
      </c>
      <c r="I141" s="321">
        <v>101960.56</v>
      </c>
      <c r="J141" s="321">
        <v>0</v>
      </c>
      <c r="K141" s="321">
        <v>76400</v>
      </c>
      <c r="L141" s="321">
        <v>1628.22</v>
      </c>
      <c r="M141" s="321">
        <v>0</v>
      </c>
      <c r="N141" s="321">
        <v>0</v>
      </c>
      <c r="O141" s="321">
        <v>81658.760000000038</v>
      </c>
      <c r="P141" s="321">
        <v>16511</v>
      </c>
      <c r="Q141" s="321">
        <v>0</v>
      </c>
      <c r="R141" s="321">
        <v>0</v>
      </c>
      <c r="S141" s="321">
        <v>10805</v>
      </c>
      <c r="T141" s="321">
        <v>0</v>
      </c>
      <c r="U141" s="321">
        <v>0</v>
      </c>
      <c r="V141" s="321">
        <v>1206.05</v>
      </c>
      <c r="W141" s="321">
        <v>49871</v>
      </c>
      <c r="X141" s="321">
        <v>1540790.2100000002</v>
      </c>
      <c r="Y141" s="321">
        <v>656819.0900000002</v>
      </c>
      <c r="Z141" s="321">
        <v>0</v>
      </c>
      <c r="AA141" s="321">
        <v>244109.31</v>
      </c>
      <c r="AB141" s="321">
        <v>39379.939999999769</v>
      </c>
      <c r="AC141" s="321">
        <v>82428.649999999994</v>
      </c>
      <c r="AD141" s="321">
        <v>0</v>
      </c>
      <c r="AE141" s="321">
        <v>51801.340000000171</v>
      </c>
      <c r="AF141" s="321">
        <v>0</v>
      </c>
      <c r="AG141" s="321">
        <v>7439</v>
      </c>
      <c r="AH141" s="321">
        <v>0</v>
      </c>
      <c r="AI141" s="321">
        <v>0</v>
      </c>
      <c r="AJ141" s="321">
        <v>457.15999999999997</v>
      </c>
      <c r="AK141" s="321">
        <v>0</v>
      </c>
      <c r="AL141" s="321">
        <v>4490.2700000000004</v>
      </c>
      <c r="AM141" s="321">
        <v>0</v>
      </c>
      <c r="AN141" s="321">
        <v>23061</v>
      </c>
      <c r="AO141" s="321">
        <v>3921.97</v>
      </c>
      <c r="AP141" s="321">
        <v>1970.9299999999998</v>
      </c>
      <c r="AQ141" s="321">
        <v>171144.34000000003</v>
      </c>
      <c r="AR141" s="321">
        <v>683.86</v>
      </c>
      <c r="AS141" s="321">
        <v>24.04</v>
      </c>
      <c r="AT141" s="321">
        <v>10805.689999999995</v>
      </c>
      <c r="AU141" s="321">
        <v>9500.73</v>
      </c>
      <c r="AV141" s="321">
        <v>0</v>
      </c>
      <c r="AW141" s="321">
        <v>122415.35</v>
      </c>
      <c r="AX141" s="321">
        <v>0</v>
      </c>
      <c r="AY141" s="321">
        <v>5139.3500000000004</v>
      </c>
      <c r="AZ141" s="321">
        <v>80601.78</v>
      </c>
      <c r="BA141" s="321">
        <v>0</v>
      </c>
      <c r="BB141" s="321">
        <v>0</v>
      </c>
      <c r="BC141" s="321">
        <v>0</v>
      </c>
      <c r="BD141" s="321">
        <v>1516193.8000000003</v>
      </c>
      <c r="BE141" s="321">
        <v>200024.57000000018</v>
      </c>
      <c r="BF141" s="321">
        <v>24596.409999999916</v>
      </c>
      <c r="BG141" s="321">
        <v>224620.9800000001</v>
      </c>
      <c r="BH141" s="321">
        <v>0</v>
      </c>
      <c r="BI141" s="321">
        <v>0</v>
      </c>
      <c r="BJ141" s="321">
        <v>0</v>
      </c>
      <c r="BK141" s="321">
        <v>0</v>
      </c>
      <c r="BL141" s="321">
        <v>0</v>
      </c>
      <c r="BM141" s="321">
        <v>0</v>
      </c>
      <c r="BN141" s="321">
        <v>0</v>
      </c>
      <c r="BO141" s="321">
        <v>0</v>
      </c>
      <c r="BP141" s="321">
        <v>0</v>
      </c>
      <c r="BQ141" s="321">
        <v>0</v>
      </c>
      <c r="BR141" s="321">
        <v>0</v>
      </c>
      <c r="BS141" s="321">
        <v>0</v>
      </c>
      <c r="BT141" s="321">
        <v>0</v>
      </c>
      <c r="BU141" s="321">
        <v>0</v>
      </c>
      <c r="BV141" s="321">
        <v>0</v>
      </c>
      <c r="BW141" s="321">
        <v>0</v>
      </c>
      <c r="BX141" s="321">
        <v>0</v>
      </c>
      <c r="BY141" s="321">
        <v>0</v>
      </c>
      <c r="BZ141" s="321">
        <v>0</v>
      </c>
      <c r="CA141" s="321">
        <v>0</v>
      </c>
      <c r="CB141" s="321">
        <v>0</v>
      </c>
      <c r="CC141" s="321">
        <v>224620.9800000001</v>
      </c>
      <c r="CD141" s="321"/>
      <c r="CE141" s="321">
        <v>0</v>
      </c>
      <c r="CF141" s="321"/>
      <c r="CG141" s="321">
        <v>0</v>
      </c>
      <c r="CH141" s="321">
        <v>224620.9800000001</v>
      </c>
      <c r="CI141" s="321">
        <v>112140.55</v>
      </c>
      <c r="CJ141" s="321">
        <v>0</v>
      </c>
      <c r="CK141" s="321">
        <v>0</v>
      </c>
      <c r="CL141" s="321">
        <v>112140.55</v>
      </c>
      <c r="CM141" s="321">
        <v>0</v>
      </c>
      <c r="CN141" s="321">
        <v>0</v>
      </c>
      <c r="CO141" s="321">
        <v>2456.73</v>
      </c>
      <c r="CP141" s="321">
        <v>2688.55</v>
      </c>
      <c r="CQ141" s="321">
        <v>122158.42</v>
      </c>
      <c r="CR141" s="321">
        <v>239444.25</v>
      </c>
      <c r="CS141" s="321">
        <v>0</v>
      </c>
      <c r="CT141" s="321">
        <v>0</v>
      </c>
      <c r="CU141" s="321">
        <v>0</v>
      </c>
      <c r="CV141" s="321">
        <v>0</v>
      </c>
      <c r="CW141" s="321"/>
      <c r="CX141" s="321"/>
      <c r="CY141" s="321"/>
      <c r="CZ141" s="321">
        <v>0</v>
      </c>
      <c r="DA141" s="321">
        <v>0</v>
      </c>
      <c r="DB141" s="321">
        <v>0</v>
      </c>
      <c r="DC141" s="321">
        <v>6289</v>
      </c>
      <c r="DD141" s="321">
        <v>0</v>
      </c>
      <c r="DE141" s="321">
        <v>0</v>
      </c>
      <c r="DF141" s="321">
        <v>0</v>
      </c>
      <c r="DG141" s="321">
        <v>-21112.27</v>
      </c>
      <c r="DH141" s="321">
        <v>0</v>
      </c>
      <c r="DI141" s="321">
        <v>0</v>
      </c>
      <c r="DJ141" s="321">
        <v>-14823.27</v>
      </c>
      <c r="DK141" s="321">
        <v>0</v>
      </c>
      <c r="DL141" s="321">
        <v>0</v>
      </c>
      <c r="DM141" s="321">
        <v>0</v>
      </c>
      <c r="DN141" s="321">
        <v>0</v>
      </c>
      <c r="DO141" s="321">
        <v>0</v>
      </c>
      <c r="DP141" s="322">
        <v>0</v>
      </c>
      <c r="DQ141" s="323">
        <v>1074538.33</v>
      </c>
      <c r="DR141" s="324">
        <v>441655.4700000002</v>
      </c>
      <c r="DS141" s="323">
        <v>0</v>
      </c>
      <c r="DT141" s="323">
        <v>108974.76000000004</v>
      </c>
      <c r="DU141" s="323">
        <v>0</v>
      </c>
      <c r="DV141" s="323">
        <v>0</v>
      </c>
      <c r="DY141" s="303"/>
      <c r="DZ141" s="303"/>
      <c r="EG141" s="303"/>
    </row>
    <row r="142" spans="1:137" s="13" customFormat="1" ht="31.2" x14ac:dyDescent="0.3">
      <c r="A142" s="318">
        <v>3381</v>
      </c>
      <c r="B142" s="319" t="s">
        <v>331</v>
      </c>
      <c r="C142" s="320" t="s">
        <v>181</v>
      </c>
      <c r="D142" s="320" t="s">
        <v>186</v>
      </c>
      <c r="E142" s="320" t="s">
        <v>183</v>
      </c>
      <c r="F142" s="320" t="s">
        <v>184</v>
      </c>
      <c r="G142" s="321">
        <v>1177003.24</v>
      </c>
      <c r="H142" s="321">
        <v>0</v>
      </c>
      <c r="I142" s="321">
        <v>32834.18</v>
      </c>
      <c r="J142" s="321">
        <v>0</v>
      </c>
      <c r="K142" s="321">
        <v>103160</v>
      </c>
      <c r="L142" s="321">
        <v>0</v>
      </c>
      <c r="M142" s="321">
        <v>10401.9</v>
      </c>
      <c r="N142" s="321">
        <v>0</v>
      </c>
      <c r="O142" s="321">
        <v>34629.959999999992</v>
      </c>
      <c r="P142" s="321">
        <v>401.76000000000005</v>
      </c>
      <c r="Q142" s="321">
        <v>0</v>
      </c>
      <c r="R142" s="321">
        <v>0</v>
      </c>
      <c r="S142" s="321">
        <v>16713.010000000002</v>
      </c>
      <c r="T142" s="321">
        <v>0</v>
      </c>
      <c r="U142" s="321">
        <v>0</v>
      </c>
      <c r="V142" s="321">
        <v>5634.58</v>
      </c>
      <c r="W142" s="321">
        <v>47531</v>
      </c>
      <c r="X142" s="321">
        <v>1428309.63</v>
      </c>
      <c r="Y142" s="321">
        <v>666650.35000000033</v>
      </c>
      <c r="Z142" s="321">
        <v>0</v>
      </c>
      <c r="AA142" s="321">
        <v>221133.86</v>
      </c>
      <c r="AB142" s="321">
        <v>612.78999999974621</v>
      </c>
      <c r="AC142" s="321">
        <v>180805.24</v>
      </c>
      <c r="AD142" s="321">
        <v>0</v>
      </c>
      <c r="AE142" s="321">
        <v>26794.209999999992</v>
      </c>
      <c r="AF142" s="321">
        <v>49.840000000001965</v>
      </c>
      <c r="AG142" s="321">
        <v>1765.1</v>
      </c>
      <c r="AH142" s="321">
        <v>0</v>
      </c>
      <c r="AI142" s="321">
        <v>0</v>
      </c>
      <c r="AJ142" s="321">
        <v>1966.69</v>
      </c>
      <c r="AK142" s="321">
        <v>1702.55</v>
      </c>
      <c r="AL142" s="321">
        <v>2563.63</v>
      </c>
      <c r="AM142" s="321">
        <v>2404.17</v>
      </c>
      <c r="AN142" s="321">
        <v>19778.48</v>
      </c>
      <c r="AO142" s="321">
        <v>3974.98</v>
      </c>
      <c r="AP142" s="321">
        <v>7829.2</v>
      </c>
      <c r="AQ142" s="321">
        <v>87755.35</v>
      </c>
      <c r="AR142" s="321">
        <v>6323.09</v>
      </c>
      <c r="AS142" s="321">
        <v>0</v>
      </c>
      <c r="AT142" s="321">
        <v>13339.8</v>
      </c>
      <c r="AU142" s="321">
        <v>0</v>
      </c>
      <c r="AV142" s="321">
        <v>0</v>
      </c>
      <c r="AW142" s="321">
        <v>98961.010000000009</v>
      </c>
      <c r="AX142" s="321">
        <v>578.53</v>
      </c>
      <c r="AY142" s="321">
        <v>58843.470000000008</v>
      </c>
      <c r="AZ142" s="321">
        <v>0</v>
      </c>
      <c r="BA142" s="321">
        <v>130</v>
      </c>
      <c r="BB142" s="321">
        <v>0</v>
      </c>
      <c r="BC142" s="321">
        <v>218.4</v>
      </c>
      <c r="BD142" s="321">
        <v>1404180.74</v>
      </c>
      <c r="BE142" s="321">
        <v>18021.779999999904</v>
      </c>
      <c r="BF142" s="321">
        <v>24128.889999999898</v>
      </c>
      <c r="BG142" s="321">
        <v>42150.669999999802</v>
      </c>
      <c r="BH142" s="321">
        <v>0</v>
      </c>
      <c r="BI142" s="321">
        <v>0</v>
      </c>
      <c r="BJ142" s="321">
        <v>218.4</v>
      </c>
      <c r="BK142" s="321">
        <v>218.4</v>
      </c>
      <c r="BL142" s="321">
        <v>0</v>
      </c>
      <c r="BM142" s="321">
        <v>218.4</v>
      </c>
      <c r="BN142" s="321">
        <v>0</v>
      </c>
      <c r="BO142" s="321">
        <v>0</v>
      </c>
      <c r="BP142" s="321">
        <v>218.4</v>
      </c>
      <c r="BQ142" s="321">
        <v>0</v>
      </c>
      <c r="BR142" s="321">
        <v>0</v>
      </c>
      <c r="BS142" s="321">
        <v>0</v>
      </c>
      <c r="BT142" s="321">
        <v>0</v>
      </c>
      <c r="BU142" s="321">
        <v>0</v>
      </c>
      <c r="BV142" s="321">
        <v>0</v>
      </c>
      <c r="BW142" s="321">
        <v>0</v>
      </c>
      <c r="BX142" s="321">
        <v>0</v>
      </c>
      <c r="BY142" s="321">
        <v>0</v>
      </c>
      <c r="BZ142" s="321">
        <v>0</v>
      </c>
      <c r="CA142" s="321">
        <v>0</v>
      </c>
      <c r="CB142" s="321">
        <v>0</v>
      </c>
      <c r="CC142" s="321">
        <v>42150.669999999802</v>
      </c>
      <c r="CD142" s="321"/>
      <c r="CE142" s="321">
        <v>0</v>
      </c>
      <c r="CF142" s="321"/>
      <c r="CG142" s="321">
        <v>0</v>
      </c>
      <c r="CH142" s="321">
        <v>42150.669999999802</v>
      </c>
      <c r="CI142" s="321">
        <v>176802</v>
      </c>
      <c r="CJ142" s="321">
        <v>8786</v>
      </c>
      <c r="CK142" s="321">
        <v>0</v>
      </c>
      <c r="CL142" s="321">
        <v>168016</v>
      </c>
      <c r="CM142" s="321">
        <v>0</v>
      </c>
      <c r="CN142" s="321">
        <v>0</v>
      </c>
      <c r="CO142" s="321">
        <v>701</v>
      </c>
      <c r="CP142" s="321">
        <v>0</v>
      </c>
      <c r="CQ142" s="321">
        <v>-109399</v>
      </c>
      <c r="CR142" s="321">
        <v>59318</v>
      </c>
      <c r="CS142" s="321">
        <v>0</v>
      </c>
      <c r="CT142" s="321">
        <v>0</v>
      </c>
      <c r="CU142" s="321">
        <v>0</v>
      </c>
      <c r="CV142" s="321">
        <v>0</v>
      </c>
      <c r="CW142" s="321"/>
      <c r="CX142" s="321"/>
      <c r="CY142" s="321"/>
      <c r="CZ142" s="321">
        <v>0</v>
      </c>
      <c r="DA142" s="321">
        <v>0</v>
      </c>
      <c r="DB142" s="321">
        <v>11460.07</v>
      </c>
      <c r="DC142" s="321">
        <v>304.54000000000002</v>
      </c>
      <c r="DD142" s="321">
        <v>0</v>
      </c>
      <c r="DE142" s="321">
        <v>0</v>
      </c>
      <c r="DF142" s="321">
        <v>-5817.85</v>
      </c>
      <c r="DG142" s="321">
        <v>-21953.81</v>
      </c>
      <c r="DH142" s="321">
        <v>0</v>
      </c>
      <c r="DI142" s="321">
        <v>0</v>
      </c>
      <c r="DJ142" s="321">
        <v>-16007.050000000001</v>
      </c>
      <c r="DK142" s="321">
        <v>0</v>
      </c>
      <c r="DL142" s="321">
        <v>0</v>
      </c>
      <c r="DM142" s="321">
        <v>-1160</v>
      </c>
      <c r="DN142" s="321">
        <v>0</v>
      </c>
      <c r="DO142" s="321">
        <v>0</v>
      </c>
      <c r="DP142" s="322">
        <v>-0.27999999999883585</v>
      </c>
      <c r="DQ142" s="323">
        <v>1096046.29</v>
      </c>
      <c r="DR142" s="324">
        <v>308134.44999999995</v>
      </c>
      <c r="DS142" s="323">
        <v>578.53</v>
      </c>
      <c r="DT142" s="323">
        <v>51744.729999999996</v>
      </c>
      <c r="DU142" s="323">
        <v>0</v>
      </c>
      <c r="DV142" s="323">
        <v>-1160</v>
      </c>
      <c r="DY142" s="303"/>
      <c r="DZ142" s="303"/>
      <c r="EG142" s="303"/>
    </row>
    <row r="143" spans="1:137" s="13" customFormat="1" ht="31.2" x14ac:dyDescent="0.3">
      <c r="A143" s="318">
        <v>3380</v>
      </c>
      <c r="B143" s="319" t="s">
        <v>332</v>
      </c>
      <c r="C143" s="320" t="s">
        <v>181</v>
      </c>
      <c r="D143" s="320" t="s">
        <v>186</v>
      </c>
      <c r="E143" s="320" t="s">
        <v>183</v>
      </c>
      <c r="F143" s="320" t="s">
        <v>210</v>
      </c>
      <c r="G143" s="321">
        <v>1104507.55</v>
      </c>
      <c r="H143" s="321">
        <v>0</v>
      </c>
      <c r="I143" s="321">
        <v>69701.94</v>
      </c>
      <c r="J143" s="321">
        <v>0</v>
      </c>
      <c r="K143" s="321">
        <v>68390</v>
      </c>
      <c r="L143" s="321">
        <v>0</v>
      </c>
      <c r="M143" s="321">
        <v>0</v>
      </c>
      <c r="N143" s="321">
        <v>0</v>
      </c>
      <c r="O143" s="321">
        <v>34276.479999999989</v>
      </c>
      <c r="P143" s="321">
        <v>29476.890000000003</v>
      </c>
      <c r="Q143" s="321">
        <v>0</v>
      </c>
      <c r="R143" s="321">
        <v>0</v>
      </c>
      <c r="S143" s="321">
        <v>55018.18</v>
      </c>
      <c r="T143" s="321">
        <v>0</v>
      </c>
      <c r="U143" s="321">
        <v>0</v>
      </c>
      <c r="V143" s="321">
        <v>1180.83</v>
      </c>
      <c r="W143" s="321">
        <v>46781</v>
      </c>
      <c r="X143" s="321">
        <v>1409332.8699999999</v>
      </c>
      <c r="Y143" s="321">
        <v>587519.89000000083</v>
      </c>
      <c r="Z143" s="321">
        <v>0</v>
      </c>
      <c r="AA143" s="321">
        <v>261232.55</v>
      </c>
      <c r="AB143" s="321">
        <v>51358.150000000198</v>
      </c>
      <c r="AC143" s="321">
        <v>97894</v>
      </c>
      <c r="AD143" s="321">
        <v>0</v>
      </c>
      <c r="AE143" s="321">
        <v>82922.370000000083</v>
      </c>
      <c r="AF143" s="321">
        <v>7740.0000000000036</v>
      </c>
      <c r="AG143" s="321">
        <v>200</v>
      </c>
      <c r="AH143" s="321">
        <v>0</v>
      </c>
      <c r="AI143" s="321">
        <v>0</v>
      </c>
      <c r="AJ143" s="321">
        <v>56980.94</v>
      </c>
      <c r="AK143" s="321">
        <v>3865</v>
      </c>
      <c r="AL143" s="321">
        <v>1954.11</v>
      </c>
      <c r="AM143" s="321">
        <v>9068.56</v>
      </c>
      <c r="AN143" s="321">
        <v>37200.930000000008</v>
      </c>
      <c r="AO143" s="321">
        <v>3338.98</v>
      </c>
      <c r="AP143" s="321">
        <v>7316.25</v>
      </c>
      <c r="AQ143" s="321">
        <v>135886.23000000001</v>
      </c>
      <c r="AR143" s="321">
        <v>21171.87</v>
      </c>
      <c r="AS143" s="321">
        <v>0</v>
      </c>
      <c r="AT143" s="321">
        <v>20373.559999999965</v>
      </c>
      <c r="AU143" s="321">
        <v>0</v>
      </c>
      <c r="AV143" s="321">
        <v>0</v>
      </c>
      <c r="AW143" s="321">
        <v>110097.70000000001</v>
      </c>
      <c r="AX143" s="321">
        <v>9035.41</v>
      </c>
      <c r="AY143" s="321">
        <v>7449.49</v>
      </c>
      <c r="AZ143" s="321">
        <v>38290.589999999997</v>
      </c>
      <c r="BA143" s="321">
        <v>0</v>
      </c>
      <c r="BB143" s="321">
        <v>0</v>
      </c>
      <c r="BC143" s="321">
        <v>0</v>
      </c>
      <c r="BD143" s="321">
        <v>1550896.5800000012</v>
      </c>
      <c r="BE143" s="321">
        <v>32697.650000000205</v>
      </c>
      <c r="BF143" s="321">
        <v>-141563.71000000136</v>
      </c>
      <c r="BG143" s="321">
        <v>-108866.06000000116</v>
      </c>
      <c r="BH143" s="321">
        <v>0</v>
      </c>
      <c r="BI143" s="321">
        <v>0</v>
      </c>
      <c r="BJ143" s="321">
        <v>0</v>
      </c>
      <c r="BK143" s="321">
        <v>0</v>
      </c>
      <c r="BL143" s="321">
        <v>0</v>
      </c>
      <c r="BM143" s="321">
        <v>0</v>
      </c>
      <c r="BN143" s="321">
        <v>0</v>
      </c>
      <c r="BO143" s="321">
        <v>0</v>
      </c>
      <c r="BP143" s="321">
        <v>0</v>
      </c>
      <c r="BQ143" s="321">
        <v>0</v>
      </c>
      <c r="BR143" s="321">
        <v>0</v>
      </c>
      <c r="BS143" s="321">
        <v>0</v>
      </c>
      <c r="BT143" s="321">
        <v>0</v>
      </c>
      <c r="BU143" s="321">
        <v>0</v>
      </c>
      <c r="BV143" s="321">
        <v>0</v>
      </c>
      <c r="BW143" s="321">
        <v>0</v>
      </c>
      <c r="BX143" s="321">
        <v>0</v>
      </c>
      <c r="BY143" s="321">
        <v>0</v>
      </c>
      <c r="BZ143" s="321">
        <v>0</v>
      </c>
      <c r="CA143" s="321">
        <v>0</v>
      </c>
      <c r="CB143" s="321">
        <v>0</v>
      </c>
      <c r="CC143" s="321"/>
      <c r="CD143" s="321">
        <v>-108866.06000000116</v>
      </c>
      <c r="CE143" s="321">
        <v>0</v>
      </c>
      <c r="CF143" s="321"/>
      <c r="CG143" s="321">
        <v>0</v>
      </c>
      <c r="CH143" s="321">
        <v>-108866.06000000116</v>
      </c>
      <c r="CI143" s="321">
        <v>0</v>
      </c>
      <c r="CJ143" s="321">
        <v>0</v>
      </c>
      <c r="CK143" s="321">
        <v>0</v>
      </c>
      <c r="CL143" s="321">
        <v>0</v>
      </c>
      <c r="CM143" s="321">
        <v>0</v>
      </c>
      <c r="CN143" s="321">
        <v>0</v>
      </c>
      <c r="CO143" s="321">
        <v>0</v>
      </c>
      <c r="CP143" s="321">
        <v>0</v>
      </c>
      <c r="CQ143" s="321">
        <v>0</v>
      </c>
      <c r="CR143" s="321">
        <v>0</v>
      </c>
      <c r="CS143" s="321">
        <v>0</v>
      </c>
      <c r="CT143" s="321">
        <v>0</v>
      </c>
      <c r="CU143" s="321">
        <v>0</v>
      </c>
      <c r="CV143" s="321">
        <v>0</v>
      </c>
      <c r="CW143" s="321"/>
      <c r="CX143" s="321"/>
      <c r="CY143" s="321"/>
      <c r="CZ143" s="321">
        <v>-77301.940000001196</v>
      </c>
      <c r="DA143" s="321">
        <v>-77301.940000001196</v>
      </c>
      <c r="DB143" s="321">
        <v>0</v>
      </c>
      <c r="DC143" s="321">
        <v>1502.84</v>
      </c>
      <c r="DD143" s="321">
        <v>0</v>
      </c>
      <c r="DE143" s="321">
        <v>0</v>
      </c>
      <c r="DF143" s="321">
        <v>-2450</v>
      </c>
      <c r="DG143" s="321">
        <v>-30616.959999999999</v>
      </c>
      <c r="DH143" s="321">
        <v>0</v>
      </c>
      <c r="DI143" s="321">
        <v>0</v>
      </c>
      <c r="DJ143" s="321">
        <v>-31564.12</v>
      </c>
      <c r="DK143" s="321">
        <v>0</v>
      </c>
      <c r="DL143" s="321">
        <v>0</v>
      </c>
      <c r="DM143" s="321">
        <v>0</v>
      </c>
      <c r="DN143" s="321">
        <v>0</v>
      </c>
      <c r="DO143" s="321">
        <v>0</v>
      </c>
      <c r="DP143" s="322">
        <v>1.1932570487260818E-9</v>
      </c>
      <c r="DQ143" s="323">
        <v>1088666.9600000011</v>
      </c>
      <c r="DR143" s="324">
        <v>462229.62000000011</v>
      </c>
      <c r="DS143" s="323">
        <v>9035.41</v>
      </c>
      <c r="DT143" s="323">
        <v>118771.54999999999</v>
      </c>
      <c r="DU143" s="323">
        <v>0</v>
      </c>
      <c r="DV143" s="323">
        <v>0</v>
      </c>
      <c r="DY143" s="303"/>
      <c r="DZ143" s="303"/>
      <c r="EG143" s="303"/>
    </row>
    <row r="144" spans="1:137" s="13" customFormat="1" ht="15.6" x14ac:dyDescent="0.3">
      <c r="A144" s="318">
        <v>3335</v>
      </c>
      <c r="B144" s="319" t="s">
        <v>333</v>
      </c>
      <c r="C144" s="320" t="s">
        <v>181</v>
      </c>
      <c r="D144" s="320" t="s">
        <v>186</v>
      </c>
      <c r="E144" s="320" t="s">
        <v>183</v>
      </c>
      <c r="F144" s="320" t="s">
        <v>184</v>
      </c>
      <c r="G144" s="321">
        <v>1361886</v>
      </c>
      <c r="H144" s="321">
        <v>0</v>
      </c>
      <c r="I144" s="321">
        <v>95035.03</v>
      </c>
      <c r="J144" s="321">
        <v>0</v>
      </c>
      <c r="K144" s="321">
        <v>183520</v>
      </c>
      <c r="L144" s="321">
        <v>1056.93</v>
      </c>
      <c r="M144" s="321">
        <v>1800</v>
      </c>
      <c r="N144" s="321">
        <v>4770.1399999999994</v>
      </c>
      <c r="O144" s="321">
        <v>21313.43</v>
      </c>
      <c r="P144" s="321">
        <v>1006.0099999999984</v>
      </c>
      <c r="Q144" s="321">
        <v>0</v>
      </c>
      <c r="R144" s="321">
        <v>0</v>
      </c>
      <c r="S144" s="321">
        <v>8435.66</v>
      </c>
      <c r="T144" s="321">
        <v>12030.07</v>
      </c>
      <c r="U144" s="321">
        <v>0</v>
      </c>
      <c r="V144" s="321">
        <v>10142.92</v>
      </c>
      <c r="W144" s="321">
        <v>32461</v>
      </c>
      <c r="X144" s="321">
        <v>1733457.1899999997</v>
      </c>
      <c r="Y144" s="321">
        <v>782520.70999999857</v>
      </c>
      <c r="Z144" s="321">
        <v>0</v>
      </c>
      <c r="AA144" s="321">
        <v>174725.18</v>
      </c>
      <c r="AB144" s="321">
        <v>48784.3199999996</v>
      </c>
      <c r="AC144" s="321">
        <v>135975.10999999999</v>
      </c>
      <c r="AD144" s="321">
        <v>0</v>
      </c>
      <c r="AE144" s="321">
        <v>17250.320000000036</v>
      </c>
      <c r="AF144" s="321">
        <v>0</v>
      </c>
      <c r="AG144" s="321">
        <v>0</v>
      </c>
      <c r="AH144" s="321">
        <v>0</v>
      </c>
      <c r="AI144" s="321">
        <v>0</v>
      </c>
      <c r="AJ144" s="321">
        <v>18375.989999999998</v>
      </c>
      <c r="AK144" s="321">
        <v>7821.8</v>
      </c>
      <c r="AL144" s="321">
        <v>19205.510000000002</v>
      </c>
      <c r="AM144" s="321">
        <v>3814.66</v>
      </c>
      <c r="AN144" s="321">
        <v>28249.570000000007</v>
      </c>
      <c r="AO144" s="321">
        <v>5246.96</v>
      </c>
      <c r="AP144" s="321">
        <v>32592.710000000003</v>
      </c>
      <c r="AQ144" s="321">
        <v>84705.050000000047</v>
      </c>
      <c r="AR144" s="321">
        <v>691.13</v>
      </c>
      <c r="AS144" s="321">
        <v>0</v>
      </c>
      <c r="AT144" s="321">
        <v>30288.949999999993</v>
      </c>
      <c r="AU144" s="321">
        <v>5139.75</v>
      </c>
      <c r="AV144" s="321">
        <v>10230</v>
      </c>
      <c r="AW144" s="321">
        <v>109746.61000000002</v>
      </c>
      <c r="AX144" s="321">
        <v>82895.909999999989</v>
      </c>
      <c r="AY144" s="321">
        <v>16724.120000000003</v>
      </c>
      <c r="AZ144" s="321">
        <v>226594.95</v>
      </c>
      <c r="BA144" s="321">
        <v>2700</v>
      </c>
      <c r="BB144" s="321">
        <v>0</v>
      </c>
      <c r="BC144" s="321">
        <v>0</v>
      </c>
      <c r="BD144" s="321">
        <v>1844279.309999998</v>
      </c>
      <c r="BE144" s="321">
        <v>5400.4000000001761</v>
      </c>
      <c r="BF144" s="321">
        <v>-110822.11999999825</v>
      </c>
      <c r="BG144" s="321">
        <v>-105421.71999999808</v>
      </c>
      <c r="BH144" s="321">
        <v>0</v>
      </c>
      <c r="BI144" s="321">
        <v>0</v>
      </c>
      <c r="BJ144" s="321">
        <v>0</v>
      </c>
      <c r="BK144" s="321">
        <v>0</v>
      </c>
      <c r="BL144" s="321">
        <v>0</v>
      </c>
      <c r="BM144" s="321">
        <v>0</v>
      </c>
      <c r="BN144" s="321">
        <v>0</v>
      </c>
      <c r="BO144" s="321">
        <v>0</v>
      </c>
      <c r="BP144" s="321">
        <v>0</v>
      </c>
      <c r="BQ144" s="321">
        <v>0</v>
      </c>
      <c r="BR144" s="321">
        <v>0</v>
      </c>
      <c r="BS144" s="321">
        <v>0</v>
      </c>
      <c r="BT144" s="321">
        <v>0</v>
      </c>
      <c r="BU144" s="321">
        <v>0</v>
      </c>
      <c r="BV144" s="321">
        <v>0</v>
      </c>
      <c r="BW144" s="321">
        <v>0</v>
      </c>
      <c r="BX144" s="321">
        <v>0</v>
      </c>
      <c r="BY144" s="321">
        <v>0</v>
      </c>
      <c r="BZ144" s="321">
        <v>0</v>
      </c>
      <c r="CA144" s="321">
        <v>0</v>
      </c>
      <c r="CB144" s="321">
        <v>0</v>
      </c>
      <c r="CC144" s="321"/>
      <c r="CD144" s="321">
        <v>-105421.71999999808</v>
      </c>
      <c r="CE144" s="321">
        <v>0</v>
      </c>
      <c r="CF144" s="321"/>
      <c r="CG144" s="321">
        <v>0</v>
      </c>
      <c r="CH144" s="321">
        <v>-105421.71999999808</v>
      </c>
      <c r="CI144" s="321">
        <v>130271.46</v>
      </c>
      <c r="CJ144" s="321">
        <v>0</v>
      </c>
      <c r="CK144" s="321">
        <v>0</v>
      </c>
      <c r="CL144" s="321">
        <v>130271.46</v>
      </c>
      <c r="CM144" s="321">
        <v>0</v>
      </c>
      <c r="CN144" s="321">
        <v>0</v>
      </c>
      <c r="CO144" s="321">
        <v>8561.19</v>
      </c>
      <c r="CP144" s="321">
        <v>0</v>
      </c>
      <c r="CQ144" s="321">
        <v>-230268.36000000002</v>
      </c>
      <c r="CR144" s="321">
        <v>-91435.710000000021</v>
      </c>
      <c r="CS144" s="321">
        <v>0</v>
      </c>
      <c r="CT144" s="321">
        <v>0</v>
      </c>
      <c r="CU144" s="321">
        <v>0</v>
      </c>
      <c r="CV144" s="321">
        <v>0</v>
      </c>
      <c r="CW144" s="321"/>
      <c r="CX144" s="321"/>
      <c r="CY144" s="321"/>
      <c r="CZ144" s="321">
        <v>0</v>
      </c>
      <c r="DA144" s="321">
        <v>0</v>
      </c>
      <c r="DB144" s="321">
        <v>35903.5</v>
      </c>
      <c r="DC144" s="321">
        <v>346.33</v>
      </c>
      <c r="DD144" s="321">
        <v>0</v>
      </c>
      <c r="DE144" s="321">
        <v>0</v>
      </c>
      <c r="DF144" s="321">
        <v>-21323.34</v>
      </c>
      <c r="DG144" s="321">
        <v>-28912.32</v>
      </c>
      <c r="DH144" s="321">
        <v>0</v>
      </c>
      <c r="DI144" s="321">
        <v>0</v>
      </c>
      <c r="DJ144" s="321">
        <v>-13985.829999999998</v>
      </c>
      <c r="DK144" s="321">
        <v>0</v>
      </c>
      <c r="DL144" s="321">
        <v>0</v>
      </c>
      <c r="DM144" s="321">
        <v>0</v>
      </c>
      <c r="DN144" s="321">
        <v>0</v>
      </c>
      <c r="DO144" s="321">
        <v>0</v>
      </c>
      <c r="DP144" s="322">
        <v>-0.17999999997846317</v>
      </c>
      <c r="DQ144" s="323">
        <v>1159255.639999998</v>
      </c>
      <c r="DR144" s="324">
        <v>685023.66999999993</v>
      </c>
      <c r="DS144" s="323">
        <v>82895.909999999989</v>
      </c>
      <c r="DT144" s="323">
        <v>35525.24</v>
      </c>
      <c r="DU144" s="323">
        <v>12030.07</v>
      </c>
      <c r="DV144" s="323">
        <v>0</v>
      </c>
      <c r="DY144" s="303"/>
      <c r="DZ144" s="303"/>
      <c r="EG144" s="303"/>
    </row>
    <row r="145" spans="1:137" s="13" customFormat="1" ht="31.2" x14ac:dyDescent="0.3">
      <c r="A145" s="318">
        <v>3329</v>
      </c>
      <c r="B145" s="319" t="s">
        <v>334</v>
      </c>
      <c r="C145" s="320" t="s">
        <v>181</v>
      </c>
      <c r="D145" s="320" t="s">
        <v>186</v>
      </c>
      <c r="E145" s="320" t="s">
        <v>183</v>
      </c>
      <c r="F145" s="320" t="s">
        <v>194</v>
      </c>
      <c r="G145" s="321">
        <v>1395185.99</v>
      </c>
      <c r="H145" s="321">
        <v>0</v>
      </c>
      <c r="I145" s="321">
        <v>109209.64</v>
      </c>
      <c r="J145" s="321">
        <v>0</v>
      </c>
      <c r="K145" s="321">
        <v>141690</v>
      </c>
      <c r="L145" s="321">
        <v>0</v>
      </c>
      <c r="M145" s="321">
        <v>0</v>
      </c>
      <c r="N145" s="321">
        <v>0</v>
      </c>
      <c r="O145" s="321">
        <v>16076.300000000008</v>
      </c>
      <c r="P145" s="321">
        <v>0</v>
      </c>
      <c r="Q145" s="321">
        <v>0</v>
      </c>
      <c r="R145" s="321">
        <v>0</v>
      </c>
      <c r="S145" s="321">
        <v>12561.95</v>
      </c>
      <c r="T145" s="321">
        <v>0</v>
      </c>
      <c r="U145" s="321">
        <v>0</v>
      </c>
      <c r="V145" s="321">
        <v>6772.5</v>
      </c>
      <c r="W145" s="321">
        <v>40754</v>
      </c>
      <c r="X145" s="321">
        <v>1722250.38</v>
      </c>
      <c r="Y145" s="321">
        <v>670393.95000000019</v>
      </c>
      <c r="Z145" s="321">
        <v>5418.2000000000007</v>
      </c>
      <c r="AA145" s="321">
        <v>4522.7299999999996</v>
      </c>
      <c r="AB145" s="321">
        <v>350491.72000000096</v>
      </c>
      <c r="AC145" s="321">
        <v>3059.0600000000004</v>
      </c>
      <c r="AD145" s="321">
        <v>0</v>
      </c>
      <c r="AE145" s="321">
        <v>275931.6299999996</v>
      </c>
      <c r="AF145" s="321">
        <v>0</v>
      </c>
      <c r="AG145" s="321">
        <v>6546</v>
      </c>
      <c r="AH145" s="321">
        <v>0</v>
      </c>
      <c r="AI145" s="321">
        <v>0</v>
      </c>
      <c r="AJ145" s="321">
        <v>18584.900000000001</v>
      </c>
      <c r="AK145" s="321">
        <v>1641.67</v>
      </c>
      <c r="AL145" s="321">
        <v>1869.3499999999997</v>
      </c>
      <c r="AM145" s="321">
        <v>2577.1999999999998</v>
      </c>
      <c r="AN145" s="321">
        <v>30946.47</v>
      </c>
      <c r="AO145" s="321">
        <v>3444.98</v>
      </c>
      <c r="AP145" s="321">
        <v>6987.23</v>
      </c>
      <c r="AQ145" s="321">
        <v>40111.01999999999</v>
      </c>
      <c r="AR145" s="321">
        <v>25187.120000000003</v>
      </c>
      <c r="AS145" s="321">
        <v>310.29999999999995</v>
      </c>
      <c r="AT145" s="321">
        <v>23807.000000000004</v>
      </c>
      <c r="AU145" s="321">
        <v>5139.75</v>
      </c>
      <c r="AV145" s="321">
        <v>0</v>
      </c>
      <c r="AW145" s="321">
        <v>110930.74</v>
      </c>
      <c r="AX145" s="321">
        <v>40791.57</v>
      </c>
      <c r="AY145" s="321">
        <v>5214.5600000000004</v>
      </c>
      <c r="AZ145" s="321">
        <v>101827.15999999999</v>
      </c>
      <c r="BA145" s="321">
        <v>0</v>
      </c>
      <c r="BB145" s="321">
        <v>0</v>
      </c>
      <c r="BC145" s="321">
        <v>0</v>
      </c>
      <c r="BD145" s="321">
        <v>1735734.3100000008</v>
      </c>
      <c r="BE145" s="321">
        <v>80397.540000000125</v>
      </c>
      <c r="BF145" s="321">
        <v>-13483.930000000866</v>
      </c>
      <c r="BG145" s="321">
        <v>66913.609999999258</v>
      </c>
      <c r="BH145" s="321">
        <v>0</v>
      </c>
      <c r="BI145" s="321">
        <v>0</v>
      </c>
      <c r="BJ145" s="321">
        <v>0</v>
      </c>
      <c r="BK145" s="321">
        <v>0</v>
      </c>
      <c r="BL145" s="321">
        <v>0</v>
      </c>
      <c r="BM145" s="321">
        <v>0</v>
      </c>
      <c r="BN145" s="321">
        <v>0</v>
      </c>
      <c r="BO145" s="321">
        <v>0</v>
      </c>
      <c r="BP145" s="321">
        <v>0</v>
      </c>
      <c r="BQ145" s="321">
        <v>0</v>
      </c>
      <c r="BR145" s="321">
        <v>0</v>
      </c>
      <c r="BS145" s="321">
        <v>0</v>
      </c>
      <c r="BT145" s="321">
        <v>0</v>
      </c>
      <c r="BU145" s="321">
        <v>0</v>
      </c>
      <c r="BV145" s="321">
        <v>0</v>
      </c>
      <c r="BW145" s="321">
        <v>0</v>
      </c>
      <c r="BX145" s="321">
        <v>0</v>
      </c>
      <c r="BY145" s="321">
        <v>0</v>
      </c>
      <c r="BZ145" s="321">
        <v>0</v>
      </c>
      <c r="CA145" s="321">
        <v>0</v>
      </c>
      <c r="CB145" s="321">
        <v>0</v>
      </c>
      <c r="CC145" s="321">
        <v>66913.609999999258</v>
      </c>
      <c r="CD145" s="321"/>
      <c r="CE145" s="321">
        <v>0</v>
      </c>
      <c r="CF145" s="321"/>
      <c r="CG145" s="321">
        <v>0</v>
      </c>
      <c r="CH145" s="321">
        <v>66913.609999999258</v>
      </c>
      <c r="CI145" s="321">
        <v>0</v>
      </c>
      <c r="CJ145" s="321">
        <v>0</v>
      </c>
      <c r="CK145" s="321">
        <v>0</v>
      </c>
      <c r="CL145" s="321">
        <v>0</v>
      </c>
      <c r="CM145" s="321">
        <v>0</v>
      </c>
      <c r="CN145" s="321">
        <v>0</v>
      </c>
      <c r="CO145" s="321">
        <v>0</v>
      </c>
      <c r="CP145" s="321">
        <v>0</v>
      </c>
      <c r="CQ145" s="321">
        <v>0</v>
      </c>
      <c r="CR145" s="321">
        <v>0</v>
      </c>
      <c r="CS145" s="321">
        <v>0</v>
      </c>
      <c r="CT145" s="321">
        <v>0</v>
      </c>
      <c r="CU145" s="321">
        <v>0</v>
      </c>
      <c r="CV145" s="321">
        <v>0</v>
      </c>
      <c r="CW145" s="321"/>
      <c r="CX145" s="321"/>
      <c r="CY145" s="321"/>
      <c r="CZ145" s="321">
        <v>99154.489999999569</v>
      </c>
      <c r="DA145" s="321">
        <v>99154.489999999569</v>
      </c>
      <c r="DB145" s="321">
        <v>0</v>
      </c>
      <c r="DC145" s="321">
        <v>2688.35</v>
      </c>
      <c r="DD145" s="321">
        <v>0</v>
      </c>
      <c r="DE145" s="321">
        <v>0</v>
      </c>
      <c r="DF145" s="321">
        <v>-5924.64</v>
      </c>
      <c r="DG145" s="321">
        <v>-29004.59</v>
      </c>
      <c r="DH145" s="321">
        <v>0</v>
      </c>
      <c r="DI145" s="321">
        <v>0</v>
      </c>
      <c r="DJ145" s="321">
        <v>-32240.880000000001</v>
      </c>
      <c r="DK145" s="321">
        <v>0</v>
      </c>
      <c r="DL145" s="321">
        <v>0</v>
      </c>
      <c r="DM145" s="321">
        <v>0</v>
      </c>
      <c r="DN145" s="321">
        <v>0</v>
      </c>
      <c r="DO145" s="321">
        <v>0</v>
      </c>
      <c r="DP145" s="322">
        <v>4.220055416226387E-10</v>
      </c>
      <c r="DQ145" s="323">
        <v>1309817.2900000007</v>
      </c>
      <c r="DR145" s="324">
        <v>425917.02</v>
      </c>
      <c r="DS145" s="323">
        <v>40791.57</v>
      </c>
      <c r="DT145" s="323">
        <v>28638.250000000007</v>
      </c>
      <c r="DU145" s="323">
        <v>0</v>
      </c>
      <c r="DV145" s="323">
        <v>0</v>
      </c>
      <c r="DY145" s="303"/>
      <c r="DZ145" s="303"/>
      <c r="EG145" s="303"/>
    </row>
    <row r="146" spans="1:137" s="13" customFormat="1" ht="15.6" x14ac:dyDescent="0.3">
      <c r="A146" s="318">
        <v>2183</v>
      </c>
      <c r="B146" s="319" t="s">
        <v>335</v>
      </c>
      <c r="C146" s="320" t="s">
        <v>181</v>
      </c>
      <c r="D146" s="320" t="s">
        <v>186</v>
      </c>
      <c r="E146" s="320" t="s">
        <v>183</v>
      </c>
      <c r="F146" s="320" t="s">
        <v>184</v>
      </c>
      <c r="G146" s="321">
        <v>2329595.0099999998</v>
      </c>
      <c r="H146" s="321">
        <v>0</v>
      </c>
      <c r="I146" s="321">
        <v>177454.75</v>
      </c>
      <c r="J146" s="321">
        <v>0</v>
      </c>
      <c r="K146" s="321">
        <v>222000</v>
      </c>
      <c r="L146" s="321">
        <v>0</v>
      </c>
      <c r="M146" s="321">
        <v>0</v>
      </c>
      <c r="N146" s="321">
        <v>0</v>
      </c>
      <c r="O146" s="321">
        <v>61956.529999999984</v>
      </c>
      <c r="P146" s="321">
        <v>31653.82</v>
      </c>
      <c r="Q146" s="321">
        <v>0</v>
      </c>
      <c r="R146" s="321">
        <v>0</v>
      </c>
      <c r="S146" s="321">
        <v>5427.83</v>
      </c>
      <c r="T146" s="321">
        <v>0</v>
      </c>
      <c r="U146" s="321">
        <v>0</v>
      </c>
      <c r="V146" s="321">
        <v>3318.33</v>
      </c>
      <c r="W146" s="321">
        <v>54539</v>
      </c>
      <c r="X146" s="321">
        <v>2885945.2699999996</v>
      </c>
      <c r="Y146" s="321">
        <v>1224831.3099999975</v>
      </c>
      <c r="Z146" s="321">
        <v>0</v>
      </c>
      <c r="AA146" s="321">
        <v>300710.37</v>
      </c>
      <c r="AB146" s="321">
        <v>92090.480000001495</v>
      </c>
      <c r="AC146" s="321">
        <v>267449.88</v>
      </c>
      <c r="AD146" s="321">
        <v>308.85000000000002</v>
      </c>
      <c r="AE146" s="321">
        <v>72726.229999999516</v>
      </c>
      <c r="AF146" s="321">
        <v>7183.6400000000176</v>
      </c>
      <c r="AG146" s="321">
        <v>7831.03</v>
      </c>
      <c r="AH146" s="321">
        <v>0</v>
      </c>
      <c r="AI146" s="321">
        <v>0</v>
      </c>
      <c r="AJ146" s="321">
        <v>26407.33</v>
      </c>
      <c r="AK146" s="321">
        <v>0</v>
      </c>
      <c r="AL146" s="321">
        <v>366.48999999999978</v>
      </c>
      <c r="AM146" s="321">
        <v>6045.6</v>
      </c>
      <c r="AN146" s="321">
        <v>45051.109999999979</v>
      </c>
      <c r="AO146" s="321">
        <v>37394.07</v>
      </c>
      <c r="AP146" s="321">
        <v>18583.34</v>
      </c>
      <c r="AQ146" s="321">
        <v>136924.08000000013</v>
      </c>
      <c r="AR146" s="321">
        <v>22560.17</v>
      </c>
      <c r="AS146" s="321">
        <v>0</v>
      </c>
      <c r="AT146" s="321">
        <v>2228.86</v>
      </c>
      <c r="AU146" s="321">
        <v>9471</v>
      </c>
      <c r="AV146" s="321">
        <v>3820</v>
      </c>
      <c r="AW146" s="321">
        <v>88002.85</v>
      </c>
      <c r="AX146" s="321">
        <v>165991.68999999994</v>
      </c>
      <c r="AY146" s="321">
        <v>39423.5</v>
      </c>
      <c r="AZ146" s="321">
        <v>145846.14000000001</v>
      </c>
      <c r="BA146" s="321">
        <v>0</v>
      </c>
      <c r="BB146" s="321">
        <v>0</v>
      </c>
      <c r="BC146" s="321">
        <v>0</v>
      </c>
      <c r="BD146" s="321">
        <v>2721248.0199999986</v>
      </c>
      <c r="BE146" s="321">
        <v>80479.270000000135</v>
      </c>
      <c r="BF146" s="321">
        <v>164697.25000000093</v>
      </c>
      <c r="BG146" s="321">
        <v>245176.52000000107</v>
      </c>
      <c r="BH146" s="321">
        <v>8207.5</v>
      </c>
      <c r="BI146" s="321">
        <v>0</v>
      </c>
      <c r="BJ146" s="321">
        <v>0</v>
      </c>
      <c r="BK146" s="321">
        <v>8207.5</v>
      </c>
      <c r="BL146" s="321">
        <v>0</v>
      </c>
      <c r="BM146" s="321">
        <v>8207.5</v>
      </c>
      <c r="BN146" s="321">
        <v>0</v>
      </c>
      <c r="BO146" s="321">
        <v>0</v>
      </c>
      <c r="BP146" s="321">
        <v>8207.5</v>
      </c>
      <c r="BQ146" s="321">
        <v>0</v>
      </c>
      <c r="BR146" s="321">
        <v>0</v>
      </c>
      <c r="BS146" s="321">
        <v>0</v>
      </c>
      <c r="BT146" s="321">
        <v>0</v>
      </c>
      <c r="BU146" s="321">
        <v>0</v>
      </c>
      <c r="BV146" s="321">
        <v>0</v>
      </c>
      <c r="BW146" s="321">
        <v>0</v>
      </c>
      <c r="BX146" s="321">
        <v>0</v>
      </c>
      <c r="BY146" s="321">
        <v>0</v>
      </c>
      <c r="BZ146" s="321">
        <v>0</v>
      </c>
      <c r="CA146" s="321">
        <v>0</v>
      </c>
      <c r="CB146" s="321">
        <v>0</v>
      </c>
      <c r="CC146" s="321">
        <v>245176.52000000107</v>
      </c>
      <c r="CD146" s="321"/>
      <c r="CE146" s="321">
        <v>0</v>
      </c>
      <c r="CF146" s="321"/>
      <c r="CG146" s="321">
        <v>0</v>
      </c>
      <c r="CH146" s="321">
        <v>245176.52000000107</v>
      </c>
      <c r="CI146" s="321">
        <v>465882.7</v>
      </c>
      <c r="CJ146" s="321">
        <v>0</v>
      </c>
      <c r="CK146" s="321">
        <v>0</v>
      </c>
      <c r="CL146" s="321">
        <v>465882.7</v>
      </c>
      <c r="CM146" s="321">
        <v>0</v>
      </c>
      <c r="CN146" s="321">
        <v>0</v>
      </c>
      <c r="CO146" s="321">
        <v>7892.93</v>
      </c>
      <c r="CP146" s="321">
        <v>0</v>
      </c>
      <c r="CQ146" s="321">
        <v>-183961.12</v>
      </c>
      <c r="CR146" s="321">
        <v>289814.51</v>
      </c>
      <c r="CS146" s="321">
        <v>0</v>
      </c>
      <c r="CT146" s="321">
        <v>0</v>
      </c>
      <c r="CU146" s="321">
        <v>0</v>
      </c>
      <c r="CV146" s="321">
        <v>0</v>
      </c>
      <c r="CW146" s="321"/>
      <c r="CX146" s="321"/>
      <c r="CY146" s="321"/>
      <c r="CZ146" s="321">
        <v>0</v>
      </c>
      <c r="DA146" s="321">
        <v>0</v>
      </c>
      <c r="DB146" s="321">
        <v>0</v>
      </c>
      <c r="DC146" s="321">
        <v>1867.12</v>
      </c>
      <c r="DD146" s="321">
        <v>0</v>
      </c>
      <c r="DE146" s="321">
        <v>0</v>
      </c>
      <c r="DF146" s="321">
        <v>-12101.22</v>
      </c>
      <c r="DG146" s="321">
        <v>-34403.9</v>
      </c>
      <c r="DH146" s="321">
        <v>0</v>
      </c>
      <c r="DI146" s="321">
        <v>0</v>
      </c>
      <c r="DJ146" s="321">
        <v>-44638</v>
      </c>
      <c r="DK146" s="321">
        <v>0</v>
      </c>
      <c r="DL146" s="321">
        <v>0</v>
      </c>
      <c r="DM146" s="321">
        <v>0</v>
      </c>
      <c r="DN146" s="321">
        <v>0</v>
      </c>
      <c r="DO146" s="321">
        <v>0</v>
      </c>
      <c r="DP146" s="322">
        <v>9.9999999511055648E-3</v>
      </c>
      <c r="DQ146" s="323">
        <v>1965300.7599999984</v>
      </c>
      <c r="DR146" s="324">
        <v>755947.26000000024</v>
      </c>
      <c r="DS146" s="323">
        <v>165991.68999999994</v>
      </c>
      <c r="DT146" s="323">
        <v>99038.179999999978</v>
      </c>
      <c r="DU146" s="323">
        <v>0</v>
      </c>
      <c r="DV146" s="323">
        <v>0</v>
      </c>
      <c r="DY146" s="303"/>
      <c r="DZ146" s="303"/>
      <c r="EG146" s="303"/>
    </row>
    <row r="147" spans="1:137" s="13" customFormat="1" ht="31.2" x14ac:dyDescent="0.3">
      <c r="A147" s="318">
        <v>3372</v>
      </c>
      <c r="B147" s="319" t="s">
        <v>336</v>
      </c>
      <c r="C147" s="320" t="s">
        <v>181</v>
      </c>
      <c r="D147" s="320" t="s">
        <v>186</v>
      </c>
      <c r="E147" s="320" t="s">
        <v>183</v>
      </c>
      <c r="F147" s="320" t="s">
        <v>184</v>
      </c>
      <c r="G147" s="321">
        <v>3460206.83</v>
      </c>
      <c r="H147" s="321">
        <v>0</v>
      </c>
      <c r="I147" s="321">
        <v>132931.54</v>
      </c>
      <c r="J147" s="321">
        <v>0</v>
      </c>
      <c r="K147" s="321">
        <v>396600</v>
      </c>
      <c r="L147" s="321">
        <v>4599.5</v>
      </c>
      <c r="M147" s="321">
        <v>0</v>
      </c>
      <c r="N147" s="321">
        <v>0</v>
      </c>
      <c r="O147" s="321">
        <v>8795.7100000000482</v>
      </c>
      <c r="P147" s="321">
        <v>38269.550000000003</v>
      </c>
      <c r="Q147" s="321">
        <v>0</v>
      </c>
      <c r="R147" s="321">
        <v>0</v>
      </c>
      <c r="S147" s="321">
        <v>34433.79</v>
      </c>
      <c r="T147" s="321">
        <v>390469.54</v>
      </c>
      <c r="U147" s="321">
        <v>0</v>
      </c>
      <c r="V147" s="321">
        <v>6536.25</v>
      </c>
      <c r="W147" s="321">
        <v>87358</v>
      </c>
      <c r="X147" s="321">
        <v>4560200.71</v>
      </c>
      <c r="Y147" s="321">
        <v>2105017.6600000043</v>
      </c>
      <c r="Z147" s="321">
        <v>0</v>
      </c>
      <c r="AA147" s="321">
        <v>621972.35000000009</v>
      </c>
      <c r="AB147" s="321">
        <v>0</v>
      </c>
      <c r="AC147" s="321">
        <v>363359.94</v>
      </c>
      <c r="AD147" s="321">
        <v>0</v>
      </c>
      <c r="AE147" s="321">
        <v>118439.90999999852</v>
      </c>
      <c r="AF147" s="321">
        <v>7374.5300000000043</v>
      </c>
      <c r="AG147" s="321">
        <v>23695.699999999997</v>
      </c>
      <c r="AH147" s="321">
        <v>0</v>
      </c>
      <c r="AI147" s="321">
        <v>0</v>
      </c>
      <c r="AJ147" s="321">
        <v>21265.579999999998</v>
      </c>
      <c r="AK147" s="321">
        <v>0</v>
      </c>
      <c r="AL147" s="321">
        <v>52889.04</v>
      </c>
      <c r="AM147" s="321">
        <v>6911.54</v>
      </c>
      <c r="AN147" s="321">
        <v>60845.159999999989</v>
      </c>
      <c r="AO147" s="321">
        <v>5776.96</v>
      </c>
      <c r="AP147" s="321">
        <v>10177.709999999999</v>
      </c>
      <c r="AQ147" s="321">
        <v>206255.8800000003</v>
      </c>
      <c r="AR147" s="321">
        <v>17547.75</v>
      </c>
      <c r="AS147" s="321">
        <v>0</v>
      </c>
      <c r="AT147" s="321">
        <v>27857.549999999981</v>
      </c>
      <c r="AU147" s="321">
        <v>16339.7</v>
      </c>
      <c r="AV147" s="321">
        <v>0</v>
      </c>
      <c r="AW147" s="321">
        <v>245490.35</v>
      </c>
      <c r="AX147" s="321">
        <v>214218.8</v>
      </c>
      <c r="AY147" s="321">
        <v>51103.229999999996</v>
      </c>
      <c r="AZ147" s="321">
        <v>124198.45999999999</v>
      </c>
      <c r="BA147" s="321">
        <v>0</v>
      </c>
      <c r="BB147" s="321">
        <v>0</v>
      </c>
      <c r="BC147" s="321">
        <v>0</v>
      </c>
      <c r="BD147" s="321">
        <v>4300737.8000000035</v>
      </c>
      <c r="BE147" s="321">
        <v>213584.18999999971</v>
      </c>
      <c r="BF147" s="321">
        <v>259462.90999999642</v>
      </c>
      <c r="BG147" s="321">
        <v>473047.09999999614</v>
      </c>
      <c r="BH147" s="321">
        <v>0</v>
      </c>
      <c r="BI147" s="321">
        <v>0</v>
      </c>
      <c r="BJ147" s="321">
        <v>0</v>
      </c>
      <c r="BK147" s="321">
        <v>0</v>
      </c>
      <c r="BL147" s="321">
        <v>0</v>
      </c>
      <c r="BM147" s="321">
        <v>0</v>
      </c>
      <c r="BN147" s="321">
        <v>0</v>
      </c>
      <c r="BO147" s="321">
        <v>0</v>
      </c>
      <c r="BP147" s="321">
        <v>0</v>
      </c>
      <c r="BQ147" s="321">
        <v>0</v>
      </c>
      <c r="BR147" s="321">
        <v>0</v>
      </c>
      <c r="BS147" s="321">
        <v>0</v>
      </c>
      <c r="BT147" s="321">
        <v>0</v>
      </c>
      <c r="BU147" s="321">
        <v>0</v>
      </c>
      <c r="BV147" s="321">
        <v>0</v>
      </c>
      <c r="BW147" s="321">
        <v>0</v>
      </c>
      <c r="BX147" s="321">
        <v>0</v>
      </c>
      <c r="BY147" s="321">
        <v>0</v>
      </c>
      <c r="BZ147" s="321">
        <v>0</v>
      </c>
      <c r="CA147" s="321">
        <v>0</v>
      </c>
      <c r="CB147" s="321">
        <v>0</v>
      </c>
      <c r="CC147" s="321">
        <v>473047.09999999614</v>
      </c>
      <c r="CD147" s="321"/>
      <c r="CE147" s="321">
        <v>0</v>
      </c>
      <c r="CF147" s="321"/>
      <c r="CG147" s="321">
        <v>0</v>
      </c>
      <c r="CH147" s="321">
        <v>473047.09999999614</v>
      </c>
      <c r="CI147" s="321">
        <v>835373.22</v>
      </c>
      <c r="CJ147" s="321">
        <v>7677.96</v>
      </c>
      <c r="CK147" s="321">
        <v>0</v>
      </c>
      <c r="CL147" s="321">
        <v>827695.26</v>
      </c>
      <c r="CM147" s="321">
        <v>0</v>
      </c>
      <c r="CN147" s="321">
        <v>0</v>
      </c>
      <c r="CO147" s="321">
        <v>5003.62</v>
      </c>
      <c r="CP147" s="321">
        <v>0</v>
      </c>
      <c r="CQ147" s="321">
        <v>-264663.73</v>
      </c>
      <c r="CR147" s="321">
        <v>568035.15</v>
      </c>
      <c r="CS147" s="321">
        <v>0</v>
      </c>
      <c r="CT147" s="321">
        <v>0</v>
      </c>
      <c r="CU147" s="321">
        <v>0</v>
      </c>
      <c r="CV147" s="321">
        <v>0</v>
      </c>
      <c r="CW147" s="321"/>
      <c r="CX147" s="321"/>
      <c r="CY147" s="321"/>
      <c r="CZ147" s="321">
        <v>0</v>
      </c>
      <c r="DA147" s="321">
        <v>0</v>
      </c>
      <c r="DB147" s="321">
        <v>0</v>
      </c>
      <c r="DC147" s="321">
        <v>8253.94</v>
      </c>
      <c r="DD147" s="321">
        <v>0</v>
      </c>
      <c r="DE147" s="321">
        <v>0</v>
      </c>
      <c r="DF147" s="321">
        <v>-41181</v>
      </c>
      <c r="DG147" s="321">
        <v>-62060.73</v>
      </c>
      <c r="DH147" s="321">
        <v>0</v>
      </c>
      <c r="DI147" s="321">
        <v>0</v>
      </c>
      <c r="DJ147" s="321">
        <v>-94987.790000000008</v>
      </c>
      <c r="DK147" s="321">
        <v>0</v>
      </c>
      <c r="DL147" s="321">
        <v>0</v>
      </c>
      <c r="DM147" s="321">
        <v>0</v>
      </c>
      <c r="DN147" s="321">
        <v>0</v>
      </c>
      <c r="DO147" s="321">
        <v>0</v>
      </c>
      <c r="DP147" s="322">
        <v>-0.26000000012572855</v>
      </c>
      <c r="DQ147" s="323">
        <v>3216164.3900000029</v>
      </c>
      <c r="DR147" s="324">
        <v>1084573.4100000006</v>
      </c>
      <c r="DS147" s="323">
        <v>214218.8</v>
      </c>
      <c r="DT147" s="323">
        <v>81499.050000000047</v>
      </c>
      <c r="DU147" s="323">
        <v>390469.54</v>
      </c>
      <c r="DV147" s="323">
        <v>0</v>
      </c>
      <c r="DY147" s="303"/>
      <c r="DZ147" s="303"/>
      <c r="EG147" s="303"/>
    </row>
    <row r="148" spans="1:137" s="13" customFormat="1" ht="31.2" x14ac:dyDescent="0.3">
      <c r="A148" s="318">
        <v>3375</v>
      </c>
      <c r="B148" s="319" t="s">
        <v>337</v>
      </c>
      <c r="C148" s="320" t="s">
        <v>181</v>
      </c>
      <c r="D148" s="320" t="s">
        <v>186</v>
      </c>
      <c r="E148" s="320" t="s">
        <v>183</v>
      </c>
      <c r="F148" s="320" t="s">
        <v>184</v>
      </c>
      <c r="G148" s="321">
        <v>2547469.7000000002</v>
      </c>
      <c r="H148" s="321">
        <v>0</v>
      </c>
      <c r="I148" s="321">
        <v>0</v>
      </c>
      <c r="J148" s="321">
        <v>0</v>
      </c>
      <c r="K148" s="321">
        <v>0</v>
      </c>
      <c r="L148" s="321">
        <v>0</v>
      </c>
      <c r="M148" s="321">
        <v>23689.59</v>
      </c>
      <c r="N148" s="321">
        <v>0</v>
      </c>
      <c r="O148" s="321">
        <v>123205</v>
      </c>
      <c r="P148" s="321">
        <v>137023.19</v>
      </c>
      <c r="Q148" s="321">
        <v>0</v>
      </c>
      <c r="R148" s="321">
        <v>0</v>
      </c>
      <c r="S148" s="321">
        <v>19596.64</v>
      </c>
      <c r="T148" s="321">
        <v>0</v>
      </c>
      <c r="U148" s="321">
        <v>0</v>
      </c>
      <c r="V148" s="321">
        <v>0</v>
      </c>
      <c r="W148" s="321">
        <v>0</v>
      </c>
      <c r="X148" s="321">
        <v>2850984.12</v>
      </c>
      <c r="Y148" s="321">
        <v>1419557.81</v>
      </c>
      <c r="Z148" s="321">
        <v>0</v>
      </c>
      <c r="AA148" s="321">
        <v>427281.42</v>
      </c>
      <c r="AB148" s="321">
        <v>82179.520000000004</v>
      </c>
      <c r="AC148" s="321">
        <v>98503.33</v>
      </c>
      <c r="AD148" s="321">
        <v>0</v>
      </c>
      <c r="AE148" s="321">
        <v>67669.94</v>
      </c>
      <c r="AF148" s="321">
        <v>611</v>
      </c>
      <c r="AG148" s="321">
        <v>1550</v>
      </c>
      <c r="AH148" s="321">
        <v>2202</v>
      </c>
      <c r="AI148" s="321">
        <v>0</v>
      </c>
      <c r="AJ148" s="321">
        <v>48238.39</v>
      </c>
      <c r="AK148" s="321">
        <v>24891.35</v>
      </c>
      <c r="AL148" s="321">
        <v>1715.53</v>
      </c>
      <c r="AM148" s="321">
        <v>5487.07</v>
      </c>
      <c r="AN148" s="321">
        <v>35190.910000000003</v>
      </c>
      <c r="AO148" s="321">
        <v>3789.47</v>
      </c>
      <c r="AP148" s="321">
        <v>13338.05</v>
      </c>
      <c r="AQ148" s="321">
        <v>100376.5</v>
      </c>
      <c r="AR148" s="321">
        <v>0</v>
      </c>
      <c r="AS148" s="321">
        <v>0</v>
      </c>
      <c r="AT148" s="321">
        <v>45240.189999999995</v>
      </c>
      <c r="AU148" s="321">
        <v>15576.35</v>
      </c>
      <c r="AV148" s="321">
        <v>0</v>
      </c>
      <c r="AW148" s="321">
        <v>213384.93</v>
      </c>
      <c r="AX148" s="321">
        <v>59447.73</v>
      </c>
      <c r="AY148" s="321">
        <v>13039.12</v>
      </c>
      <c r="AZ148" s="321">
        <v>108669.33</v>
      </c>
      <c r="BA148" s="321">
        <v>0</v>
      </c>
      <c r="BB148" s="321">
        <v>0</v>
      </c>
      <c r="BC148" s="321">
        <v>0</v>
      </c>
      <c r="BD148" s="321">
        <v>2787939.9400000004</v>
      </c>
      <c r="BE148" s="321">
        <v>336398.80000000016</v>
      </c>
      <c r="BF148" s="321">
        <v>63044.179999999702</v>
      </c>
      <c r="BG148" s="321">
        <v>399442.97999999986</v>
      </c>
      <c r="BH148" s="321">
        <v>0</v>
      </c>
      <c r="BI148" s="321">
        <v>0</v>
      </c>
      <c r="BJ148" s="321">
        <v>0</v>
      </c>
      <c r="BK148" s="321">
        <v>0</v>
      </c>
      <c r="BL148" s="321">
        <v>0</v>
      </c>
      <c r="BM148" s="321">
        <v>0</v>
      </c>
      <c r="BN148" s="321">
        <v>0</v>
      </c>
      <c r="BO148" s="321">
        <v>0</v>
      </c>
      <c r="BP148" s="321">
        <v>0</v>
      </c>
      <c r="BQ148" s="321">
        <v>0</v>
      </c>
      <c r="BR148" s="321">
        <v>0</v>
      </c>
      <c r="BS148" s="321">
        <v>0</v>
      </c>
      <c r="BT148" s="321">
        <v>0</v>
      </c>
      <c r="BU148" s="321">
        <v>0</v>
      </c>
      <c r="BV148" s="321">
        <v>0</v>
      </c>
      <c r="BW148" s="321">
        <v>0</v>
      </c>
      <c r="BX148" s="321">
        <v>0</v>
      </c>
      <c r="BY148" s="321">
        <v>0</v>
      </c>
      <c r="BZ148" s="321">
        <v>0</v>
      </c>
      <c r="CA148" s="321">
        <v>0</v>
      </c>
      <c r="CB148" s="321">
        <v>0</v>
      </c>
      <c r="CC148" s="321">
        <v>399442.97999999986</v>
      </c>
      <c r="CD148" s="321">
        <v>0</v>
      </c>
      <c r="CE148" s="321">
        <v>0</v>
      </c>
      <c r="CF148" s="321">
        <v>0</v>
      </c>
      <c r="CG148" s="321">
        <v>0</v>
      </c>
      <c r="CH148" s="321">
        <v>399442.97999999986</v>
      </c>
      <c r="CI148" s="321">
        <v>722546.86</v>
      </c>
      <c r="CJ148" s="321">
        <v>375926.61</v>
      </c>
      <c r="CK148" s="321">
        <v>0</v>
      </c>
      <c r="CL148" s="321">
        <v>346620.25</v>
      </c>
      <c r="CM148" s="321">
        <v>0</v>
      </c>
      <c r="CN148" s="321">
        <v>0</v>
      </c>
      <c r="CO148" s="321">
        <v>7758.25</v>
      </c>
      <c r="CP148" s="321">
        <v>0</v>
      </c>
      <c r="CQ148" s="321">
        <v>0</v>
      </c>
      <c r="CR148" s="321">
        <v>354378.5</v>
      </c>
      <c r="CS148" s="321">
        <v>0</v>
      </c>
      <c r="CT148" s="321">
        <v>0</v>
      </c>
      <c r="CU148" s="321">
        <v>0</v>
      </c>
      <c r="CV148" s="321">
        <v>0</v>
      </c>
      <c r="CW148" s="321"/>
      <c r="CX148" s="321"/>
      <c r="CY148" s="321"/>
      <c r="CZ148" s="321">
        <v>0</v>
      </c>
      <c r="DA148" s="321">
        <v>0</v>
      </c>
      <c r="DB148" s="321">
        <v>0</v>
      </c>
      <c r="DC148" s="321">
        <v>116774.75999999998</v>
      </c>
      <c r="DD148" s="321">
        <v>0</v>
      </c>
      <c r="DE148" s="321">
        <v>0</v>
      </c>
      <c r="DF148" s="321">
        <v>-28018.83</v>
      </c>
      <c r="DG148" s="321">
        <v>-43691.58</v>
      </c>
      <c r="DH148" s="321">
        <v>0</v>
      </c>
      <c r="DI148" s="321">
        <v>0</v>
      </c>
      <c r="DJ148" s="321">
        <v>45064.349999999977</v>
      </c>
      <c r="DK148" s="321">
        <v>0</v>
      </c>
      <c r="DL148" s="321">
        <v>0</v>
      </c>
      <c r="DM148" s="321">
        <v>0</v>
      </c>
      <c r="DN148" s="321">
        <v>0</v>
      </c>
      <c r="DO148" s="321">
        <v>0</v>
      </c>
      <c r="DP148" s="322">
        <v>0.13000000000465661</v>
      </c>
      <c r="DQ148" s="323">
        <v>2095803.02</v>
      </c>
      <c r="DR148" s="324">
        <v>692136.92000000039</v>
      </c>
      <c r="DS148" s="323">
        <v>59447.73</v>
      </c>
      <c r="DT148" s="323">
        <v>279824.83</v>
      </c>
      <c r="DU148" s="323">
        <v>0</v>
      </c>
      <c r="DV148" s="323">
        <v>0</v>
      </c>
      <c r="DY148" s="303"/>
      <c r="DZ148" s="303"/>
      <c r="EG148" s="303"/>
    </row>
    <row r="149" spans="1:137" s="13" customFormat="1" ht="31.2" x14ac:dyDescent="0.3">
      <c r="A149" s="318">
        <v>3331</v>
      </c>
      <c r="B149" s="319" t="s">
        <v>338</v>
      </c>
      <c r="C149" s="320" t="s">
        <v>181</v>
      </c>
      <c r="D149" s="320" t="s">
        <v>186</v>
      </c>
      <c r="E149" s="320" t="s">
        <v>183</v>
      </c>
      <c r="F149" s="320" t="s">
        <v>184</v>
      </c>
      <c r="G149" s="321">
        <v>1434504.64</v>
      </c>
      <c r="H149" s="321">
        <v>0</v>
      </c>
      <c r="I149" s="321">
        <v>29199.38</v>
      </c>
      <c r="J149" s="321">
        <v>0</v>
      </c>
      <c r="K149" s="321">
        <v>111000</v>
      </c>
      <c r="L149" s="321">
        <v>4656.93</v>
      </c>
      <c r="M149" s="321">
        <v>0</v>
      </c>
      <c r="N149" s="321">
        <v>0</v>
      </c>
      <c r="O149" s="321">
        <v>28836.770000000008</v>
      </c>
      <c r="P149" s="321">
        <v>18709.64</v>
      </c>
      <c r="Q149" s="321">
        <v>0</v>
      </c>
      <c r="R149" s="321">
        <v>0</v>
      </c>
      <c r="S149" s="321">
        <v>7413.74</v>
      </c>
      <c r="T149" s="321">
        <v>0</v>
      </c>
      <c r="U149" s="321">
        <v>0</v>
      </c>
      <c r="V149" s="321">
        <v>3118.71</v>
      </c>
      <c r="W149" s="321">
        <v>45601</v>
      </c>
      <c r="X149" s="321">
        <v>1683040.8099999996</v>
      </c>
      <c r="Y149" s="321">
        <v>782916.99999999988</v>
      </c>
      <c r="Z149" s="321">
        <v>0</v>
      </c>
      <c r="AA149" s="321">
        <v>251027.48</v>
      </c>
      <c r="AB149" s="321">
        <v>52639.120000000199</v>
      </c>
      <c r="AC149" s="321">
        <v>92377.29</v>
      </c>
      <c r="AD149" s="321">
        <v>0</v>
      </c>
      <c r="AE149" s="321">
        <v>55904.049999999974</v>
      </c>
      <c r="AF149" s="321">
        <v>0</v>
      </c>
      <c r="AG149" s="321">
        <v>12495.349999999999</v>
      </c>
      <c r="AH149" s="321">
        <v>0</v>
      </c>
      <c r="AI149" s="321">
        <v>0</v>
      </c>
      <c r="AJ149" s="321">
        <v>19167.84</v>
      </c>
      <c r="AK149" s="321">
        <v>293.70999999999998</v>
      </c>
      <c r="AL149" s="321">
        <v>956.44</v>
      </c>
      <c r="AM149" s="321">
        <v>2988.67</v>
      </c>
      <c r="AN149" s="321">
        <v>22665.47</v>
      </c>
      <c r="AO149" s="321">
        <v>8213.56</v>
      </c>
      <c r="AP149" s="321">
        <v>4745.38</v>
      </c>
      <c r="AQ149" s="321">
        <v>57233.580000000016</v>
      </c>
      <c r="AR149" s="321">
        <v>0</v>
      </c>
      <c r="AS149" s="321">
        <v>0</v>
      </c>
      <c r="AT149" s="321">
        <v>8735.08</v>
      </c>
      <c r="AU149" s="321">
        <v>0</v>
      </c>
      <c r="AV149" s="321">
        <v>6095</v>
      </c>
      <c r="AW149" s="321">
        <v>118593.44</v>
      </c>
      <c r="AX149" s="321">
        <v>11609.67</v>
      </c>
      <c r="AY149" s="321">
        <v>11178.62</v>
      </c>
      <c r="AZ149" s="321">
        <v>109848.48</v>
      </c>
      <c r="BA149" s="321">
        <v>0</v>
      </c>
      <c r="BB149" s="321">
        <v>0</v>
      </c>
      <c r="BC149" s="321">
        <v>0</v>
      </c>
      <c r="BD149" s="321">
        <v>1629685.2300000002</v>
      </c>
      <c r="BE149" s="321">
        <v>25482.689999999944</v>
      </c>
      <c r="BF149" s="321">
        <v>53355.579999999376</v>
      </c>
      <c r="BG149" s="321">
        <v>78838.26999999932</v>
      </c>
      <c r="BH149" s="321">
        <v>0</v>
      </c>
      <c r="BI149" s="321">
        <v>0</v>
      </c>
      <c r="BJ149" s="321">
        <v>0</v>
      </c>
      <c r="BK149" s="321">
        <v>0</v>
      </c>
      <c r="BL149" s="321">
        <v>0</v>
      </c>
      <c r="BM149" s="321">
        <v>0</v>
      </c>
      <c r="BN149" s="321">
        <v>0</v>
      </c>
      <c r="BO149" s="321">
        <v>0</v>
      </c>
      <c r="BP149" s="321">
        <v>0</v>
      </c>
      <c r="BQ149" s="321">
        <v>0</v>
      </c>
      <c r="BR149" s="321">
        <v>0</v>
      </c>
      <c r="BS149" s="321">
        <v>0</v>
      </c>
      <c r="BT149" s="321">
        <v>0</v>
      </c>
      <c r="BU149" s="321">
        <v>0</v>
      </c>
      <c r="BV149" s="321">
        <v>0</v>
      </c>
      <c r="BW149" s="321">
        <v>0</v>
      </c>
      <c r="BX149" s="321">
        <v>0</v>
      </c>
      <c r="BY149" s="321">
        <v>0</v>
      </c>
      <c r="BZ149" s="321">
        <v>0</v>
      </c>
      <c r="CA149" s="321">
        <v>0</v>
      </c>
      <c r="CB149" s="321">
        <v>0</v>
      </c>
      <c r="CC149" s="321">
        <v>78838.26999999932</v>
      </c>
      <c r="CD149" s="321"/>
      <c r="CE149" s="321">
        <v>0</v>
      </c>
      <c r="CF149" s="321"/>
      <c r="CG149" s="321">
        <v>0</v>
      </c>
      <c r="CH149" s="321">
        <v>78838.26999999932</v>
      </c>
      <c r="CI149" s="321">
        <v>132957.19</v>
      </c>
      <c r="CJ149" s="321">
        <v>0</v>
      </c>
      <c r="CK149" s="321">
        <v>0</v>
      </c>
      <c r="CL149" s="321">
        <v>132957.19</v>
      </c>
      <c r="CM149" s="321">
        <v>0</v>
      </c>
      <c r="CN149" s="321">
        <v>0</v>
      </c>
      <c r="CO149" s="321">
        <v>2805.81</v>
      </c>
      <c r="CP149" s="321">
        <v>1007.67</v>
      </c>
      <c r="CQ149" s="321">
        <v>-27336.070000000007</v>
      </c>
      <c r="CR149" s="321">
        <v>109434.6</v>
      </c>
      <c r="CS149" s="321">
        <v>0</v>
      </c>
      <c r="CT149" s="321">
        <v>0</v>
      </c>
      <c r="CU149" s="321">
        <v>0</v>
      </c>
      <c r="CV149" s="321">
        <v>0</v>
      </c>
      <c r="CW149" s="321"/>
      <c r="CX149" s="321"/>
      <c r="CY149" s="321"/>
      <c r="CZ149" s="321">
        <v>0</v>
      </c>
      <c r="DA149" s="321">
        <v>0</v>
      </c>
      <c r="DB149" s="321">
        <v>0</v>
      </c>
      <c r="DC149" s="321">
        <v>1095.6600000000001</v>
      </c>
      <c r="DD149" s="321">
        <v>0</v>
      </c>
      <c r="DE149" s="321">
        <v>0</v>
      </c>
      <c r="DF149" s="321">
        <v>0</v>
      </c>
      <c r="DG149" s="321">
        <v>-31691.99</v>
      </c>
      <c r="DH149" s="321">
        <v>0</v>
      </c>
      <c r="DI149" s="321">
        <v>0</v>
      </c>
      <c r="DJ149" s="321">
        <v>-30596.33</v>
      </c>
      <c r="DK149" s="321">
        <v>0</v>
      </c>
      <c r="DL149" s="321">
        <v>0</v>
      </c>
      <c r="DM149" s="321">
        <v>0</v>
      </c>
      <c r="DN149" s="321">
        <v>0</v>
      </c>
      <c r="DO149" s="321">
        <v>0</v>
      </c>
      <c r="DP149" s="322">
        <v>0</v>
      </c>
      <c r="DQ149" s="323">
        <v>1234864.9400000002</v>
      </c>
      <c r="DR149" s="324">
        <v>394820.29000000004</v>
      </c>
      <c r="DS149" s="323">
        <v>11609.67</v>
      </c>
      <c r="DT149" s="323">
        <v>54960.15</v>
      </c>
      <c r="DU149" s="323">
        <v>0</v>
      </c>
      <c r="DV149" s="323">
        <v>0</v>
      </c>
      <c r="DY149" s="303"/>
      <c r="DZ149" s="303"/>
      <c r="EG149" s="303"/>
    </row>
    <row r="150" spans="1:137" s="13" customFormat="1" ht="15.6" x14ac:dyDescent="0.3">
      <c r="A150" s="318">
        <v>3406</v>
      </c>
      <c r="B150" s="319" t="s">
        <v>339</v>
      </c>
      <c r="C150" s="320" t="s">
        <v>181</v>
      </c>
      <c r="D150" s="320" t="s">
        <v>186</v>
      </c>
      <c r="E150" s="320" t="s">
        <v>183</v>
      </c>
      <c r="F150" s="320" t="s">
        <v>194</v>
      </c>
      <c r="G150" s="321">
        <v>1725004.35</v>
      </c>
      <c r="H150" s="321">
        <v>0</v>
      </c>
      <c r="I150" s="321">
        <v>47357.2</v>
      </c>
      <c r="J150" s="321">
        <v>0</v>
      </c>
      <c r="K150" s="321">
        <v>232190</v>
      </c>
      <c r="L150" s="321">
        <v>2400</v>
      </c>
      <c r="M150" s="321">
        <v>0</v>
      </c>
      <c r="N150" s="321">
        <v>0</v>
      </c>
      <c r="O150" s="321">
        <v>23080.35</v>
      </c>
      <c r="P150" s="321">
        <v>26477.1</v>
      </c>
      <c r="Q150" s="321">
        <v>0</v>
      </c>
      <c r="R150" s="321">
        <v>0</v>
      </c>
      <c r="S150" s="321">
        <v>12896.050000000003</v>
      </c>
      <c r="T150" s="321">
        <v>0</v>
      </c>
      <c r="U150" s="321">
        <v>0</v>
      </c>
      <c r="V150" s="321">
        <v>4302.71</v>
      </c>
      <c r="W150" s="321">
        <v>30076</v>
      </c>
      <c r="X150" s="321">
        <v>2103783.7600000002</v>
      </c>
      <c r="Y150" s="321">
        <v>1008405.2699999978</v>
      </c>
      <c r="Z150" s="321">
        <v>35128.17</v>
      </c>
      <c r="AA150" s="321">
        <v>262402</v>
      </c>
      <c r="AB150" s="321">
        <v>0</v>
      </c>
      <c r="AC150" s="321">
        <v>207689.38</v>
      </c>
      <c r="AD150" s="321">
        <v>0</v>
      </c>
      <c r="AE150" s="321">
        <v>29774.22</v>
      </c>
      <c r="AF150" s="321">
        <v>0</v>
      </c>
      <c r="AG150" s="321">
        <v>6468.2999999999993</v>
      </c>
      <c r="AH150" s="321">
        <v>0</v>
      </c>
      <c r="AI150" s="321">
        <v>0</v>
      </c>
      <c r="AJ150" s="321">
        <v>34020.460000000006</v>
      </c>
      <c r="AK150" s="321">
        <v>4894.369999999999</v>
      </c>
      <c r="AL150" s="321">
        <v>31343.81</v>
      </c>
      <c r="AM150" s="321">
        <v>7210.7899999999981</v>
      </c>
      <c r="AN150" s="321">
        <v>3719.5600000000036</v>
      </c>
      <c r="AO150" s="321">
        <v>3842.48</v>
      </c>
      <c r="AP150" s="321">
        <v>5647.02</v>
      </c>
      <c r="AQ150" s="321">
        <v>59131.830000000016</v>
      </c>
      <c r="AR150" s="321">
        <v>0</v>
      </c>
      <c r="AS150" s="321">
        <v>0</v>
      </c>
      <c r="AT150" s="321">
        <v>17217.020000000004</v>
      </c>
      <c r="AU150" s="321">
        <v>0</v>
      </c>
      <c r="AV150" s="321">
        <v>4628.3999999999996</v>
      </c>
      <c r="AW150" s="321">
        <v>100649.11</v>
      </c>
      <c r="AX150" s="321">
        <v>25401.95</v>
      </c>
      <c r="AY150" s="321">
        <v>6016.8</v>
      </c>
      <c r="AZ150" s="321">
        <v>127249.09999999998</v>
      </c>
      <c r="BA150" s="321">
        <v>0</v>
      </c>
      <c r="BB150" s="321">
        <v>0</v>
      </c>
      <c r="BC150" s="321">
        <v>0</v>
      </c>
      <c r="BD150" s="321">
        <v>1980840.0399999982</v>
      </c>
      <c r="BE150" s="321">
        <v>147532.44999999995</v>
      </c>
      <c r="BF150" s="321">
        <v>122943.72000000207</v>
      </c>
      <c r="BG150" s="321">
        <v>270476.17000000202</v>
      </c>
      <c r="BH150" s="321">
        <v>0</v>
      </c>
      <c r="BI150" s="321">
        <v>0</v>
      </c>
      <c r="BJ150" s="321">
        <v>0</v>
      </c>
      <c r="BK150" s="321">
        <v>0</v>
      </c>
      <c r="BL150" s="321">
        <v>0</v>
      </c>
      <c r="BM150" s="321">
        <v>0</v>
      </c>
      <c r="BN150" s="321">
        <v>0</v>
      </c>
      <c r="BO150" s="321">
        <v>0</v>
      </c>
      <c r="BP150" s="321">
        <v>0</v>
      </c>
      <c r="BQ150" s="321">
        <v>0</v>
      </c>
      <c r="BR150" s="321">
        <v>0</v>
      </c>
      <c r="BS150" s="321">
        <v>0</v>
      </c>
      <c r="BT150" s="321">
        <v>0</v>
      </c>
      <c r="BU150" s="321">
        <v>0</v>
      </c>
      <c r="BV150" s="321">
        <v>0</v>
      </c>
      <c r="BW150" s="321">
        <v>0</v>
      </c>
      <c r="BX150" s="321">
        <v>0</v>
      </c>
      <c r="BY150" s="321">
        <v>0</v>
      </c>
      <c r="BZ150" s="321">
        <v>0</v>
      </c>
      <c r="CA150" s="321">
        <v>0</v>
      </c>
      <c r="CB150" s="321">
        <v>0</v>
      </c>
      <c r="CC150" s="321">
        <v>270476.17000000202</v>
      </c>
      <c r="CD150" s="321"/>
      <c r="CE150" s="321">
        <v>0</v>
      </c>
      <c r="CF150" s="321"/>
      <c r="CG150" s="321">
        <v>0</v>
      </c>
      <c r="CH150" s="321">
        <v>270476.17000000202</v>
      </c>
      <c r="CI150" s="321">
        <v>0</v>
      </c>
      <c r="CJ150" s="321">
        <v>0</v>
      </c>
      <c r="CK150" s="321">
        <v>0</v>
      </c>
      <c r="CL150" s="321">
        <v>0</v>
      </c>
      <c r="CM150" s="321">
        <v>0</v>
      </c>
      <c r="CN150" s="321">
        <v>0</v>
      </c>
      <c r="CO150" s="321">
        <v>0</v>
      </c>
      <c r="CP150" s="321">
        <v>0</v>
      </c>
      <c r="CQ150" s="321">
        <v>0</v>
      </c>
      <c r="CR150" s="321">
        <v>0</v>
      </c>
      <c r="CS150" s="321">
        <v>0</v>
      </c>
      <c r="CT150" s="321">
        <v>0</v>
      </c>
      <c r="CU150" s="321">
        <v>0</v>
      </c>
      <c r="CV150" s="321">
        <v>0</v>
      </c>
      <c r="CW150" s="321"/>
      <c r="CX150" s="321"/>
      <c r="CY150" s="321"/>
      <c r="CZ150" s="321">
        <v>290611.73000000214</v>
      </c>
      <c r="DA150" s="321">
        <v>290611.73000000214</v>
      </c>
      <c r="DB150" s="321">
        <v>0</v>
      </c>
      <c r="DC150" s="321">
        <v>5980.56</v>
      </c>
      <c r="DD150" s="321">
        <v>0</v>
      </c>
      <c r="DE150" s="321">
        <v>0</v>
      </c>
      <c r="DF150" s="321">
        <v>0</v>
      </c>
      <c r="DG150" s="321">
        <v>-26116.12</v>
      </c>
      <c r="DH150" s="321">
        <v>0</v>
      </c>
      <c r="DI150" s="321">
        <v>0</v>
      </c>
      <c r="DJ150" s="321">
        <v>-20135.559999999998</v>
      </c>
      <c r="DK150" s="321">
        <v>0</v>
      </c>
      <c r="DL150" s="321">
        <v>0</v>
      </c>
      <c r="DM150" s="321">
        <v>0</v>
      </c>
      <c r="DN150" s="321">
        <v>0</v>
      </c>
      <c r="DO150" s="321">
        <v>0</v>
      </c>
      <c r="DP150" s="322">
        <v>-2.1536834537982941E-9</v>
      </c>
      <c r="DQ150" s="323">
        <v>1543399.0399999979</v>
      </c>
      <c r="DR150" s="324">
        <v>437441.00000000023</v>
      </c>
      <c r="DS150" s="323">
        <v>25401.95</v>
      </c>
      <c r="DT150" s="323">
        <v>62453.5</v>
      </c>
      <c r="DU150" s="323">
        <v>0</v>
      </c>
      <c r="DV150" s="323">
        <v>0</v>
      </c>
      <c r="DY150" s="303"/>
      <c r="DZ150" s="303"/>
      <c r="EG150" s="303"/>
    </row>
    <row r="151" spans="1:137" s="13" customFormat="1" ht="31.2" x14ac:dyDescent="0.3">
      <c r="A151" s="318">
        <v>3386</v>
      </c>
      <c r="B151" s="319" t="s">
        <v>340</v>
      </c>
      <c r="C151" s="320" t="s">
        <v>181</v>
      </c>
      <c r="D151" s="320" t="s">
        <v>186</v>
      </c>
      <c r="E151" s="320" t="s">
        <v>183</v>
      </c>
      <c r="F151" s="320" t="s">
        <v>184</v>
      </c>
      <c r="G151" s="321">
        <v>1491688.89</v>
      </c>
      <c r="H151" s="321">
        <v>0</v>
      </c>
      <c r="I151" s="321">
        <v>100097.35</v>
      </c>
      <c r="J151" s="321">
        <v>0</v>
      </c>
      <c r="K151" s="321">
        <v>157100</v>
      </c>
      <c r="L151" s="321">
        <v>971.29</v>
      </c>
      <c r="M151" s="321">
        <v>0</v>
      </c>
      <c r="N151" s="321">
        <v>0</v>
      </c>
      <c r="O151" s="321">
        <v>20674.8</v>
      </c>
      <c r="P151" s="321">
        <v>0</v>
      </c>
      <c r="Q151" s="321">
        <v>0</v>
      </c>
      <c r="R151" s="321">
        <v>0</v>
      </c>
      <c r="S151" s="321">
        <v>5355.8499999999985</v>
      </c>
      <c r="T151" s="321">
        <v>0</v>
      </c>
      <c r="U151" s="321">
        <v>0</v>
      </c>
      <c r="V151" s="321">
        <v>7981.67</v>
      </c>
      <c r="W151" s="321">
        <v>31863</v>
      </c>
      <c r="X151" s="321">
        <v>1815732.85</v>
      </c>
      <c r="Y151" s="321">
        <v>845037.24000000092</v>
      </c>
      <c r="Z151" s="321">
        <v>0</v>
      </c>
      <c r="AA151" s="321">
        <v>411382.01</v>
      </c>
      <c r="AB151" s="321">
        <v>63408.050000000425</v>
      </c>
      <c r="AC151" s="321">
        <v>18847.760000000002</v>
      </c>
      <c r="AD151" s="321">
        <v>0</v>
      </c>
      <c r="AE151" s="321">
        <v>54126.619999999879</v>
      </c>
      <c r="AF151" s="321">
        <v>1432.4399999999696</v>
      </c>
      <c r="AG151" s="321">
        <v>4680</v>
      </c>
      <c r="AH151" s="321">
        <v>0</v>
      </c>
      <c r="AI151" s="321">
        <v>0</v>
      </c>
      <c r="AJ151" s="321">
        <v>37635.640000000007</v>
      </c>
      <c r="AK151" s="321">
        <v>0</v>
      </c>
      <c r="AL151" s="321">
        <v>4221.6400000000003</v>
      </c>
      <c r="AM151" s="321">
        <v>2814.7</v>
      </c>
      <c r="AN151" s="321">
        <v>33218.04</v>
      </c>
      <c r="AO151" s="321">
        <v>0</v>
      </c>
      <c r="AP151" s="321">
        <v>5278.4400000000005</v>
      </c>
      <c r="AQ151" s="321">
        <v>46104.999999999993</v>
      </c>
      <c r="AR151" s="321">
        <v>0</v>
      </c>
      <c r="AS151" s="321">
        <v>0</v>
      </c>
      <c r="AT151" s="321">
        <v>63193.17</v>
      </c>
      <c r="AU151" s="321">
        <v>9500.7099999999991</v>
      </c>
      <c r="AV151" s="321">
        <v>3220</v>
      </c>
      <c r="AW151" s="321">
        <v>88096.549999999988</v>
      </c>
      <c r="AX151" s="321">
        <v>11816.319999999998</v>
      </c>
      <c r="AY151" s="321">
        <v>1728.48</v>
      </c>
      <c r="AZ151" s="321">
        <v>159327.47</v>
      </c>
      <c r="BA151" s="321">
        <v>0</v>
      </c>
      <c r="BB151" s="321">
        <v>0</v>
      </c>
      <c r="BC151" s="321">
        <v>0</v>
      </c>
      <c r="BD151" s="321">
        <v>1865070.280000001</v>
      </c>
      <c r="BE151" s="321">
        <v>258292.92999999979</v>
      </c>
      <c r="BF151" s="321">
        <v>-49337.430000000866</v>
      </c>
      <c r="BG151" s="321">
        <v>208955.49999999892</v>
      </c>
      <c r="BH151" s="321">
        <v>0</v>
      </c>
      <c r="BI151" s="321">
        <v>0</v>
      </c>
      <c r="BJ151" s="321">
        <v>0</v>
      </c>
      <c r="BK151" s="321">
        <v>0</v>
      </c>
      <c r="BL151" s="321">
        <v>0</v>
      </c>
      <c r="BM151" s="321">
        <v>0</v>
      </c>
      <c r="BN151" s="321">
        <v>0</v>
      </c>
      <c r="BO151" s="321">
        <v>0</v>
      </c>
      <c r="BP151" s="321">
        <v>0</v>
      </c>
      <c r="BQ151" s="321">
        <v>0</v>
      </c>
      <c r="BR151" s="321">
        <v>0</v>
      </c>
      <c r="BS151" s="321">
        <v>0</v>
      </c>
      <c r="BT151" s="321">
        <v>0</v>
      </c>
      <c r="BU151" s="321">
        <v>0</v>
      </c>
      <c r="BV151" s="321">
        <v>0</v>
      </c>
      <c r="BW151" s="321">
        <v>0</v>
      </c>
      <c r="BX151" s="321">
        <v>0</v>
      </c>
      <c r="BY151" s="321">
        <v>0</v>
      </c>
      <c r="BZ151" s="321">
        <v>0</v>
      </c>
      <c r="CA151" s="321">
        <v>0</v>
      </c>
      <c r="CB151" s="321">
        <v>0</v>
      </c>
      <c r="CC151" s="321">
        <v>208955.49999999892</v>
      </c>
      <c r="CD151" s="321"/>
      <c r="CE151" s="321">
        <v>0</v>
      </c>
      <c r="CF151" s="321"/>
      <c r="CG151" s="321">
        <v>0</v>
      </c>
      <c r="CH151" s="321">
        <v>208955.49999999892</v>
      </c>
      <c r="CI151" s="321">
        <v>119873.93</v>
      </c>
      <c r="CJ151" s="321">
        <v>0</v>
      </c>
      <c r="CK151" s="321">
        <v>0</v>
      </c>
      <c r="CL151" s="321">
        <v>119873.93</v>
      </c>
      <c r="CM151" s="321">
        <v>0</v>
      </c>
      <c r="CN151" s="321">
        <v>0</v>
      </c>
      <c r="CO151" s="321">
        <v>1667.88</v>
      </c>
      <c r="CP151" s="321">
        <v>0</v>
      </c>
      <c r="CQ151" s="321">
        <v>108008.33000000002</v>
      </c>
      <c r="CR151" s="321">
        <v>229550.14</v>
      </c>
      <c r="CS151" s="321">
        <v>0</v>
      </c>
      <c r="CT151" s="321">
        <v>0</v>
      </c>
      <c r="CU151" s="321">
        <v>0</v>
      </c>
      <c r="CV151" s="321">
        <v>0</v>
      </c>
      <c r="CW151" s="321"/>
      <c r="CX151" s="321"/>
      <c r="CY151" s="321"/>
      <c r="CZ151" s="321">
        <v>0</v>
      </c>
      <c r="DA151" s="321">
        <v>0</v>
      </c>
      <c r="DB151" s="321">
        <v>0</v>
      </c>
      <c r="DC151" s="321">
        <v>7504.29</v>
      </c>
      <c r="DD151" s="321">
        <v>0</v>
      </c>
      <c r="DE151" s="321">
        <v>0</v>
      </c>
      <c r="DF151" s="321">
        <v>0</v>
      </c>
      <c r="DG151" s="321">
        <v>-28099.14</v>
      </c>
      <c r="DH151" s="321">
        <v>0</v>
      </c>
      <c r="DI151" s="321">
        <v>0</v>
      </c>
      <c r="DJ151" s="321">
        <v>-20594.849999999999</v>
      </c>
      <c r="DK151" s="321">
        <v>0</v>
      </c>
      <c r="DL151" s="321">
        <v>0</v>
      </c>
      <c r="DM151" s="321">
        <v>0</v>
      </c>
      <c r="DN151" s="321">
        <v>0</v>
      </c>
      <c r="DO151" s="321">
        <v>0</v>
      </c>
      <c r="DP151" s="322">
        <v>0.20999999999185093</v>
      </c>
      <c r="DQ151" s="323">
        <v>1394234.1200000013</v>
      </c>
      <c r="DR151" s="324">
        <v>470836.15999999968</v>
      </c>
      <c r="DS151" s="323">
        <v>11816.319999999998</v>
      </c>
      <c r="DT151" s="323">
        <v>26030.649999999998</v>
      </c>
      <c r="DU151" s="323">
        <v>0</v>
      </c>
      <c r="DV151" s="323">
        <v>0</v>
      </c>
      <c r="DY151" s="303"/>
      <c r="DZ151" s="303"/>
      <c r="EG151" s="303"/>
    </row>
    <row r="152" spans="1:137" s="13" customFormat="1" ht="31.2" x14ac:dyDescent="0.3">
      <c r="A152" s="318">
        <v>3363</v>
      </c>
      <c r="B152" s="319" t="s">
        <v>341</v>
      </c>
      <c r="C152" s="320" t="s">
        <v>181</v>
      </c>
      <c r="D152" s="320" t="s">
        <v>186</v>
      </c>
      <c r="E152" s="320" t="s">
        <v>183</v>
      </c>
      <c r="F152" s="320" t="s">
        <v>184</v>
      </c>
      <c r="G152" s="321">
        <v>1820273.8</v>
      </c>
      <c r="H152" s="321">
        <v>0</v>
      </c>
      <c r="I152" s="321">
        <v>19814.03</v>
      </c>
      <c r="J152" s="321">
        <v>0</v>
      </c>
      <c r="K152" s="321">
        <v>166050</v>
      </c>
      <c r="L152" s="321">
        <v>3456.93</v>
      </c>
      <c r="M152" s="321">
        <v>0</v>
      </c>
      <c r="N152" s="321">
        <v>16183.44</v>
      </c>
      <c r="O152" s="321">
        <v>0</v>
      </c>
      <c r="P152" s="321">
        <v>0</v>
      </c>
      <c r="Q152" s="321">
        <v>0</v>
      </c>
      <c r="R152" s="321">
        <v>0</v>
      </c>
      <c r="S152" s="321">
        <v>53591.43</v>
      </c>
      <c r="T152" s="321">
        <v>18233.57</v>
      </c>
      <c r="U152" s="321">
        <v>0</v>
      </c>
      <c r="V152" s="321">
        <v>7201.88</v>
      </c>
      <c r="W152" s="321">
        <v>62759</v>
      </c>
      <c r="X152" s="321">
        <v>2167564.0799999996</v>
      </c>
      <c r="Y152" s="321">
        <v>977544.26</v>
      </c>
      <c r="Z152" s="321">
        <v>0</v>
      </c>
      <c r="AA152" s="321">
        <v>367613.19</v>
      </c>
      <c r="AB152" s="321">
        <v>45128.75</v>
      </c>
      <c r="AC152" s="321">
        <v>244421.06</v>
      </c>
      <c r="AD152" s="321">
        <v>0</v>
      </c>
      <c r="AE152" s="321">
        <v>106475.71</v>
      </c>
      <c r="AF152" s="321">
        <v>378</v>
      </c>
      <c r="AG152" s="321">
        <v>2750</v>
      </c>
      <c r="AH152" s="321">
        <v>0</v>
      </c>
      <c r="AI152" s="321">
        <v>0</v>
      </c>
      <c r="AJ152" s="321">
        <v>17436.14</v>
      </c>
      <c r="AK152" s="321">
        <v>0</v>
      </c>
      <c r="AL152" s="321">
        <v>40070.620000000003</v>
      </c>
      <c r="AM152" s="321">
        <v>5160.37</v>
      </c>
      <c r="AN152" s="321">
        <v>53261.34</v>
      </c>
      <c r="AO152" s="321">
        <v>3073.98</v>
      </c>
      <c r="AP152" s="321">
        <v>30560.99</v>
      </c>
      <c r="AQ152" s="321">
        <v>65582.91</v>
      </c>
      <c r="AR152" s="321">
        <v>8237.7000000000007</v>
      </c>
      <c r="AS152" s="321">
        <v>0</v>
      </c>
      <c r="AT152" s="321">
        <v>22819.66</v>
      </c>
      <c r="AU152" s="321">
        <v>9471</v>
      </c>
      <c r="AV152" s="321">
        <v>2800</v>
      </c>
      <c r="AW152" s="321">
        <v>103236.01</v>
      </c>
      <c r="AX152" s="321">
        <v>51834.97</v>
      </c>
      <c r="AY152" s="321">
        <v>34329.56</v>
      </c>
      <c r="AZ152" s="321">
        <v>90815.85</v>
      </c>
      <c r="BA152" s="321">
        <v>0</v>
      </c>
      <c r="BB152" s="321">
        <v>0</v>
      </c>
      <c r="BC152" s="321">
        <v>0</v>
      </c>
      <c r="BD152" s="321">
        <v>2283002.0700000003</v>
      </c>
      <c r="BE152" s="321">
        <v>248976.21000000008</v>
      </c>
      <c r="BF152" s="321">
        <v>-115437.99000000069</v>
      </c>
      <c r="BG152" s="321">
        <v>133538.21999999939</v>
      </c>
      <c r="BH152" s="321">
        <v>0</v>
      </c>
      <c r="BI152" s="321">
        <v>0</v>
      </c>
      <c r="BJ152" s="321">
        <v>0</v>
      </c>
      <c r="BK152" s="321">
        <v>0</v>
      </c>
      <c r="BL152" s="321">
        <v>0</v>
      </c>
      <c r="BM152" s="321">
        <v>0</v>
      </c>
      <c r="BN152" s="321">
        <v>0</v>
      </c>
      <c r="BO152" s="321">
        <v>0</v>
      </c>
      <c r="BP152" s="321">
        <v>0</v>
      </c>
      <c r="BQ152" s="321">
        <v>0</v>
      </c>
      <c r="BR152" s="321">
        <v>0</v>
      </c>
      <c r="BS152" s="321">
        <v>0</v>
      </c>
      <c r="BT152" s="321">
        <v>0</v>
      </c>
      <c r="BU152" s="321">
        <v>0</v>
      </c>
      <c r="BV152" s="321">
        <v>0</v>
      </c>
      <c r="BW152" s="321">
        <v>0</v>
      </c>
      <c r="BX152" s="321">
        <v>0</v>
      </c>
      <c r="BY152" s="321">
        <v>0</v>
      </c>
      <c r="BZ152" s="321">
        <v>0</v>
      </c>
      <c r="CA152" s="321">
        <v>0</v>
      </c>
      <c r="CB152" s="321">
        <v>0</v>
      </c>
      <c r="CC152" s="321">
        <v>133538.21999999939</v>
      </c>
      <c r="CD152" s="321"/>
      <c r="CE152" s="321">
        <v>0</v>
      </c>
      <c r="CF152" s="321"/>
      <c r="CG152" s="321">
        <v>0</v>
      </c>
      <c r="CH152" s="321">
        <v>133538.21999999939</v>
      </c>
      <c r="CI152" s="321">
        <v>305538.65999999997</v>
      </c>
      <c r="CJ152" s="321">
        <v>180338.1</v>
      </c>
      <c r="CK152" s="321">
        <v>0</v>
      </c>
      <c r="CL152" s="321">
        <v>125200.55999999997</v>
      </c>
      <c r="CM152" s="321">
        <v>0</v>
      </c>
      <c r="CN152" s="321">
        <v>0</v>
      </c>
      <c r="CO152" s="321">
        <v>5861.74</v>
      </c>
      <c r="CP152" s="321">
        <v>0</v>
      </c>
      <c r="CQ152" s="321">
        <v>0</v>
      </c>
      <c r="CR152" s="321">
        <v>131062.29999999997</v>
      </c>
      <c r="CS152" s="321">
        <v>8506.9500000000007</v>
      </c>
      <c r="CT152" s="321">
        <v>0</v>
      </c>
      <c r="CU152" s="321">
        <v>0</v>
      </c>
      <c r="CV152" s="321">
        <v>8506.9500000000007</v>
      </c>
      <c r="CW152" s="321"/>
      <c r="CX152" s="321"/>
      <c r="CY152" s="321"/>
      <c r="CZ152" s="321">
        <v>0</v>
      </c>
      <c r="DA152" s="321">
        <v>8506.9500000000007</v>
      </c>
      <c r="DB152" s="321">
        <v>0</v>
      </c>
      <c r="DC152" s="321">
        <v>0</v>
      </c>
      <c r="DD152" s="321">
        <v>0</v>
      </c>
      <c r="DE152" s="321">
        <v>0</v>
      </c>
      <c r="DF152" s="321">
        <v>-12750.49</v>
      </c>
      <c r="DG152" s="321">
        <v>0</v>
      </c>
      <c r="DH152" s="321">
        <v>0</v>
      </c>
      <c r="DI152" s="321">
        <v>0</v>
      </c>
      <c r="DJ152" s="321">
        <v>-12750.49</v>
      </c>
      <c r="DK152" s="321">
        <v>0</v>
      </c>
      <c r="DL152" s="321">
        <v>6577.03</v>
      </c>
      <c r="DM152" s="321">
        <v>142.44</v>
      </c>
      <c r="DN152" s="321">
        <v>0</v>
      </c>
      <c r="DO152" s="321">
        <v>0</v>
      </c>
      <c r="DP152" s="322">
        <v>0.19999999995343387</v>
      </c>
      <c r="DQ152" s="323">
        <v>1741560.97</v>
      </c>
      <c r="DR152" s="324">
        <v>541441.10000000033</v>
      </c>
      <c r="DS152" s="323">
        <v>51834.97</v>
      </c>
      <c r="DT152" s="323">
        <v>69774.87</v>
      </c>
      <c r="DU152" s="323">
        <v>18233.57</v>
      </c>
      <c r="DV152" s="323">
        <v>6719.4699999999993</v>
      </c>
      <c r="DY152" s="303"/>
      <c r="DZ152" s="303"/>
      <c r="EG152" s="303"/>
    </row>
    <row r="153" spans="1:137" s="13" customFormat="1" ht="31.2" x14ac:dyDescent="0.3">
      <c r="A153" s="318">
        <v>3355</v>
      </c>
      <c r="B153" s="319" t="s">
        <v>342</v>
      </c>
      <c r="C153" s="320" t="s">
        <v>181</v>
      </c>
      <c r="D153" s="320" t="s">
        <v>186</v>
      </c>
      <c r="E153" s="320" t="s">
        <v>183</v>
      </c>
      <c r="F153" s="320" t="s">
        <v>184</v>
      </c>
      <c r="G153" s="321">
        <v>2147562.06</v>
      </c>
      <c r="H153" s="321">
        <v>0</v>
      </c>
      <c r="I153" s="321">
        <v>117686.49</v>
      </c>
      <c r="J153" s="321">
        <v>0</v>
      </c>
      <c r="K153" s="321">
        <v>155040</v>
      </c>
      <c r="L153" s="321">
        <v>124367.51000000001</v>
      </c>
      <c r="M153" s="321">
        <v>0</v>
      </c>
      <c r="N153" s="321">
        <v>0</v>
      </c>
      <c r="O153" s="321">
        <v>123290.06000000001</v>
      </c>
      <c r="P153" s="321">
        <v>44650.22</v>
      </c>
      <c r="Q153" s="321">
        <v>0</v>
      </c>
      <c r="R153" s="321">
        <v>0</v>
      </c>
      <c r="S153" s="321">
        <v>16170.89</v>
      </c>
      <c r="T153" s="321">
        <v>0</v>
      </c>
      <c r="U153" s="321">
        <v>0</v>
      </c>
      <c r="V153" s="321">
        <v>1864.8</v>
      </c>
      <c r="W153" s="321">
        <v>75549</v>
      </c>
      <c r="X153" s="321">
        <v>2806181.0300000007</v>
      </c>
      <c r="Y153" s="321">
        <v>1066828.4999999977</v>
      </c>
      <c r="Z153" s="321">
        <v>0</v>
      </c>
      <c r="AA153" s="321">
        <v>466950.05</v>
      </c>
      <c r="AB153" s="321">
        <v>56295.780000001483</v>
      </c>
      <c r="AC153" s="321">
        <v>127607.28</v>
      </c>
      <c r="AD153" s="321">
        <v>0</v>
      </c>
      <c r="AE153" s="321">
        <v>25262.149999999441</v>
      </c>
      <c r="AF153" s="321">
        <v>0</v>
      </c>
      <c r="AG153" s="321">
        <v>5870</v>
      </c>
      <c r="AH153" s="321">
        <v>0</v>
      </c>
      <c r="AI153" s="321">
        <v>0</v>
      </c>
      <c r="AJ153" s="321">
        <v>0</v>
      </c>
      <c r="AK153" s="321">
        <v>2988.69</v>
      </c>
      <c r="AL153" s="321">
        <v>45166</v>
      </c>
      <c r="AM153" s="321">
        <v>9413.9500000000007</v>
      </c>
      <c r="AN153" s="321">
        <v>49628.02</v>
      </c>
      <c r="AO153" s="321">
        <v>6200.96</v>
      </c>
      <c r="AP153" s="321">
        <v>6000.27</v>
      </c>
      <c r="AQ153" s="321">
        <v>69091.58</v>
      </c>
      <c r="AR153" s="321">
        <v>602.37</v>
      </c>
      <c r="AS153" s="321">
        <v>360.59999999999991</v>
      </c>
      <c r="AT153" s="321">
        <v>302604.33999999997</v>
      </c>
      <c r="AU153" s="321">
        <v>9471</v>
      </c>
      <c r="AV153" s="321">
        <v>0</v>
      </c>
      <c r="AW153" s="321">
        <v>203937.19</v>
      </c>
      <c r="AX153" s="321">
        <v>9744.5999999999985</v>
      </c>
      <c r="AY153" s="321">
        <v>10278.700000000001</v>
      </c>
      <c r="AZ153" s="321">
        <v>221663.59</v>
      </c>
      <c r="BA153" s="321">
        <v>0</v>
      </c>
      <c r="BB153" s="321">
        <v>0</v>
      </c>
      <c r="BC153" s="321">
        <v>437.04</v>
      </c>
      <c r="BD153" s="321">
        <v>2696402.6599999988</v>
      </c>
      <c r="BE153" s="321">
        <v>281256.39000000036</v>
      </c>
      <c r="BF153" s="321">
        <v>109778.37000000197</v>
      </c>
      <c r="BG153" s="321">
        <v>391034.76000000234</v>
      </c>
      <c r="BH153" s="321">
        <v>0</v>
      </c>
      <c r="BI153" s="321">
        <v>0</v>
      </c>
      <c r="BJ153" s="321">
        <v>437.04</v>
      </c>
      <c r="BK153" s="321">
        <v>437.04</v>
      </c>
      <c r="BL153" s="321">
        <v>0</v>
      </c>
      <c r="BM153" s="321">
        <v>437.04</v>
      </c>
      <c r="BN153" s="321">
        <v>0</v>
      </c>
      <c r="BO153" s="321">
        <v>0</v>
      </c>
      <c r="BP153" s="321">
        <v>437.04</v>
      </c>
      <c r="BQ153" s="321">
        <v>0</v>
      </c>
      <c r="BR153" s="321">
        <v>0</v>
      </c>
      <c r="BS153" s="321">
        <v>0</v>
      </c>
      <c r="BT153" s="321">
        <v>0</v>
      </c>
      <c r="BU153" s="321">
        <v>0</v>
      </c>
      <c r="BV153" s="321">
        <v>0</v>
      </c>
      <c r="BW153" s="321">
        <v>0</v>
      </c>
      <c r="BX153" s="321">
        <v>0</v>
      </c>
      <c r="BY153" s="321">
        <v>0</v>
      </c>
      <c r="BZ153" s="321">
        <v>0</v>
      </c>
      <c r="CA153" s="321">
        <v>0</v>
      </c>
      <c r="CB153" s="321">
        <v>0</v>
      </c>
      <c r="CC153" s="321">
        <v>391034.76000000234</v>
      </c>
      <c r="CD153" s="321"/>
      <c r="CE153" s="321">
        <v>0</v>
      </c>
      <c r="CF153" s="321"/>
      <c r="CG153" s="321">
        <v>0</v>
      </c>
      <c r="CH153" s="321">
        <v>391034.76000000234</v>
      </c>
      <c r="CI153" s="321">
        <v>660494.53</v>
      </c>
      <c r="CJ153" s="321">
        <v>0</v>
      </c>
      <c r="CK153" s="321">
        <v>0</v>
      </c>
      <c r="CL153" s="321">
        <v>660494.53</v>
      </c>
      <c r="CM153" s="321">
        <v>0</v>
      </c>
      <c r="CN153" s="321">
        <v>0</v>
      </c>
      <c r="CO153" s="321">
        <v>2986.22</v>
      </c>
      <c r="CP153" s="321">
        <v>19474.760000000002</v>
      </c>
      <c r="CQ153" s="321">
        <v>-257315</v>
      </c>
      <c r="CR153" s="321">
        <v>425640.51</v>
      </c>
      <c r="CS153" s="321">
        <v>0</v>
      </c>
      <c r="CT153" s="321">
        <v>0</v>
      </c>
      <c r="CU153" s="321">
        <v>0</v>
      </c>
      <c r="CV153" s="321">
        <v>0</v>
      </c>
      <c r="CW153" s="321"/>
      <c r="CX153" s="321"/>
      <c r="CY153" s="321"/>
      <c r="CZ153" s="321">
        <v>0</v>
      </c>
      <c r="DA153" s="321">
        <v>0</v>
      </c>
      <c r="DB153" s="321">
        <v>0</v>
      </c>
      <c r="DC153" s="321">
        <v>8072.49</v>
      </c>
      <c r="DD153" s="321">
        <v>0</v>
      </c>
      <c r="DE153" s="321">
        <v>0</v>
      </c>
      <c r="DF153" s="321">
        <v>0</v>
      </c>
      <c r="DG153" s="321">
        <v>-42678.3</v>
      </c>
      <c r="DH153" s="321">
        <v>0</v>
      </c>
      <c r="DI153" s="321">
        <v>0</v>
      </c>
      <c r="DJ153" s="321">
        <v>-34605.810000000005</v>
      </c>
      <c r="DK153" s="321">
        <v>0</v>
      </c>
      <c r="DL153" s="321">
        <v>0</v>
      </c>
      <c r="DM153" s="321">
        <v>0</v>
      </c>
      <c r="DN153" s="321">
        <v>0</v>
      </c>
      <c r="DO153" s="321">
        <v>0</v>
      </c>
      <c r="DP153" s="322">
        <v>5.9999999997671694E-2</v>
      </c>
      <c r="DQ153" s="323">
        <v>1742943.7599999986</v>
      </c>
      <c r="DR153" s="324">
        <v>953458.90000000014</v>
      </c>
      <c r="DS153" s="323">
        <v>9744.5999999999985</v>
      </c>
      <c r="DT153" s="323">
        <v>184111.17000000004</v>
      </c>
      <c r="DU153" s="323">
        <v>0</v>
      </c>
      <c r="DV153" s="323">
        <v>0</v>
      </c>
      <c r="DY153" s="303"/>
      <c r="DZ153" s="303"/>
      <c r="EG153" s="303"/>
    </row>
    <row r="154" spans="1:137" s="13" customFormat="1" ht="31.2" x14ac:dyDescent="0.3">
      <c r="A154" s="318">
        <v>3342</v>
      </c>
      <c r="B154" s="319" t="s">
        <v>343</v>
      </c>
      <c r="C154" s="320" t="s">
        <v>181</v>
      </c>
      <c r="D154" s="320" t="s">
        <v>186</v>
      </c>
      <c r="E154" s="320" t="s">
        <v>183</v>
      </c>
      <c r="F154" s="320" t="s">
        <v>194</v>
      </c>
      <c r="G154" s="321">
        <v>2356634.7000000002</v>
      </c>
      <c r="H154" s="321">
        <v>0</v>
      </c>
      <c r="I154" s="321">
        <v>140517.01</v>
      </c>
      <c r="J154" s="321">
        <v>0</v>
      </c>
      <c r="K154" s="321">
        <v>329880</v>
      </c>
      <c r="L154" s="321">
        <v>8656.93</v>
      </c>
      <c r="M154" s="321">
        <v>0</v>
      </c>
      <c r="N154" s="321">
        <v>0</v>
      </c>
      <c r="O154" s="321">
        <v>25523.29</v>
      </c>
      <c r="P154" s="321">
        <v>57025.42</v>
      </c>
      <c r="Q154" s="321">
        <v>0</v>
      </c>
      <c r="R154" s="321">
        <v>0</v>
      </c>
      <c r="S154" s="321">
        <v>0</v>
      </c>
      <c r="T154" s="321">
        <v>0</v>
      </c>
      <c r="U154" s="321">
        <v>0</v>
      </c>
      <c r="V154" s="321">
        <v>5359.17</v>
      </c>
      <c r="W154" s="321">
        <v>58610</v>
      </c>
      <c r="X154" s="321">
        <v>2982206.52</v>
      </c>
      <c r="Y154" s="321">
        <v>1168572.6999999997</v>
      </c>
      <c r="Z154" s="321">
        <v>1603</v>
      </c>
      <c r="AA154" s="321">
        <v>507980.29000000004</v>
      </c>
      <c r="AB154" s="321">
        <v>44786.960000001476</v>
      </c>
      <c r="AC154" s="321">
        <v>246060.49000000002</v>
      </c>
      <c r="AD154" s="321">
        <v>0</v>
      </c>
      <c r="AE154" s="321">
        <v>105150.91999999894</v>
      </c>
      <c r="AF154" s="321">
        <v>1236.2000000000007</v>
      </c>
      <c r="AG154" s="321">
        <v>5181.5</v>
      </c>
      <c r="AH154" s="321">
        <v>0</v>
      </c>
      <c r="AI154" s="321">
        <v>0</v>
      </c>
      <c r="AJ154" s="321">
        <v>4380.28</v>
      </c>
      <c r="AK154" s="321">
        <v>0</v>
      </c>
      <c r="AL154" s="321">
        <v>63932</v>
      </c>
      <c r="AM154" s="321">
        <v>17530.77</v>
      </c>
      <c r="AN154" s="321">
        <v>35229.82</v>
      </c>
      <c r="AO154" s="321">
        <v>7949.95</v>
      </c>
      <c r="AP154" s="321">
        <v>10982.32</v>
      </c>
      <c r="AQ154" s="321">
        <v>66071.049999999988</v>
      </c>
      <c r="AR154" s="321">
        <v>29123.41</v>
      </c>
      <c r="AS154" s="321">
        <v>0</v>
      </c>
      <c r="AT154" s="321">
        <v>68658.710000000006</v>
      </c>
      <c r="AU154" s="321">
        <v>18081</v>
      </c>
      <c r="AV154" s="321">
        <v>15353.900000000001</v>
      </c>
      <c r="AW154" s="321">
        <v>188696.38</v>
      </c>
      <c r="AX154" s="321">
        <v>224557.38999999998</v>
      </c>
      <c r="AY154" s="321">
        <v>6031.42</v>
      </c>
      <c r="AZ154" s="321">
        <v>87138.980000000025</v>
      </c>
      <c r="BA154" s="321">
        <v>0</v>
      </c>
      <c r="BB154" s="321">
        <v>0</v>
      </c>
      <c r="BC154" s="321">
        <v>1049.1199999999999</v>
      </c>
      <c r="BD154" s="321">
        <v>2925338.5599999996</v>
      </c>
      <c r="BE154" s="321">
        <v>464359.97000000009</v>
      </c>
      <c r="BF154" s="321">
        <v>56867.960000000428</v>
      </c>
      <c r="BG154" s="321">
        <v>521227.93000000052</v>
      </c>
      <c r="BH154" s="321">
        <v>0</v>
      </c>
      <c r="BI154" s="321">
        <v>0</v>
      </c>
      <c r="BJ154" s="321">
        <v>1049.1199999999999</v>
      </c>
      <c r="BK154" s="321">
        <v>1049.1199999999999</v>
      </c>
      <c r="BL154" s="321">
        <v>0</v>
      </c>
      <c r="BM154" s="321">
        <v>1049.1199999999999</v>
      </c>
      <c r="BN154" s="321">
        <v>0</v>
      </c>
      <c r="BO154" s="321">
        <v>0</v>
      </c>
      <c r="BP154" s="321">
        <v>1049.1199999999999</v>
      </c>
      <c r="BQ154" s="321">
        <v>0</v>
      </c>
      <c r="BR154" s="321">
        <v>0</v>
      </c>
      <c r="BS154" s="321">
        <v>0</v>
      </c>
      <c r="BT154" s="321">
        <v>0</v>
      </c>
      <c r="BU154" s="321">
        <v>0</v>
      </c>
      <c r="BV154" s="321">
        <v>0</v>
      </c>
      <c r="BW154" s="321">
        <v>0</v>
      </c>
      <c r="BX154" s="321">
        <v>0</v>
      </c>
      <c r="BY154" s="321">
        <v>0</v>
      </c>
      <c r="BZ154" s="321">
        <v>0</v>
      </c>
      <c r="CA154" s="321">
        <v>0</v>
      </c>
      <c r="CB154" s="321">
        <v>0</v>
      </c>
      <c r="CC154" s="321">
        <v>521227.93000000052</v>
      </c>
      <c r="CD154" s="321"/>
      <c r="CE154" s="321">
        <v>0</v>
      </c>
      <c r="CF154" s="321"/>
      <c r="CG154" s="321">
        <v>0</v>
      </c>
      <c r="CH154" s="321">
        <v>521227.93000000052</v>
      </c>
      <c r="CI154" s="321">
        <v>0</v>
      </c>
      <c r="CJ154" s="321">
        <v>0</v>
      </c>
      <c r="CK154" s="321">
        <v>0</v>
      </c>
      <c r="CL154" s="321">
        <v>0</v>
      </c>
      <c r="CM154" s="321">
        <v>1000</v>
      </c>
      <c r="CN154" s="321">
        <v>0</v>
      </c>
      <c r="CO154" s="321">
        <v>0</v>
      </c>
      <c r="CP154" s="321">
        <v>0</v>
      </c>
      <c r="CQ154" s="321">
        <v>14508</v>
      </c>
      <c r="CR154" s="321">
        <v>15508</v>
      </c>
      <c r="CS154" s="321">
        <v>15508</v>
      </c>
      <c r="CT154" s="321">
        <v>0</v>
      </c>
      <c r="CU154" s="321">
        <v>0</v>
      </c>
      <c r="CV154" s="321">
        <v>15508</v>
      </c>
      <c r="CW154" s="321"/>
      <c r="CX154" s="321"/>
      <c r="CY154" s="321"/>
      <c r="CZ154" s="321">
        <v>532448.43000000017</v>
      </c>
      <c r="DA154" s="321">
        <v>547956.43000000017</v>
      </c>
      <c r="DB154" s="321">
        <v>0</v>
      </c>
      <c r="DC154" s="321">
        <v>14797.18</v>
      </c>
      <c r="DD154" s="321">
        <v>0</v>
      </c>
      <c r="DE154" s="321">
        <v>0</v>
      </c>
      <c r="DF154" s="321">
        <v>-7932.75</v>
      </c>
      <c r="DG154" s="321">
        <v>-49100.93</v>
      </c>
      <c r="DH154" s="321">
        <v>0</v>
      </c>
      <c r="DI154" s="321">
        <v>0</v>
      </c>
      <c r="DJ154" s="321">
        <v>-42236.5</v>
      </c>
      <c r="DK154" s="321">
        <v>0</v>
      </c>
      <c r="DL154" s="321">
        <v>0</v>
      </c>
      <c r="DM154" s="321">
        <v>0</v>
      </c>
      <c r="DN154" s="321">
        <v>0</v>
      </c>
      <c r="DO154" s="321">
        <v>0</v>
      </c>
      <c r="DP154" s="322">
        <v>0</v>
      </c>
      <c r="DQ154" s="323">
        <v>2075390.56</v>
      </c>
      <c r="DR154" s="324">
        <v>849947.99999999953</v>
      </c>
      <c r="DS154" s="323">
        <v>224557.38999999998</v>
      </c>
      <c r="DT154" s="323">
        <v>82548.709999999992</v>
      </c>
      <c r="DU154" s="323">
        <v>0</v>
      </c>
      <c r="DV154" s="323">
        <v>0</v>
      </c>
      <c r="DY154" s="303"/>
      <c r="DZ154" s="303"/>
      <c r="EG154" s="303"/>
    </row>
    <row r="155" spans="1:137" s="13" customFormat="1" ht="31.2" x14ac:dyDescent="0.3">
      <c r="A155" s="318">
        <v>3367</v>
      </c>
      <c r="B155" s="319" t="s">
        <v>344</v>
      </c>
      <c r="C155" s="320" t="s">
        <v>181</v>
      </c>
      <c r="D155" s="320" t="s">
        <v>186</v>
      </c>
      <c r="E155" s="320" t="s">
        <v>183</v>
      </c>
      <c r="F155" s="320" t="s">
        <v>184</v>
      </c>
      <c r="G155" s="321">
        <v>1342937.4</v>
      </c>
      <c r="H155" s="321">
        <v>0</v>
      </c>
      <c r="I155" s="321">
        <v>32123.54</v>
      </c>
      <c r="J155" s="321">
        <v>0</v>
      </c>
      <c r="K155" s="321">
        <v>128190</v>
      </c>
      <c r="L155" s="321">
        <v>856.93</v>
      </c>
      <c r="M155" s="321">
        <v>0</v>
      </c>
      <c r="N155" s="321">
        <v>0</v>
      </c>
      <c r="O155" s="321">
        <v>49244.940000000068</v>
      </c>
      <c r="P155" s="321">
        <v>25479.83</v>
      </c>
      <c r="Q155" s="321">
        <v>0</v>
      </c>
      <c r="R155" s="321">
        <v>0</v>
      </c>
      <c r="S155" s="321">
        <v>1351</v>
      </c>
      <c r="T155" s="321">
        <v>0</v>
      </c>
      <c r="U155" s="321">
        <v>0</v>
      </c>
      <c r="V155" s="321">
        <v>2055.63</v>
      </c>
      <c r="W155" s="321">
        <v>37824</v>
      </c>
      <c r="X155" s="321">
        <v>1620063.27</v>
      </c>
      <c r="Y155" s="321">
        <v>645736.46999999892</v>
      </c>
      <c r="Z155" s="321">
        <v>5206.3500000000004</v>
      </c>
      <c r="AA155" s="321">
        <v>0</v>
      </c>
      <c r="AB155" s="321">
        <v>330855.62000000005</v>
      </c>
      <c r="AC155" s="321">
        <v>0</v>
      </c>
      <c r="AD155" s="321">
        <v>0</v>
      </c>
      <c r="AE155" s="321">
        <v>218015.71999999994</v>
      </c>
      <c r="AF155" s="321">
        <v>1711.9300000000026</v>
      </c>
      <c r="AG155" s="321">
        <v>0</v>
      </c>
      <c r="AH155" s="321">
        <v>0</v>
      </c>
      <c r="AI155" s="321">
        <v>0</v>
      </c>
      <c r="AJ155" s="321">
        <v>0</v>
      </c>
      <c r="AK155" s="321">
        <v>0</v>
      </c>
      <c r="AL155" s="321">
        <v>0</v>
      </c>
      <c r="AM155" s="321">
        <v>0</v>
      </c>
      <c r="AN155" s="321">
        <v>20431.86</v>
      </c>
      <c r="AO155" s="321">
        <v>3141.82</v>
      </c>
      <c r="AP155" s="321">
        <v>2954.26</v>
      </c>
      <c r="AQ155" s="321">
        <v>259505.39</v>
      </c>
      <c r="AR155" s="321">
        <v>434.5</v>
      </c>
      <c r="AS155" s="321">
        <v>120.19999999999997</v>
      </c>
      <c r="AT155" s="321">
        <v>557.67000000000007</v>
      </c>
      <c r="AU155" s="321">
        <v>5139.75</v>
      </c>
      <c r="AV155" s="321">
        <v>0</v>
      </c>
      <c r="AW155" s="321">
        <v>119322.73000000001</v>
      </c>
      <c r="AX155" s="321">
        <v>0</v>
      </c>
      <c r="AY155" s="321">
        <v>5164.42</v>
      </c>
      <c r="AZ155" s="321">
        <v>14516.189999999999</v>
      </c>
      <c r="BA155" s="321">
        <v>0</v>
      </c>
      <c r="BB155" s="321">
        <v>0</v>
      </c>
      <c r="BC155" s="321">
        <v>0</v>
      </c>
      <c r="BD155" s="321">
        <v>1632814.8799999987</v>
      </c>
      <c r="BE155" s="321">
        <v>48321.86999999977</v>
      </c>
      <c r="BF155" s="321">
        <v>-12751.609999998705</v>
      </c>
      <c r="BG155" s="321">
        <v>35570.260000001064</v>
      </c>
      <c r="BH155" s="321">
        <v>0</v>
      </c>
      <c r="BI155" s="321">
        <v>0</v>
      </c>
      <c r="BJ155" s="321">
        <v>0</v>
      </c>
      <c r="BK155" s="321">
        <v>0</v>
      </c>
      <c r="BL155" s="321">
        <v>0</v>
      </c>
      <c r="BM155" s="321">
        <v>0</v>
      </c>
      <c r="BN155" s="321">
        <v>0</v>
      </c>
      <c r="BO155" s="321">
        <v>0</v>
      </c>
      <c r="BP155" s="321">
        <v>0</v>
      </c>
      <c r="BQ155" s="321">
        <v>0</v>
      </c>
      <c r="BR155" s="321">
        <v>0</v>
      </c>
      <c r="BS155" s="321">
        <v>0</v>
      </c>
      <c r="BT155" s="321">
        <v>0</v>
      </c>
      <c r="BU155" s="321">
        <v>0</v>
      </c>
      <c r="BV155" s="321">
        <v>0</v>
      </c>
      <c r="BW155" s="321">
        <v>0</v>
      </c>
      <c r="BX155" s="321">
        <v>0</v>
      </c>
      <c r="BY155" s="321">
        <v>0</v>
      </c>
      <c r="BZ155" s="321">
        <v>0</v>
      </c>
      <c r="CA155" s="321">
        <v>0</v>
      </c>
      <c r="CB155" s="321">
        <v>0</v>
      </c>
      <c r="CC155" s="321">
        <v>35570.260000001064</v>
      </c>
      <c r="CD155" s="321"/>
      <c r="CE155" s="321">
        <v>0</v>
      </c>
      <c r="CF155" s="321"/>
      <c r="CG155" s="321">
        <v>0</v>
      </c>
      <c r="CH155" s="321">
        <v>35570.260000001064</v>
      </c>
      <c r="CI155" s="321">
        <v>255194.78</v>
      </c>
      <c r="CJ155" s="321">
        <v>0</v>
      </c>
      <c r="CK155" s="321">
        <v>0</v>
      </c>
      <c r="CL155" s="321">
        <v>255194.78</v>
      </c>
      <c r="CM155" s="321">
        <v>0</v>
      </c>
      <c r="CN155" s="321">
        <v>0</v>
      </c>
      <c r="CO155" s="321">
        <v>1200.69</v>
      </c>
      <c r="CP155" s="321">
        <v>0</v>
      </c>
      <c r="CQ155" s="321">
        <v>-199944.58</v>
      </c>
      <c r="CR155" s="321">
        <v>56450.890000000014</v>
      </c>
      <c r="CS155" s="321">
        <v>0</v>
      </c>
      <c r="CT155" s="321">
        <v>0</v>
      </c>
      <c r="CU155" s="321">
        <v>0</v>
      </c>
      <c r="CV155" s="321">
        <v>0</v>
      </c>
      <c r="CW155" s="321"/>
      <c r="CX155" s="321"/>
      <c r="CY155" s="321"/>
      <c r="CZ155" s="321">
        <v>0</v>
      </c>
      <c r="DA155" s="321">
        <v>0</v>
      </c>
      <c r="DB155" s="321">
        <v>0</v>
      </c>
      <c r="DC155" s="321">
        <v>4056.44</v>
      </c>
      <c r="DD155" s="321">
        <v>0</v>
      </c>
      <c r="DE155" s="321">
        <v>0</v>
      </c>
      <c r="DF155" s="321">
        <v>0</v>
      </c>
      <c r="DG155" s="321">
        <v>-24937.07</v>
      </c>
      <c r="DH155" s="321">
        <v>0</v>
      </c>
      <c r="DI155" s="321">
        <v>0</v>
      </c>
      <c r="DJ155" s="321">
        <v>-20880.63</v>
      </c>
      <c r="DK155" s="321">
        <v>0</v>
      </c>
      <c r="DL155" s="321">
        <v>0</v>
      </c>
      <c r="DM155" s="321">
        <v>0</v>
      </c>
      <c r="DN155" s="321">
        <v>0</v>
      </c>
      <c r="DO155" s="321">
        <v>0</v>
      </c>
      <c r="DP155" s="322">
        <v>0</v>
      </c>
      <c r="DQ155" s="323">
        <v>1201526.0899999989</v>
      </c>
      <c r="DR155" s="324">
        <v>431288.7899999998</v>
      </c>
      <c r="DS155" s="323">
        <v>0</v>
      </c>
      <c r="DT155" s="323">
        <v>76075.770000000077</v>
      </c>
      <c r="DU155" s="323">
        <v>0</v>
      </c>
      <c r="DV155" s="323">
        <v>0</v>
      </c>
      <c r="DY155" s="303"/>
      <c r="DZ155" s="303"/>
      <c r="EG155" s="303"/>
    </row>
    <row r="156" spans="1:137" s="13" customFormat="1" ht="31.2" x14ac:dyDescent="0.3">
      <c r="A156" s="318">
        <v>3010</v>
      </c>
      <c r="B156" s="319" t="s">
        <v>345</v>
      </c>
      <c r="C156" s="320" t="s">
        <v>181</v>
      </c>
      <c r="D156" s="320" t="s">
        <v>186</v>
      </c>
      <c r="E156" s="320" t="s">
        <v>183</v>
      </c>
      <c r="F156" s="320" t="s">
        <v>184</v>
      </c>
      <c r="G156" s="321">
        <v>2546154.33</v>
      </c>
      <c r="H156" s="321">
        <v>0</v>
      </c>
      <c r="I156" s="321">
        <v>131882.99</v>
      </c>
      <c r="J156" s="321">
        <v>0</v>
      </c>
      <c r="K156" s="321">
        <v>293057</v>
      </c>
      <c r="L156" s="321">
        <v>200</v>
      </c>
      <c r="M156" s="321">
        <v>0</v>
      </c>
      <c r="N156" s="321">
        <v>0</v>
      </c>
      <c r="O156" s="321">
        <v>39971.630000000005</v>
      </c>
      <c r="P156" s="321">
        <v>0</v>
      </c>
      <c r="Q156" s="321">
        <v>0</v>
      </c>
      <c r="R156" s="321">
        <v>0</v>
      </c>
      <c r="S156" s="321">
        <v>43290.2</v>
      </c>
      <c r="T156" s="321">
        <v>5000</v>
      </c>
      <c r="U156" s="321">
        <v>0</v>
      </c>
      <c r="V156" s="321">
        <v>4443.13</v>
      </c>
      <c r="W156" s="321">
        <v>72520</v>
      </c>
      <c r="X156" s="321">
        <v>3136519.2800000003</v>
      </c>
      <c r="Y156" s="321">
        <v>1114631.919999999</v>
      </c>
      <c r="Z156" s="321">
        <v>5305.96</v>
      </c>
      <c r="AA156" s="321">
        <v>609287.61</v>
      </c>
      <c r="AB156" s="321">
        <v>1.3969838619232178E-9</v>
      </c>
      <c r="AC156" s="321">
        <v>104.17</v>
      </c>
      <c r="AD156" s="321">
        <v>0</v>
      </c>
      <c r="AE156" s="321">
        <v>591568.77</v>
      </c>
      <c r="AF156" s="321">
        <v>38612.60000000002</v>
      </c>
      <c r="AG156" s="321">
        <v>7579.7</v>
      </c>
      <c r="AH156" s="321">
        <v>0</v>
      </c>
      <c r="AI156" s="321">
        <v>0</v>
      </c>
      <c r="AJ156" s="321">
        <v>16035.970000000001</v>
      </c>
      <c r="AK156" s="321">
        <v>19.95</v>
      </c>
      <c r="AL156" s="321">
        <v>0</v>
      </c>
      <c r="AM156" s="321">
        <v>10049.959999999999</v>
      </c>
      <c r="AN156" s="321">
        <v>44369.91</v>
      </c>
      <c r="AO156" s="321">
        <v>15367.06</v>
      </c>
      <c r="AP156" s="321">
        <v>38625.380000000005</v>
      </c>
      <c r="AQ156" s="321">
        <v>140238.72999999998</v>
      </c>
      <c r="AR156" s="321">
        <v>788.33</v>
      </c>
      <c r="AS156" s="321">
        <v>0</v>
      </c>
      <c r="AT156" s="321">
        <v>25658.429999999993</v>
      </c>
      <c r="AU156" s="321">
        <v>9471</v>
      </c>
      <c r="AV156" s="321">
        <v>1502</v>
      </c>
      <c r="AW156" s="321">
        <v>115265.12</v>
      </c>
      <c r="AX156" s="321">
        <v>143499.28</v>
      </c>
      <c r="AY156" s="321">
        <v>10504.33</v>
      </c>
      <c r="AZ156" s="321">
        <v>103606.08000000003</v>
      </c>
      <c r="BA156" s="321">
        <v>156618</v>
      </c>
      <c r="BB156" s="321">
        <v>0</v>
      </c>
      <c r="BC156" s="321">
        <v>0</v>
      </c>
      <c r="BD156" s="321">
        <v>3198710.2600000012</v>
      </c>
      <c r="BE156" s="321">
        <v>602578.22999999975</v>
      </c>
      <c r="BF156" s="321">
        <v>-62190.980000000913</v>
      </c>
      <c r="BG156" s="321">
        <v>540387.24999999884</v>
      </c>
      <c r="BH156" s="321">
        <v>8702.5</v>
      </c>
      <c r="BI156" s="321">
        <v>0</v>
      </c>
      <c r="BJ156" s="321">
        <v>0</v>
      </c>
      <c r="BK156" s="321">
        <v>8702.5</v>
      </c>
      <c r="BL156" s="321">
        <v>0</v>
      </c>
      <c r="BM156" s="321">
        <v>0</v>
      </c>
      <c r="BN156" s="321">
        <v>0</v>
      </c>
      <c r="BO156" s="321">
        <v>0</v>
      </c>
      <c r="BP156" s="321">
        <v>0</v>
      </c>
      <c r="BQ156" s="321">
        <v>0</v>
      </c>
      <c r="BR156" s="321">
        <v>8702.5</v>
      </c>
      <c r="BS156" s="321">
        <v>8702.5</v>
      </c>
      <c r="BT156" s="321">
        <v>0</v>
      </c>
      <c r="BU156" s="321">
        <v>0</v>
      </c>
      <c r="BV156" s="321">
        <v>0</v>
      </c>
      <c r="BW156" s="321">
        <v>0</v>
      </c>
      <c r="BX156" s="321">
        <v>0</v>
      </c>
      <c r="BY156" s="321">
        <v>0</v>
      </c>
      <c r="BZ156" s="321">
        <v>0</v>
      </c>
      <c r="CA156" s="321">
        <v>0</v>
      </c>
      <c r="CB156" s="321">
        <v>0</v>
      </c>
      <c r="CC156" s="321">
        <v>540387.24999999884</v>
      </c>
      <c r="CD156" s="321"/>
      <c r="CE156" s="321">
        <v>8702.5</v>
      </c>
      <c r="CF156" s="321"/>
      <c r="CG156" s="321">
        <v>0</v>
      </c>
      <c r="CH156" s="321">
        <v>549089.74999999884</v>
      </c>
      <c r="CI156" s="321">
        <v>734017.94</v>
      </c>
      <c r="CJ156" s="321">
        <v>0</v>
      </c>
      <c r="CK156" s="321">
        <v>0</v>
      </c>
      <c r="CL156" s="321">
        <v>734017.94</v>
      </c>
      <c r="CM156" s="321">
        <v>0</v>
      </c>
      <c r="CN156" s="321">
        <v>0</v>
      </c>
      <c r="CO156" s="321">
        <v>25357.18</v>
      </c>
      <c r="CP156" s="321">
        <v>0</v>
      </c>
      <c r="CQ156" s="321">
        <v>-186276.76</v>
      </c>
      <c r="CR156" s="321">
        <v>573098.36</v>
      </c>
      <c r="CS156" s="321">
        <v>0</v>
      </c>
      <c r="CT156" s="321">
        <v>0</v>
      </c>
      <c r="CU156" s="321">
        <v>0</v>
      </c>
      <c r="CV156" s="321">
        <v>0</v>
      </c>
      <c r="CW156" s="321"/>
      <c r="CX156" s="321"/>
      <c r="CY156" s="321"/>
      <c r="CZ156" s="321">
        <v>0</v>
      </c>
      <c r="DA156" s="321">
        <v>0</v>
      </c>
      <c r="DB156" s="321">
        <v>0</v>
      </c>
      <c r="DC156" s="321">
        <v>17910.25</v>
      </c>
      <c r="DD156" s="321">
        <v>0</v>
      </c>
      <c r="DE156" s="321">
        <v>0</v>
      </c>
      <c r="DF156" s="321">
        <v>-38562.089999999997</v>
      </c>
      <c r="DG156" s="321">
        <v>-3356.77</v>
      </c>
      <c r="DH156" s="321">
        <v>0</v>
      </c>
      <c r="DI156" s="321">
        <v>0</v>
      </c>
      <c r="DJ156" s="321">
        <v>-24008.609999999997</v>
      </c>
      <c r="DK156" s="321">
        <v>0</v>
      </c>
      <c r="DL156" s="321">
        <v>0</v>
      </c>
      <c r="DM156" s="321">
        <v>0</v>
      </c>
      <c r="DN156" s="321">
        <v>0</v>
      </c>
      <c r="DO156" s="321">
        <v>0</v>
      </c>
      <c r="DP156" s="322">
        <v>0</v>
      </c>
      <c r="DQ156" s="323">
        <v>2359511.0300000003</v>
      </c>
      <c r="DR156" s="324">
        <v>839199.23000000091</v>
      </c>
      <c r="DS156" s="323">
        <v>143499.28</v>
      </c>
      <c r="DT156" s="323">
        <v>83261.83</v>
      </c>
      <c r="DU156" s="323">
        <v>5000</v>
      </c>
      <c r="DV156" s="323">
        <v>0</v>
      </c>
      <c r="DY156" s="303"/>
      <c r="DZ156" s="303"/>
      <c r="EG156" s="303"/>
    </row>
    <row r="157" spans="1:137" s="13" customFormat="1" ht="15.6" x14ac:dyDescent="0.3">
      <c r="A157" s="318">
        <v>4625</v>
      </c>
      <c r="B157" s="319" t="s">
        <v>346</v>
      </c>
      <c r="C157" s="320" t="s">
        <v>181</v>
      </c>
      <c r="D157" s="320" t="s">
        <v>204</v>
      </c>
      <c r="E157" s="320" t="s">
        <v>183</v>
      </c>
      <c r="F157" s="320" t="s">
        <v>184</v>
      </c>
      <c r="G157" s="321">
        <v>5299987</v>
      </c>
      <c r="H157" s="321">
        <v>0</v>
      </c>
      <c r="I157" s="321">
        <v>74838.97</v>
      </c>
      <c r="J157" s="321">
        <v>0</v>
      </c>
      <c r="K157" s="321">
        <v>376826</v>
      </c>
      <c r="L157" s="321">
        <v>210192.27</v>
      </c>
      <c r="M157" s="321">
        <v>115250</v>
      </c>
      <c r="N157" s="321">
        <v>0</v>
      </c>
      <c r="O157" s="321">
        <v>27995.989999999983</v>
      </c>
      <c r="P157" s="321">
        <v>0</v>
      </c>
      <c r="Q157" s="321">
        <v>0</v>
      </c>
      <c r="R157" s="321">
        <v>0</v>
      </c>
      <c r="S157" s="321">
        <v>11846.719999999998</v>
      </c>
      <c r="T157" s="321">
        <v>0</v>
      </c>
      <c r="U157" s="321">
        <v>0</v>
      </c>
      <c r="V157" s="321">
        <v>26343.88</v>
      </c>
      <c r="W157" s="321">
        <v>0</v>
      </c>
      <c r="X157" s="321">
        <v>6143280.8299999991</v>
      </c>
      <c r="Y157" s="321">
        <v>3242896.41</v>
      </c>
      <c r="Z157" s="321">
        <v>0</v>
      </c>
      <c r="AA157" s="321">
        <v>625925.57999999996</v>
      </c>
      <c r="AB157" s="321">
        <v>220393.10000000003</v>
      </c>
      <c r="AC157" s="321">
        <v>485067.89</v>
      </c>
      <c r="AD157" s="321">
        <v>0</v>
      </c>
      <c r="AE157" s="321">
        <v>94732.449999999895</v>
      </c>
      <c r="AF157" s="321">
        <v>40237.410000000003</v>
      </c>
      <c r="AG157" s="321">
        <v>28053.410000000003</v>
      </c>
      <c r="AH157" s="321">
        <v>0</v>
      </c>
      <c r="AI157" s="321">
        <v>0</v>
      </c>
      <c r="AJ157" s="321">
        <v>376192.75000000012</v>
      </c>
      <c r="AK157" s="321">
        <v>660</v>
      </c>
      <c r="AL157" s="321">
        <v>2686.6099999999997</v>
      </c>
      <c r="AM157" s="321">
        <v>13590.67</v>
      </c>
      <c r="AN157" s="321">
        <v>74142.01999999999</v>
      </c>
      <c r="AO157" s="321">
        <v>13885.92</v>
      </c>
      <c r="AP157" s="321">
        <v>16489.75</v>
      </c>
      <c r="AQ157" s="321">
        <v>81269.499999999971</v>
      </c>
      <c r="AR157" s="321">
        <v>107763.79</v>
      </c>
      <c r="AS157" s="321">
        <v>44767.76999999999</v>
      </c>
      <c r="AT157" s="321">
        <v>212969.84999999977</v>
      </c>
      <c r="AU157" s="321">
        <v>4715.26</v>
      </c>
      <c r="AV157" s="321">
        <v>0</v>
      </c>
      <c r="AW157" s="321">
        <v>131202.98000000004</v>
      </c>
      <c r="AX157" s="321">
        <v>154570.74</v>
      </c>
      <c r="AY157" s="321">
        <v>21566.51</v>
      </c>
      <c r="AZ157" s="321">
        <v>49367.070000000007</v>
      </c>
      <c r="BA157" s="321">
        <v>0</v>
      </c>
      <c r="BB157" s="321">
        <v>0</v>
      </c>
      <c r="BC157" s="321">
        <v>0</v>
      </c>
      <c r="BD157" s="321">
        <v>6043147.4400000004</v>
      </c>
      <c r="BE157" s="321">
        <v>311754.89999999991</v>
      </c>
      <c r="BF157" s="321">
        <v>100133.38999999873</v>
      </c>
      <c r="BG157" s="321">
        <v>411888.28999999864</v>
      </c>
      <c r="BH157" s="321">
        <v>0</v>
      </c>
      <c r="BI157" s="321">
        <v>0</v>
      </c>
      <c r="BJ157" s="321">
        <v>0</v>
      </c>
      <c r="BK157" s="321">
        <v>0</v>
      </c>
      <c r="BL157" s="321">
        <v>0</v>
      </c>
      <c r="BM157" s="321">
        <v>0</v>
      </c>
      <c r="BN157" s="321">
        <v>0</v>
      </c>
      <c r="BO157" s="321">
        <v>0</v>
      </c>
      <c r="BP157" s="321">
        <v>0</v>
      </c>
      <c r="BQ157" s="321">
        <v>0</v>
      </c>
      <c r="BR157" s="321">
        <v>0</v>
      </c>
      <c r="BS157" s="321">
        <v>0</v>
      </c>
      <c r="BT157" s="321">
        <v>0</v>
      </c>
      <c r="BU157" s="321">
        <v>0</v>
      </c>
      <c r="BV157" s="321">
        <v>0</v>
      </c>
      <c r="BW157" s="321">
        <v>0</v>
      </c>
      <c r="BX157" s="321">
        <v>0</v>
      </c>
      <c r="BY157" s="321">
        <v>0</v>
      </c>
      <c r="BZ157" s="321">
        <v>0</v>
      </c>
      <c r="CA157" s="321">
        <v>0</v>
      </c>
      <c r="CB157" s="321">
        <v>0</v>
      </c>
      <c r="CC157" s="321">
        <v>411888.28999999864</v>
      </c>
      <c r="CD157" s="321"/>
      <c r="CE157" s="321">
        <v>0</v>
      </c>
      <c r="CF157" s="321"/>
      <c r="CG157" s="321">
        <v>0</v>
      </c>
      <c r="CH157" s="321">
        <v>411888.28999999864</v>
      </c>
      <c r="CI157" s="321">
        <v>391081.01</v>
      </c>
      <c r="CJ157" s="321">
        <v>0</v>
      </c>
      <c r="CK157" s="321">
        <v>0</v>
      </c>
      <c r="CL157" s="321">
        <v>391081.01</v>
      </c>
      <c r="CM157" s="321">
        <v>0</v>
      </c>
      <c r="CN157" s="321">
        <v>0</v>
      </c>
      <c r="CO157" s="321">
        <v>13522.71</v>
      </c>
      <c r="CP157" s="321">
        <v>5010.57</v>
      </c>
      <c r="CQ157" s="321">
        <v>-7276.6100000000006</v>
      </c>
      <c r="CR157" s="321">
        <v>402337.68000000005</v>
      </c>
      <c r="CS157" s="321">
        <v>0</v>
      </c>
      <c r="CT157" s="321">
        <v>0</v>
      </c>
      <c r="CU157" s="321">
        <v>0</v>
      </c>
      <c r="CV157" s="321">
        <v>0</v>
      </c>
      <c r="CW157" s="321"/>
      <c r="CX157" s="321"/>
      <c r="CY157" s="321"/>
      <c r="CZ157" s="321">
        <v>0</v>
      </c>
      <c r="DA157" s="321">
        <v>0</v>
      </c>
      <c r="DB157" s="321">
        <v>0</v>
      </c>
      <c r="DC157" s="321">
        <v>9550.6</v>
      </c>
      <c r="DD157" s="321">
        <v>0</v>
      </c>
      <c r="DE157" s="321">
        <v>0</v>
      </c>
      <c r="DF157" s="321">
        <v>0</v>
      </c>
      <c r="DG157" s="321">
        <v>0</v>
      </c>
      <c r="DH157" s="321">
        <v>0</v>
      </c>
      <c r="DI157" s="321">
        <v>0</v>
      </c>
      <c r="DJ157" s="321">
        <v>9550.6</v>
      </c>
      <c r="DK157" s="321">
        <v>0</v>
      </c>
      <c r="DL157" s="321">
        <v>0</v>
      </c>
      <c r="DM157" s="321">
        <v>0</v>
      </c>
      <c r="DN157" s="321">
        <v>0</v>
      </c>
      <c r="DO157" s="321">
        <v>0</v>
      </c>
      <c r="DP157" s="322">
        <v>9.9999999511055648E-3</v>
      </c>
      <c r="DQ157" s="323">
        <v>4709252.8400000008</v>
      </c>
      <c r="DR157" s="324">
        <v>1333894.5999999996</v>
      </c>
      <c r="DS157" s="323">
        <v>154570.74</v>
      </c>
      <c r="DT157" s="323">
        <v>39842.709999999977</v>
      </c>
      <c r="DU157" s="323">
        <v>0</v>
      </c>
      <c r="DV157" s="323">
        <v>0</v>
      </c>
      <c r="DY157" s="303"/>
      <c r="DZ157" s="303"/>
      <c r="EG157" s="303"/>
    </row>
    <row r="158" spans="1:137" s="13" customFormat="1" ht="15.6" x14ac:dyDescent="0.3">
      <c r="A158" s="318">
        <v>3377</v>
      </c>
      <c r="B158" s="319" t="s">
        <v>347</v>
      </c>
      <c r="C158" s="320" t="s">
        <v>181</v>
      </c>
      <c r="D158" s="320" t="s">
        <v>186</v>
      </c>
      <c r="E158" s="320" t="s">
        <v>183</v>
      </c>
      <c r="F158" s="320" t="s">
        <v>184</v>
      </c>
      <c r="G158" s="321">
        <v>1317708.3</v>
      </c>
      <c r="H158" s="321">
        <v>0</v>
      </c>
      <c r="I158" s="321">
        <v>23696.77</v>
      </c>
      <c r="J158" s="321">
        <v>0</v>
      </c>
      <c r="K158" s="321">
        <v>193490</v>
      </c>
      <c r="L158" s="321">
        <v>1428.22</v>
      </c>
      <c r="M158" s="321">
        <v>0</v>
      </c>
      <c r="N158" s="321">
        <v>0</v>
      </c>
      <c r="O158" s="321">
        <v>8598.6400000000012</v>
      </c>
      <c r="P158" s="321">
        <v>0</v>
      </c>
      <c r="Q158" s="321">
        <v>0</v>
      </c>
      <c r="R158" s="321">
        <v>0</v>
      </c>
      <c r="S158" s="321">
        <v>5126.83</v>
      </c>
      <c r="T158" s="321">
        <v>19480.23</v>
      </c>
      <c r="U158" s="321">
        <v>0</v>
      </c>
      <c r="V158" s="321">
        <v>8143.75</v>
      </c>
      <c r="W158" s="321">
        <v>28198</v>
      </c>
      <c r="X158" s="321">
        <v>1605870.74</v>
      </c>
      <c r="Y158" s="321">
        <v>737273.24</v>
      </c>
      <c r="Z158" s="321">
        <v>0</v>
      </c>
      <c r="AA158" s="321">
        <v>227122.71</v>
      </c>
      <c r="AB158" s="321">
        <v>55814.13</v>
      </c>
      <c r="AC158" s="321">
        <v>114858.79</v>
      </c>
      <c r="AD158" s="321">
        <v>0</v>
      </c>
      <c r="AE158" s="321">
        <v>37464.720000000001</v>
      </c>
      <c r="AF158" s="321">
        <v>550</v>
      </c>
      <c r="AG158" s="321">
        <v>2328.25</v>
      </c>
      <c r="AH158" s="321">
        <v>0</v>
      </c>
      <c r="AI158" s="321">
        <v>4269.25</v>
      </c>
      <c r="AJ158" s="321">
        <v>20501.73</v>
      </c>
      <c r="AK158" s="321">
        <v>992.36</v>
      </c>
      <c r="AL158" s="321">
        <v>585</v>
      </c>
      <c r="AM158" s="321">
        <v>3278.97</v>
      </c>
      <c r="AN158" s="321">
        <v>22154.01</v>
      </c>
      <c r="AO158" s="321">
        <v>4080.97</v>
      </c>
      <c r="AP158" s="321">
        <v>9906.32</v>
      </c>
      <c r="AQ158" s="321">
        <v>54271.83</v>
      </c>
      <c r="AR158" s="321">
        <v>0</v>
      </c>
      <c r="AS158" s="321">
        <v>0</v>
      </c>
      <c r="AT158" s="321">
        <v>97381.94</v>
      </c>
      <c r="AU158" s="321">
        <v>0</v>
      </c>
      <c r="AV158" s="321">
        <v>3890.2</v>
      </c>
      <c r="AW158" s="321">
        <v>110967.36</v>
      </c>
      <c r="AX158" s="321">
        <v>41522.85</v>
      </c>
      <c r="AY158" s="321">
        <v>7163.23</v>
      </c>
      <c r="AZ158" s="321">
        <v>63400.31</v>
      </c>
      <c r="BA158" s="321">
        <v>0</v>
      </c>
      <c r="BB158" s="321">
        <v>0</v>
      </c>
      <c r="BC158" s="321">
        <v>0</v>
      </c>
      <c r="BD158" s="321">
        <v>1619778.1700000002</v>
      </c>
      <c r="BE158" s="321">
        <v>258039.07000000007</v>
      </c>
      <c r="BF158" s="321">
        <v>-13907.430000000168</v>
      </c>
      <c r="BG158" s="321">
        <v>244131.6399999999</v>
      </c>
      <c r="BH158" s="321">
        <v>0</v>
      </c>
      <c r="BI158" s="321">
        <v>0</v>
      </c>
      <c r="BJ158" s="321">
        <v>0</v>
      </c>
      <c r="BK158" s="321">
        <v>0</v>
      </c>
      <c r="BL158" s="321">
        <v>0</v>
      </c>
      <c r="BM158" s="321">
        <v>0</v>
      </c>
      <c r="BN158" s="321">
        <v>0</v>
      </c>
      <c r="BO158" s="321">
        <v>0</v>
      </c>
      <c r="BP158" s="321">
        <v>0</v>
      </c>
      <c r="BQ158" s="321">
        <v>0</v>
      </c>
      <c r="BR158" s="321">
        <v>0</v>
      </c>
      <c r="BS158" s="321">
        <v>0</v>
      </c>
      <c r="BT158" s="321">
        <v>0</v>
      </c>
      <c r="BU158" s="321">
        <v>0</v>
      </c>
      <c r="BV158" s="321">
        <v>0</v>
      </c>
      <c r="BW158" s="321">
        <v>0</v>
      </c>
      <c r="BX158" s="321">
        <v>0</v>
      </c>
      <c r="BY158" s="321">
        <v>0</v>
      </c>
      <c r="BZ158" s="321">
        <v>0</v>
      </c>
      <c r="CA158" s="321">
        <v>0</v>
      </c>
      <c r="CB158" s="321">
        <v>0</v>
      </c>
      <c r="CC158" s="321">
        <v>244131.6399999999</v>
      </c>
      <c r="CD158" s="321"/>
      <c r="CE158" s="321">
        <v>0</v>
      </c>
      <c r="CF158" s="321"/>
      <c r="CG158" s="321">
        <v>0</v>
      </c>
      <c r="CH158" s="321">
        <v>244131.6399999999</v>
      </c>
      <c r="CI158" s="321">
        <v>378436.09</v>
      </c>
      <c r="CJ158" s="321">
        <v>8196.7199999999993</v>
      </c>
      <c r="CK158" s="321">
        <v>0</v>
      </c>
      <c r="CL158" s="321">
        <v>370239.37000000005</v>
      </c>
      <c r="CM158" s="321">
        <v>0</v>
      </c>
      <c r="CN158" s="321">
        <v>0</v>
      </c>
      <c r="CO158" s="321">
        <v>2628.42</v>
      </c>
      <c r="CP158" s="321">
        <v>0</v>
      </c>
      <c r="CQ158" s="321">
        <v>-99811.99</v>
      </c>
      <c r="CR158" s="321">
        <v>273055.80000000005</v>
      </c>
      <c r="CS158" s="321">
        <v>0</v>
      </c>
      <c r="CT158" s="321">
        <v>0</v>
      </c>
      <c r="CU158" s="321">
        <v>0</v>
      </c>
      <c r="CV158" s="321">
        <v>0</v>
      </c>
      <c r="CW158" s="321"/>
      <c r="CX158" s="321"/>
      <c r="CY158" s="321"/>
      <c r="CZ158" s="321">
        <v>0</v>
      </c>
      <c r="DA158" s="321">
        <v>0</v>
      </c>
      <c r="DB158" s="321">
        <v>0</v>
      </c>
      <c r="DC158" s="321">
        <v>3.2</v>
      </c>
      <c r="DD158" s="321">
        <v>0</v>
      </c>
      <c r="DE158" s="321">
        <v>0</v>
      </c>
      <c r="DF158" s="321">
        <v>-4089.79</v>
      </c>
      <c r="DG158" s="321">
        <v>-24837.94</v>
      </c>
      <c r="DH158" s="321">
        <v>0</v>
      </c>
      <c r="DI158" s="321">
        <v>0</v>
      </c>
      <c r="DJ158" s="321">
        <v>-28924.53</v>
      </c>
      <c r="DK158" s="321">
        <v>0</v>
      </c>
      <c r="DL158" s="321">
        <v>0</v>
      </c>
      <c r="DM158" s="321">
        <v>0</v>
      </c>
      <c r="DN158" s="321">
        <v>0</v>
      </c>
      <c r="DO158" s="321">
        <v>0</v>
      </c>
      <c r="DP158" s="322">
        <v>0.36999999993713573</v>
      </c>
      <c r="DQ158" s="323">
        <v>1173083.5899999999</v>
      </c>
      <c r="DR158" s="324">
        <v>446694.58000000031</v>
      </c>
      <c r="DS158" s="323">
        <v>41522.85</v>
      </c>
      <c r="DT158" s="323">
        <v>13725.470000000001</v>
      </c>
      <c r="DU158" s="323">
        <v>19480.23</v>
      </c>
      <c r="DV158" s="323">
        <v>0</v>
      </c>
      <c r="DY158" s="303"/>
      <c r="DZ158" s="303"/>
      <c r="EG158" s="303"/>
    </row>
    <row r="159" spans="1:137" s="13" customFormat="1" ht="15.6" x14ac:dyDescent="0.3">
      <c r="A159" s="318">
        <v>3371</v>
      </c>
      <c r="B159" s="319" t="s">
        <v>348</v>
      </c>
      <c r="C159" s="320" t="s">
        <v>181</v>
      </c>
      <c r="D159" s="320" t="s">
        <v>186</v>
      </c>
      <c r="E159" s="320" t="s">
        <v>183</v>
      </c>
      <c r="F159" s="320" t="s">
        <v>184</v>
      </c>
      <c r="G159" s="321">
        <v>1465130.96</v>
      </c>
      <c r="H159" s="321">
        <v>0</v>
      </c>
      <c r="I159" s="321">
        <v>56720.23</v>
      </c>
      <c r="J159" s="321">
        <v>0</v>
      </c>
      <c r="K159" s="321">
        <v>82420</v>
      </c>
      <c r="L159" s="321">
        <v>5000</v>
      </c>
      <c r="M159" s="321">
        <v>491.43</v>
      </c>
      <c r="N159" s="321">
        <v>0</v>
      </c>
      <c r="O159" s="321">
        <v>117807.65</v>
      </c>
      <c r="P159" s="321">
        <v>0</v>
      </c>
      <c r="Q159" s="321">
        <v>0</v>
      </c>
      <c r="R159" s="321">
        <v>0</v>
      </c>
      <c r="S159" s="321">
        <v>401.86</v>
      </c>
      <c r="T159" s="321">
        <v>0</v>
      </c>
      <c r="U159" s="321">
        <v>0</v>
      </c>
      <c r="V159" s="321">
        <v>3006.25</v>
      </c>
      <c r="W159" s="321">
        <v>110975</v>
      </c>
      <c r="X159" s="321">
        <v>1841953.38</v>
      </c>
      <c r="Y159" s="321">
        <v>775860.19</v>
      </c>
      <c r="Z159" s="321">
        <v>0</v>
      </c>
      <c r="AA159" s="321">
        <v>288528.45</v>
      </c>
      <c r="AB159" s="321">
        <v>71556.7</v>
      </c>
      <c r="AC159" s="321">
        <v>94841.600000000006</v>
      </c>
      <c r="AD159" s="321">
        <v>53613.68</v>
      </c>
      <c r="AE159" s="321">
        <v>58094.95</v>
      </c>
      <c r="AF159" s="321">
        <v>4826.3999999999996</v>
      </c>
      <c r="AG159" s="321">
        <v>4504.6000000000004</v>
      </c>
      <c r="AH159" s="321">
        <v>0</v>
      </c>
      <c r="AI159" s="321">
        <v>0</v>
      </c>
      <c r="AJ159" s="321">
        <v>12792.050000000001</v>
      </c>
      <c r="AK159" s="321">
        <v>2363.6799999999998</v>
      </c>
      <c r="AL159" s="321">
        <v>3715.66</v>
      </c>
      <c r="AM159" s="321">
        <v>4385.1000000000004</v>
      </c>
      <c r="AN159" s="321">
        <v>26001.18</v>
      </c>
      <c r="AO159" s="321">
        <v>18761.88</v>
      </c>
      <c r="AP159" s="321">
        <v>6568.58</v>
      </c>
      <c r="AQ159" s="321">
        <v>17184.730000000003</v>
      </c>
      <c r="AR159" s="321">
        <v>11237.74</v>
      </c>
      <c r="AS159" s="321">
        <v>0</v>
      </c>
      <c r="AT159" s="321">
        <v>28681.279999999999</v>
      </c>
      <c r="AU159" s="321">
        <v>5139.75</v>
      </c>
      <c r="AV159" s="321">
        <v>0</v>
      </c>
      <c r="AW159" s="321">
        <v>53739.53</v>
      </c>
      <c r="AX159" s="321">
        <v>22211.85</v>
      </c>
      <c r="AY159" s="321">
        <v>52990.43</v>
      </c>
      <c r="AZ159" s="321">
        <v>94241.86</v>
      </c>
      <c r="BA159" s="321">
        <v>0</v>
      </c>
      <c r="BB159" s="321">
        <v>0</v>
      </c>
      <c r="BC159" s="321">
        <v>0</v>
      </c>
      <c r="BD159" s="321">
        <v>1711841.8699999999</v>
      </c>
      <c r="BE159" s="321">
        <v>91234.800000000076</v>
      </c>
      <c r="BF159" s="321">
        <v>130111.51000000001</v>
      </c>
      <c r="BG159" s="321">
        <v>221346.31000000008</v>
      </c>
      <c r="BH159" s="321">
        <v>0</v>
      </c>
      <c r="BI159" s="321">
        <v>0</v>
      </c>
      <c r="BJ159" s="321">
        <v>0</v>
      </c>
      <c r="BK159" s="321">
        <v>0</v>
      </c>
      <c r="BL159" s="321">
        <v>0</v>
      </c>
      <c r="BM159" s="321">
        <v>0</v>
      </c>
      <c r="BN159" s="321">
        <v>0</v>
      </c>
      <c r="BO159" s="321">
        <v>0</v>
      </c>
      <c r="BP159" s="321">
        <v>0</v>
      </c>
      <c r="BQ159" s="321">
        <v>0</v>
      </c>
      <c r="BR159" s="321">
        <v>0</v>
      </c>
      <c r="BS159" s="321">
        <v>0</v>
      </c>
      <c r="BT159" s="321">
        <v>0</v>
      </c>
      <c r="BU159" s="321">
        <v>0</v>
      </c>
      <c r="BV159" s="321">
        <v>0</v>
      </c>
      <c r="BW159" s="321">
        <v>0</v>
      </c>
      <c r="BX159" s="321">
        <v>0</v>
      </c>
      <c r="BY159" s="321">
        <v>0</v>
      </c>
      <c r="BZ159" s="321">
        <v>0</v>
      </c>
      <c r="CA159" s="321">
        <v>0</v>
      </c>
      <c r="CB159" s="321">
        <v>0</v>
      </c>
      <c r="CC159" s="321">
        <v>221346.31000000008</v>
      </c>
      <c r="CD159" s="321"/>
      <c r="CE159" s="321">
        <v>0</v>
      </c>
      <c r="CF159" s="321"/>
      <c r="CG159" s="321">
        <v>0</v>
      </c>
      <c r="CH159" s="321">
        <v>221346.31000000008</v>
      </c>
      <c r="CI159" s="321">
        <v>279501.89</v>
      </c>
      <c r="CJ159" s="321">
        <v>117846.54</v>
      </c>
      <c r="CK159" s="321">
        <v>253.09</v>
      </c>
      <c r="CL159" s="321">
        <v>161908.44000000003</v>
      </c>
      <c r="CM159" s="321">
        <v>0</v>
      </c>
      <c r="CN159" s="321">
        <v>0</v>
      </c>
      <c r="CO159" s="321">
        <v>3533.51</v>
      </c>
      <c r="CP159" s="321">
        <v>-1904.22</v>
      </c>
      <c r="CQ159" s="321">
        <v>3406.76</v>
      </c>
      <c r="CR159" s="321">
        <v>166944.49000000005</v>
      </c>
      <c r="CS159" s="321">
        <v>0</v>
      </c>
      <c r="CT159" s="321">
        <v>0</v>
      </c>
      <c r="CU159" s="321">
        <v>0</v>
      </c>
      <c r="CV159" s="321">
        <v>0</v>
      </c>
      <c r="CW159" s="321"/>
      <c r="CX159" s="321"/>
      <c r="CY159" s="321"/>
      <c r="CZ159" s="321">
        <v>0</v>
      </c>
      <c r="DA159" s="321">
        <v>0</v>
      </c>
      <c r="DB159" s="321">
        <v>0</v>
      </c>
      <c r="DC159" s="321">
        <v>0</v>
      </c>
      <c r="DD159" s="321">
        <v>0</v>
      </c>
      <c r="DE159" s="321">
        <v>0</v>
      </c>
      <c r="DF159" s="321">
        <v>-6715.92</v>
      </c>
      <c r="DG159" s="321">
        <v>0</v>
      </c>
      <c r="DH159" s="321">
        <v>0</v>
      </c>
      <c r="DI159" s="321">
        <v>0</v>
      </c>
      <c r="DJ159" s="321">
        <v>-6715.92</v>
      </c>
      <c r="DK159" s="321">
        <v>61117.8</v>
      </c>
      <c r="DL159" s="321">
        <v>0</v>
      </c>
      <c r="DM159" s="321">
        <v>0</v>
      </c>
      <c r="DN159" s="321">
        <v>0</v>
      </c>
      <c r="DO159" s="321">
        <v>0</v>
      </c>
      <c r="DP159" s="322">
        <v>-6.0000000055879354E-2</v>
      </c>
      <c r="DQ159" s="323">
        <v>1347321.9699999997</v>
      </c>
      <c r="DR159" s="324">
        <v>364519.90000000014</v>
      </c>
      <c r="DS159" s="323">
        <v>22211.85</v>
      </c>
      <c r="DT159" s="323">
        <v>118209.51</v>
      </c>
      <c r="DU159" s="323">
        <v>0</v>
      </c>
      <c r="DV159" s="323">
        <v>61117.8</v>
      </c>
      <c r="DY159" s="303"/>
      <c r="DZ159" s="303"/>
      <c r="EG159" s="303"/>
    </row>
    <row r="160" spans="1:137" s="13" customFormat="1" ht="15.6" x14ac:dyDescent="0.3">
      <c r="A160" s="318">
        <v>3307</v>
      </c>
      <c r="B160" s="319" t="s">
        <v>349</v>
      </c>
      <c r="C160" s="320" t="s">
        <v>181</v>
      </c>
      <c r="D160" s="320" t="s">
        <v>186</v>
      </c>
      <c r="E160" s="320" t="s">
        <v>183</v>
      </c>
      <c r="F160" s="320" t="s">
        <v>184</v>
      </c>
      <c r="G160" s="321">
        <v>1836991</v>
      </c>
      <c r="H160" s="321">
        <v>0</v>
      </c>
      <c r="I160" s="321">
        <v>116231</v>
      </c>
      <c r="J160" s="321">
        <v>0</v>
      </c>
      <c r="K160" s="321">
        <v>141050</v>
      </c>
      <c r="L160" s="321">
        <v>0</v>
      </c>
      <c r="M160" s="321">
        <v>0</v>
      </c>
      <c r="N160" s="321">
        <v>0</v>
      </c>
      <c r="O160" s="321">
        <v>86932</v>
      </c>
      <c r="P160" s="321">
        <v>30360</v>
      </c>
      <c r="Q160" s="321">
        <v>0</v>
      </c>
      <c r="R160" s="321">
        <v>0</v>
      </c>
      <c r="S160" s="321">
        <v>59184</v>
      </c>
      <c r="T160" s="321">
        <v>0</v>
      </c>
      <c r="U160" s="321">
        <v>0</v>
      </c>
      <c r="V160" s="321">
        <v>7884</v>
      </c>
      <c r="W160" s="321">
        <v>19611</v>
      </c>
      <c r="X160" s="321">
        <v>2298243</v>
      </c>
      <c r="Y160" s="321">
        <v>1046416</v>
      </c>
      <c r="Z160" s="321">
        <v>262</v>
      </c>
      <c r="AA160" s="321">
        <v>581</v>
      </c>
      <c r="AB160" s="321">
        <v>410550</v>
      </c>
      <c r="AC160" s="321">
        <v>0</v>
      </c>
      <c r="AD160" s="321">
        <v>0</v>
      </c>
      <c r="AE160" s="321">
        <v>195750</v>
      </c>
      <c r="AF160" s="321">
        <v>1189</v>
      </c>
      <c r="AG160" s="321">
        <v>1464</v>
      </c>
      <c r="AH160" s="321">
        <v>0</v>
      </c>
      <c r="AI160" s="321">
        <v>0</v>
      </c>
      <c r="AJ160" s="321">
        <v>35430</v>
      </c>
      <c r="AK160" s="321">
        <v>1736</v>
      </c>
      <c r="AL160" s="321">
        <v>572</v>
      </c>
      <c r="AM160" s="321">
        <v>6462</v>
      </c>
      <c r="AN160" s="321">
        <v>32810</v>
      </c>
      <c r="AO160" s="321">
        <v>4399</v>
      </c>
      <c r="AP160" s="321">
        <v>26006</v>
      </c>
      <c r="AQ160" s="321">
        <v>92075</v>
      </c>
      <c r="AR160" s="321">
        <v>0</v>
      </c>
      <c r="AS160" s="321">
        <v>7307</v>
      </c>
      <c r="AT160" s="321">
        <v>23522</v>
      </c>
      <c r="AU160" s="321">
        <v>9471</v>
      </c>
      <c r="AV160" s="321">
        <v>0</v>
      </c>
      <c r="AW160" s="321">
        <v>152812</v>
      </c>
      <c r="AX160" s="321">
        <v>94246</v>
      </c>
      <c r="AY160" s="321">
        <v>9050</v>
      </c>
      <c r="AZ160" s="321">
        <v>48506</v>
      </c>
      <c r="BA160" s="321">
        <v>0</v>
      </c>
      <c r="BB160" s="321">
        <v>0</v>
      </c>
      <c r="BC160" s="321">
        <v>0</v>
      </c>
      <c r="BD160" s="321">
        <v>2200616</v>
      </c>
      <c r="BE160" s="321">
        <v>208225</v>
      </c>
      <c r="BF160" s="321">
        <v>97627</v>
      </c>
      <c r="BG160" s="321">
        <v>305852</v>
      </c>
      <c r="BH160" s="321">
        <v>0</v>
      </c>
      <c r="BI160" s="321">
        <v>0</v>
      </c>
      <c r="BJ160" s="321">
        <v>0</v>
      </c>
      <c r="BK160" s="321">
        <v>0</v>
      </c>
      <c r="BL160" s="321">
        <v>0</v>
      </c>
      <c r="BM160" s="321">
        <v>0</v>
      </c>
      <c r="BN160" s="321">
        <v>0</v>
      </c>
      <c r="BO160" s="321">
        <v>0</v>
      </c>
      <c r="BP160" s="321">
        <v>0</v>
      </c>
      <c r="BQ160" s="321">
        <v>0</v>
      </c>
      <c r="BR160" s="321">
        <v>0</v>
      </c>
      <c r="BS160" s="321">
        <v>0</v>
      </c>
      <c r="BT160" s="321">
        <v>0</v>
      </c>
      <c r="BU160" s="321">
        <v>0</v>
      </c>
      <c r="BV160" s="321">
        <v>0</v>
      </c>
      <c r="BW160" s="321">
        <v>0</v>
      </c>
      <c r="BX160" s="321">
        <v>0</v>
      </c>
      <c r="BY160" s="321">
        <v>0</v>
      </c>
      <c r="BZ160" s="321">
        <v>0</v>
      </c>
      <c r="CA160" s="321">
        <v>0</v>
      </c>
      <c r="CB160" s="321">
        <v>0</v>
      </c>
      <c r="CC160" s="321">
        <v>305852</v>
      </c>
      <c r="CD160" s="321"/>
      <c r="CE160" s="321">
        <v>0</v>
      </c>
      <c r="CF160" s="321"/>
      <c r="CG160" s="321">
        <v>0</v>
      </c>
      <c r="CH160" s="321">
        <v>305852</v>
      </c>
      <c r="CI160" s="321">
        <v>516104</v>
      </c>
      <c r="CJ160" s="321">
        <v>0</v>
      </c>
      <c r="CK160" s="321">
        <v>0</v>
      </c>
      <c r="CL160" s="321">
        <v>516104</v>
      </c>
      <c r="CM160" s="321">
        <v>0</v>
      </c>
      <c r="CN160" s="321">
        <v>0</v>
      </c>
      <c r="CO160" s="321">
        <v>0</v>
      </c>
      <c r="CP160" s="321">
        <v>0</v>
      </c>
      <c r="CQ160" s="321">
        <v>-217015</v>
      </c>
      <c r="CR160" s="321">
        <v>299089</v>
      </c>
      <c r="CS160" s="321">
        <v>0</v>
      </c>
      <c r="CT160" s="321">
        <v>0</v>
      </c>
      <c r="CU160" s="321">
        <v>0</v>
      </c>
      <c r="CV160" s="321">
        <v>0</v>
      </c>
      <c r="CW160" s="321"/>
      <c r="CX160" s="321"/>
      <c r="CY160" s="321"/>
      <c r="CZ160" s="321">
        <v>0</v>
      </c>
      <c r="DA160" s="321">
        <v>0</v>
      </c>
      <c r="DB160" s="321">
        <v>0</v>
      </c>
      <c r="DC160" s="321">
        <v>6762</v>
      </c>
      <c r="DD160" s="321">
        <v>0</v>
      </c>
      <c r="DE160" s="321">
        <v>0</v>
      </c>
      <c r="DF160" s="321">
        <v>0</v>
      </c>
      <c r="DG160" s="321">
        <v>0</v>
      </c>
      <c r="DH160" s="321">
        <v>0</v>
      </c>
      <c r="DI160" s="321">
        <v>0</v>
      </c>
      <c r="DJ160" s="321">
        <v>6762</v>
      </c>
      <c r="DK160" s="321">
        <v>0</v>
      </c>
      <c r="DL160" s="321">
        <v>0</v>
      </c>
      <c r="DM160" s="321">
        <v>0</v>
      </c>
      <c r="DN160" s="321">
        <v>0</v>
      </c>
      <c r="DO160" s="321">
        <v>0</v>
      </c>
      <c r="DP160" s="322">
        <v>0.01</v>
      </c>
      <c r="DQ160" s="323">
        <v>1654748</v>
      </c>
      <c r="DR160" s="324">
        <v>545868</v>
      </c>
      <c r="DS160" s="323">
        <v>94246</v>
      </c>
      <c r="DT160" s="323">
        <v>176476</v>
      </c>
      <c r="DU160" s="323">
        <v>0</v>
      </c>
      <c r="DV160" s="323">
        <v>0</v>
      </c>
      <c r="DY160" s="303"/>
      <c r="DZ160" s="303"/>
      <c r="EG160" s="303"/>
    </row>
    <row r="161" spans="1:137" s="13" customFormat="1" ht="31.2" x14ac:dyDescent="0.3">
      <c r="A161" s="318">
        <v>3361</v>
      </c>
      <c r="B161" s="319" t="s">
        <v>350</v>
      </c>
      <c r="C161" s="320" t="s">
        <v>181</v>
      </c>
      <c r="D161" s="320" t="s">
        <v>186</v>
      </c>
      <c r="E161" s="320" t="s">
        <v>183</v>
      </c>
      <c r="F161" s="320" t="s">
        <v>184</v>
      </c>
      <c r="G161" s="321">
        <v>2062659.83</v>
      </c>
      <c r="H161" s="321">
        <v>0</v>
      </c>
      <c r="I161" s="321">
        <v>28312.73</v>
      </c>
      <c r="J161" s="321">
        <v>0</v>
      </c>
      <c r="K161" s="321">
        <v>229400</v>
      </c>
      <c r="L161" s="321">
        <v>3256.93</v>
      </c>
      <c r="M161" s="321">
        <v>0</v>
      </c>
      <c r="N161" s="321">
        <v>0</v>
      </c>
      <c r="O161" s="321">
        <v>46592.229999999996</v>
      </c>
      <c r="P161" s="321">
        <v>39590.47</v>
      </c>
      <c r="Q161" s="321">
        <v>0</v>
      </c>
      <c r="R161" s="321">
        <v>0</v>
      </c>
      <c r="S161" s="321">
        <v>26147.370000000003</v>
      </c>
      <c r="T161" s="321">
        <v>4864.0200000000004</v>
      </c>
      <c r="U161" s="321">
        <v>0</v>
      </c>
      <c r="V161" s="321">
        <v>10275</v>
      </c>
      <c r="W161" s="321">
        <v>54911</v>
      </c>
      <c r="X161" s="321">
        <v>2506009.5800000005</v>
      </c>
      <c r="Y161" s="321">
        <v>1165472.5699999984</v>
      </c>
      <c r="Z161" s="321">
        <v>0</v>
      </c>
      <c r="AA161" s="321">
        <v>441932.32</v>
      </c>
      <c r="AB161" s="321">
        <v>41731.160000000673</v>
      </c>
      <c r="AC161" s="321">
        <v>117894.35</v>
      </c>
      <c r="AD161" s="321">
        <v>0</v>
      </c>
      <c r="AE161" s="321">
        <v>80318.489999999816</v>
      </c>
      <c r="AF161" s="321">
        <v>0</v>
      </c>
      <c r="AG161" s="321">
        <v>755</v>
      </c>
      <c r="AH161" s="321">
        <v>0</v>
      </c>
      <c r="AI161" s="321">
        <v>0</v>
      </c>
      <c r="AJ161" s="321">
        <v>20331.610000000004</v>
      </c>
      <c r="AK161" s="321">
        <v>883.72</v>
      </c>
      <c r="AL161" s="321">
        <v>37403.050000000003</v>
      </c>
      <c r="AM161" s="321">
        <v>5480.31</v>
      </c>
      <c r="AN161" s="321">
        <v>34409.14</v>
      </c>
      <c r="AO161" s="321">
        <v>6942.96</v>
      </c>
      <c r="AP161" s="321">
        <v>27115.73</v>
      </c>
      <c r="AQ161" s="321">
        <v>191013.53000000009</v>
      </c>
      <c r="AR161" s="321">
        <v>0</v>
      </c>
      <c r="AS161" s="321">
        <v>0</v>
      </c>
      <c r="AT161" s="321">
        <v>66496.399999999994</v>
      </c>
      <c r="AU161" s="321">
        <v>14865.74</v>
      </c>
      <c r="AV161" s="321">
        <v>11160</v>
      </c>
      <c r="AW161" s="321">
        <v>147848.29999999999</v>
      </c>
      <c r="AX161" s="321">
        <v>128782.27</v>
      </c>
      <c r="AY161" s="321">
        <v>26772.22</v>
      </c>
      <c r="AZ161" s="321">
        <v>160393.25</v>
      </c>
      <c r="BA161" s="321">
        <v>0</v>
      </c>
      <c r="BB161" s="321">
        <v>0</v>
      </c>
      <c r="BC161" s="321">
        <v>0</v>
      </c>
      <c r="BD161" s="321">
        <v>2728002.1199999992</v>
      </c>
      <c r="BE161" s="321">
        <v>269641.91999999969</v>
      </c>
      <c r="BF161" s="321">
        <v>-221992.53999999864</v>
      </c>
      <c r="BG161" s="321">
        <v>47649.380000001052</v>
      </c>
      <c r="BH161" s="321">
        <v>0</v>
      </c>
      <c r="BI161" s="321">
        <v>0</v>
      </c>
      <c r="BJ161" s="321">
        <v>0</v>
      </c>
      <c r="BK161" s="321">
        <v>0</v>
      </c>
      <c r="BL161" s="321">
        <v>0</v>
      </c>
      <c r="BM161" s="321">
        <v>0</v>
      </c>
      <c r="BN161" s="321">
        <v>0</v>
      </c>
      <c r="BO161" s="321">
        <v>0</v>
      </c>
      <c r="BP161" s="321">
        <v>0</v>
      </c>
      <c r="BQ161" s="321">
        <v>0</v>
      </c>
      <c r="BR161" s="321">
        <v>0</v>
      </c>
      <c r="BS161" s="321">
        <v>0</v>
      </c>
      <c r="BT161" s="321">
        <v>0</v>
      </c>
      <c r="BU161" s="321">
        <v>0</v>
      </c>
      <c r="BV161" s="321">
        <v>0</v>
      </c>
      <c r="BW161" s="321">
        <v>0</v>
      </c>
      <c r="BX161" s="321">
        <v>0</v>
      </c>
      <c r="BY161" s="321">
        <v>0</v>
      </c>
      <c r="BZ161" s="321">
        <v>0</v>
      </c>
      <c r="CA161" s="321">
        <v>0</v>
      </c>
      <c r="CB161" s="321">
        <v>0</v>
      </c>
      <c r="CC161" s="321">
        <v>47649.380000001052</v>
      </c>
      <c r="CD161" s="321"/>
      <c r="CE161" s="321">
        <v>0</v>
      </c>
      <c r="CF161" s="321"/>
      <c r="CG161" s="321">
        <v>0</v>
      </c>
      <c r="CH161" s="321">
        <v>47649.380000001052</v>
      </c>
      <c r="CI161" s="321">
        <v>426386.2</v>
      </c>
      <c r="CJ161" s="321">
        <v>0</v>
      </c>
      <c r="CK161" s="321">
        <v>0</v>
      </c>
      <c r="CL161" s="321">
        <v>426386.2</v>
      </c>
      <c r="CM161" s="321">
        <v>0</v>
      </c>
      <c r="CN161" s="321">
        <v>0</v>
      </c>
      <c r="CO161" s="321">
        <v>8199.91</v>
      </c>
      <c r="CP161" s="321">
        <v>0</v>
      </c>
      <c r="CQ161" s="321">
        <v>-344749.37</v>
      </c>
      <c r="CR161" s="321">
        <v>89836.739999999991</v>
      </c>
      <c r="CS161" s="321">
        <v>0</v>
      </c>
      <c r="CT161" s="321">
        <v>0</v>
      </c>
      <c r="CU161" s="321">
        <v>0</v>
      </c>
      <c r="CV161" s="321">
        <v>0</v>
      </c>
      <c r="CW161" s="321"/>
      <c r="CX161" s="321"/>
      <c r="CY161" s="321"/>
      <c r="CZ161" s="321">
        <v>0</v>
      </c>
      <c r="DA161" s="321">
        <v>0</v>
      </c>
      <c r="DB161" s="321">
        <v>16870.5</v>
      </c>
      <c r="DC161" s="321">
        <v>8271.4</v>
      </c>
      <c r="DD161" s="321">
        <v>0</v>
      </c>
      <c r="DE161" s="321">
        <v>0</v>
      </c>
      <c r="DF161" s="321">
        <v>-30741.09</v>
      </c>
      <c r="DG161" s="321">
        <v>-36588.18</v>
      </c>
      <c r="DH161" s="321">
        <v>0</v>
      </c>
      <c r="DI161" s="321">
        <v>0</v>
      </c>
      <c r="DJ161" s="321">
        <v>-42187.369999999995</v>
      </c>
      <c r="DK161" s="321">
        <v>0</v>
      </c>
      <c r="DL161" s="321">
        <v>0</v>
      </c>
      <c r="DM161" s="321">
        <v>0</v>
      </c>
      <c r="DN161" s="321">
        <v>0</v>
      </c>
      <c r="DO161" s="321">
        <v>0</v>
      </c>
      <c r="DP161" s="322">
        <v>1.0000000009313226E-2</v>
      </c>
      <c r="DQ161" s="323">
        <v>1847348.889999999</v>
      </c>
      <c r="DR161" s="324">
        <v>880653.23000000021</v>
      </c>
      <c r="DS161" s="323">
        <v>128782.27</v>
      </c>
      <c r="DT161" s="323">
        <v>112330.07</v>
      </c>
      <c r="DU161" s="323">
        <v>4864.0200000000004</v>
      </c>
      <c r="DV161" s="323">
        <v>0</v>
      </c>
      <c r="DY161" s="303"/>
      <c r="DZ161" s="303"/>
      <c r="EG161" s="303"/>
    </row>
    <row r="162" spans="1:137" s="13" customFormat="1" ht="31.2" x14ac:dyDescent="0.3">
      <c r="A162" s="318">
        <v>3382</v>
      </c>
      <c r="B162" s="319" t="s">
        <v>351</v>
      </c>
      <c r="C162" s="320" t="s">
        <v>181</v>
      </c>
      <c r="D162" s="320" t="s">
        <v>186</v>
      </c>
      <c r="E162" s="320" t="s">
        <v>183</v>
      </c>
      <c r="F162" s="320" t="s">
        <v>194</v>
      </c>
      <c r="G162" s="321">
        <v>1173539.9099999999</v>
      </c>
      <c r="H162" s="321">
        <v>0</v>
      </c>
      <c r="I162" s="321">
        <v>58880.37</v>
      </c>
      <c r="J162" s="321">
        <v>0</v>
      </c>
      <c r="K162" s="321">
        <v>99800</v>
      </c>
      <c r="L162" s="321">
        <v>2506.9299999999998</v>
      </c>
      <c r="M162" s="321">
        <v>0</v>
      </c>
      <c r="N162" s="321">
        <v>0</v>
      </c>
      <c r="O162" s="321">
        <v>15153.890000000001</v>
      </c>
      <c r="P162" s="321">
        <v>22871.759999999998</v>
      </c>
      <c r="Q162" s="321">
        <v>0</v>
      </c>
      <c r="R162" s="321">
        <v>0</v>
      </c>
      <c r="S162" s="321">
        <v>40691.189999999988</v>
      </c>
      <c r="T162" s="321">
        <v>0</v>
      </c>
      <c r="U162" s="321">
        <v>0</v>
      </c>
      <c r="V162" s="321">
        <v>1337.71</v>
      </c>
      <c r="W162" s="321">
        <v>47615</v>
      </c>
      <c r="X162" s="321">
        <v>1462396.7599999998</v>
      </c>
      <c r="Y162" s="321">
        <v>609870.6300000007</v>
      </c>
      <c r="Z162" s="321">
        <v>0.47</v>
      </c>
      <c r="AA162" s="321">
        <v>792.47000000000014</v>
      </c>
      <c r="AB162" s="321">
        <v>227563.47999999989</v>
      </c>
      <c r="AC162" s="321">
        <v>0.27</v>
      </c>
      <c r="AD162" s="321">
        <v>0</v>
      </c>
      <c r="AE162" s="321">
        <v>279862.60999999993</v>
      </c>
      <c r="AF162" s="321">
        <v>13398.09</v>
      </c>
      <c r="AG162" s="321">
        <v>92</v>
      </c>
      <c r="AH162" s="321">
        <v>0</v>
      </c>
      <c r="AI162" s="321">
        <v>352</v>
      </c>
      <c r="AJ162" s="321">
        <v>22436.1</v>
      </c>
      <c r="AK162" s="321">
        <v>0</v>
      </c>
      <c r="AL162" s="321">
        <v>25382.100000000002</v>
      </c>
      <c r="AM162" s="321">
        <v>2826.55</v>
      </c>
      <c r="AN162" s="321">
        <v>31916.170000000009</v>
      </c>
      <c r="AO162" s="321">
        <v>4557.9799999999996</v>
      </c>
      <c r="AP162" s="321">
        <v>9020.2400000000016</v>
      </c>
      <c r="AQ162" s="321">
        <v>28127.899999999994</v>
      </c>
      <c r="AR162" s="321">
        <v>3076.6</v>
      </c>
      <c r="AS162" s="321">
        <v>150</v>
      </c>
      <c r="AT162" s="321">
        <v>26875.520000000004</v>
      </c>
      <c r="AU162" s="321">
        <v>0</v>
      </c>
      <c r="AV162" s="321">
        <v>0</v>
      </c>
      <c r="AW162" s="321">
        <v>87558.16</v>
      </c>
      <c r="AX162" s="321">
        <v>7112</v>
      </c>
      <c r="AY162" s="321">
        <v>5064.1400000000003</v>
      </c>
      <c r="AZ162" s="321">
        <v>125952.53</v>
      </c>
      <c r="BA162" s="321">
        <v>0</v>
      </c>
      <c r="BB162" s="321">
        <v>0</v>
      </c>
      <c r="BC162" s="321">
        <v>0</v>
      </c>
      <c r="BD162" s="321">
        <v>1511988.0100000005</v>
      </c>
      <c r="BE162" s="321">
        <v>90488.530000000115</v>
      </c>
      <c r="BF162" s="321">
        <v>-49591.250000000698</v>
      </c>
      <c r="BG162" s="321">
        <v>40897.279999999417</v>
      </c>
      <c r="BH162" s="321">
        <v>0</v>
      </c>
      <c r="BI162" s="321">
        <v>0</v>
      </c>
      <c r="BJ162" s="321">
        <v>0</v>
      </c>
      <c r="BK162" s="321">
        <v>0</v>
      </c>
      <c r="BL162" s="321">
        <v>0</v>
      </c>
      <c r="BM162" s="321">
        <v>0</v>
      </c>
      <c r="BN162" s="321">
        <v>0</v>
      </c>
      <c r="BO162" s="321">
        <v>0</v>
      </c>
      <c r="BP162" s="321">
        <v>0</v>
      </c>
      <c r="BQ162" s="321">
        <v>0</v>
      </c>
      <c r="BR162" s="321">
        <v>0</v>
      </c>
      <c r="BS162" s="321">
        <v>0</v>
      </c>
      <c r="BT162" s="321">
        <v>0</v>
      </c>
      <c r="BU162" s="321">
        <v>0</v>
      </c>
      <c r="BV162" s="321">
        <v>0</v>
      </c>
      <c r="BW162" s="321">
        <v>0</v>
      </c>
      <c r="BX162" s="321">
        <v>0</v>
      </c>
      <c r="BY162" s="321">
        <v>0</v>
      </c>
      <c r="BZ162" s="321">
        <v>0</v>
      </c>
      <c r="CA162" s="321">
        <v>0</v>
      </c>
      <c r="CB162" s="321">
        <v>0</v>
      </c>
      <c r="CC162" s="321">
        <v>40897.279999999417</v>
      </c>
      <c r="CD162" s="321"/>
      <c r="CE162" s="321">
        <v>0</v>
      </c>
      <c r="CF162" s="321"/>
      <c r="CG162" s="321">
        <v>0</v>
      </c>
      <c r="CH162" s="321">
        <v>40897.279999999417</v>
      </c>
      <c r="CI162" s="321">
        <v>0</v>
      </c>
      <c r="CJ162" s="321">
        <v>0</v>
      </c>
      <c r="CK162" s="321">
        <v>0</v>
      </c>
      <c r="CL162" s="321">
        <v>0</v>
      </c>
      <c r="CM162" s="321">
        <v>0</v>
      </c>
      <c r="CN162" s="321">
        <v>0</v>
      </c>
      <c r="CO162" s="321">
        <v>0</v>
      </c>
      <c r="CP162" s="321">
        <v>0</v>
      </c>
      <c r="CQ162" s="321">
        <v>0</v>
      </c>
      <c r="CR162" s="321">
        <v>0</v>
      </c>
      <c r="CS162" s="321">
        <v>0</v>
      </c>
      <c r="CT162" s="321">
        <v>0</v>
      </c>
      <c r="CU162" s="321">
        <v>0</v>
      </c>
      <c r="CV162" s="321">
        <v>0</v>
      </c>
      <c r="CW162" s="321"/>
      <c r="CX162" s="321"/>
      <c r="CY162" s="321"/>
      <c r="CZ162" s="321">
        <v>67970.719999999259</v>
      </c>
      <c r="DA162" s="321">
        <v>67970.719999999259</v>
      </c>
      <c r="DB162" s="321">
        <v>0</v>
      </c>
      <c r="DC162" s="321">
        <v>3015.64</v>
      </c>
      <c r="DD162" s="321">
        <v>0</v>
      </c>
      <c r="DE162" s="321">
        <v>0</v>
      </c>
      <c r="DF162" s="321">
        <v>-5000</v>
      </c>
      <c r="DG162" s="321">
        <v>-25089.08</v>
      </c>
      <c r="DH162" s="321">
        <v>0</v>
      </c>
      <c r="DI162" s="321">
        <v>0</v>
      </c>
      <c r="DJ162" s="321">
        <v>-27073.440000000002</v>
      </c>
      <c r="DK162" s="321">
        <v>0</v>
      </c>
      <c r="DL162" s="321">
        <v>0</v>
      </c>
      <c r="DM162" s="321">
        <v>0</v>
      </c>
      <c r="DN162" s="321">
        <v>0</v>
      </c>
      <c r="DO162" s="321">
        <v>0</v>
      </c>
      <c r="DP162" s="322">
        <v>7.4214767664670944E-10</v>
      </c>
      <c r="DQ162" s="323">
        <v>1131488.0200000005</v>
      </c>
      <c r="DR162" s="324">
        <v>380499.99</v>
      </c>
      <c r="DS162" s="323">
        <v>7112</v>
      </c>
      <c r="DT162" s="323">
        <v>78716.84</v>
      </c>
      <c r="DU162" s="323">
        <v>0</v>
      </c>
      <c r="DV162" s="323">
        <v>0</v>
      </c>
      <c r="DY162" s="303"/>
      <c r="DZ162" s="303"/>
      <c r="EG162" s="303"/>
    </row>
    <row r="163" spans="1:137" s="13" customFormat="1" ht="15.6" x14ac:dyDescent="0.3">
      <c r="A163" s="318">
        <v>3344</v>
      </c>
      <c r="B163" s="319" t="s">
        <v>352</v>
      </c>
      <c r="C163" s="320" t="s">
        <v>181</v>
      </c>
      <c r="D163" s="320" t="s">
        <v>186</v>
      </c>
      <c r="E163" s="320" t="s">
        <v>183</v>
      </c>
      <c r="F163" s="320" t="s">
        <v>184</v>
      </c>
      <c r="G163" s="321">
        <v>2099481.2000000002</v>
      </c>
      <c r="H163" s="321">
        <v>0</v>
      </c>
      <c r="I163" s="321">
        <v>74803.59</v>
      </c>
      <c r="J163" s="321">
        <v>0</v>
      </c>
      <c r="K163" s="321">
        <v>118970</v>
      </c>
      <c r="L163" s="321">
        <v>1085.6400000000001</v>
      </c>
      <c r="M163" s="321">
        <v>0</v>
      </c>
      <c r="N163" s="321">
        <v>9788</v>
      </c>
      <c r="O163" s="321">
        <v>20171.750000000007</v>
      </c>
      <c r="P163" s="321">
        <v>51056.83</v>
      </c>
      <c r="Q163" s="321">
        <v>0</v>
      </c>
      <c r="R163" s="321">
        <v>0</v>
      </c>
      <c r="S163" s="321">
        <v>26067.11</v>
      </c>
      <c r="T163" s="321">
        <v>0</v>
      </c>
      <c r="U163" s="321">
        <v>0</v>
      </c>
      <c r="V163" s="321">
        <v>1941.46</v>
      </c>
      <c r="W163" s="321">
        <v>82186</v>
      </c>
      <c r="X163" s="321">
        <v>2485551.58</v>
      </c>
      <c r="Y163" s="321">
        <v>1226496.3300000019</v>
      </c>
      <c r="Z163" s="321">
        <v>7.9936057773011271E-15</v>
      </c>
      <c r="AA163" s="321">
        <v>405597.19</v>
      </c>
      <c r="AB163" s="321">
        <v>95119.13000000047</v>
      </c>
      <c r="AC163" s="321">
        <v>139154.23000000001</v>
      </c>
      <c r="AD163" s="321">
        <v>0</v>
      </c>
      <c r="AE163" s="321">
        <v>89525.739999999816</v>
      </c>
      <c r="AF163" s="321">
        <v>3145.9300000000039</v>
      </c>
      <c r="AG163" s="321">
        <v>8400.42</v>
      </c>
      <c r="AH163" s="321">
        <v>0</v>
      </c>
      <c r="AI163" s="321">
        <v>0</v>
      </c>
      <c r="AJ163" s="321">
        <v>16722.259999999998</v>
      </c>
      <c r="AK163" s="321">
        <v>0</v>
      </c>
      <c r="AL163" s="321">
        <v>3858.44</v>
      </c>
      <c r="AM163" s="321">
        <v>8239.41</v>
      </c>
      <c r="AN163" s="321">
        <v>35755.070000000007</v>
      </c>
      <c r="AO163" s="321">
        <v>3047.48</v>
      </c>
      <c r="AP163" s="321">
        <v>4129.0200000000004</v>
      </c>
      <c r="AQ163" s="321">
        <v>64409.640000000116</v>
      </c>
      <c r="AR163" s="321">
        <v>29346.18</v>
      </c>
      <c r="AS163" s="321">
        <v>0</v>
      </c>
      <c r="AT163" s="321">
        <v>18599.409999999996</v>
      </c>
      <c r="AU163" s="321">
        <v>13831.93</v>
      </c>
      <c r="AV163" s="321">
        <v>0</v>
      </c>
      <c r="AW163" s="321">
        <v>145704.38</v>
      </c>
      <c r="AX163" s="321">
        <v>14497.87</v>
      </c>
      <c r="AY163" s="321">
        <v>31165.5</v>
      </c>
      <c r="AZ163" s="321">
        <v>138807.63</v>
      </c>
      <c r="BA163" s="321">
        <v>0</v>
      </c>
      <c r="BB163" s="321">
        <v>0</v>
      </c>
      <c r="BC163" s="321">
        <v>0</v>
      </c>
      <c r="BD163" s="321">
        <v>2495553.1900000023</v>
      </c>
      <c r="BE163" s="321">
        <v>173529.04999999996</v>
      </c>
      <c r="BF163" s="321">
        <v>-10001.610000002198</v>
      </c>
      <c r="BG163" s="321">
        <v>163527.43999999776</v>
      </c>
      <c r="BH163" s="321">
        <v>0</v>
      </c>
      <c r="BI163" s="321">
        <v>0</v>
      </c>
      <c r="BJ163" s="321">
        <v>0</v>
      </c>
      <c r="BK163" s="321">
        <v>0</v>
      </c>
      <c r="BL163" s="321">
        <v>0</v>
      </c>
      <c r="BM163" s="321">
        <v>0</v>
      </c>
      <c r="BN163" s="321">
        <v>0</v>
      </c>
      <c r="BO163" s="321">
        <v>0</v>
      </c>
      <c r="BP163" s="321">
        <v>0</v>
      </c>
      <c r="BQ163" s="321">
        <v>0</v>
      </c>
      <c r="BR163" s="321">
        <v>0</v>
      </c>
      <c r="BS163" s="321">
        <v>0</v>
      </c>
      <c r="BT163" s="321">
        <v>0</v>
      </c>
      <c r="BU163" s="321">
        <v>0</v>
      </c>
      <c r="BV163" s="321">
        <v>0</v>
      </c>
      <c r="BW163" s="321">
        <v>0</v>
      </c>
      <c r="BX163" s="321">
        <v>0</v>
      </c>
      <c r="BY163" s="321">
        <v>0</v>
      </c>
      <c r="BZ163" s="321">
        <v>0</v>
      </c>
      <c r="CA163" s="321">
        <v>0</v>
      </c>
      <c r="CB163" s="321">
        <v>0</v>
      </c>
      <c r="CC163" s="321">
        <v>163527.43999999776</v>
      </c>
      <c r="CD163" s="321"/>
      <c r="CE163" s="321">
        <v>0</v>
      </c>
      <c r="CF163" s="321"/>
      <c r="CG163" s="321">
        <v>0</v>
      </c>
      <c r="CH163" s="321">
        <v>163527.43999999776</v>
      </c>
      <c r="CI163" s="321">
        <v>376270.84</v>
      </c>
      <c r="CJ163" s="321">
        <v>0</v>
      </c>
      <c r="CK163" s="321">
        <v>0</v>
      </c>
      <c r="CL163" s="321">
        <v>376270.84</v>
      </c>
      <c r="CM163" s="321">
        <v>0</v>
      </c>
      <c r="CN163" s="321">
        <v>0</v>
      </c>
      <c r="CO163" s="321">
        <v>3473.21</v>
      </c>
      <c r="CP163" s="321">
        <v>0</v>
      </c>
      <c r="CQ163" s="321">
        <v>-185186.28999999998</v>
      </c>
      <c r="CR163" s="321">
        <v>194557.76000000007</v>
      </c>
      <c r="CS163" s="321">
        <v>0</v>
      </c>
      <c r="CT163" s="321">
        <v>0</v>
      </c>
      <c r="CU163" s="321">
        <v>0</v>
      </c>
      <c r="CV163" s="321">
        <v>0</v>
      </c>
      <c r="CW163" s="321"/>
      <c r="CX163" s="321"/>
      <c r="CY163" s="321"/>
      <c r="CZ163" s="321">
        <v>0</v>
      </c>
      <c r="DA163" s="321">
        <v>0</v>
      </c>
      <c r="DB163" s="321">
        <v>0</v>
      </c>
      <c r="DC163" s="321">
        <v>6177.65</v>
      </c>
      <c r="DD163" s="321">
        <v>7626.24</v>
      </c>
      <c r="DE163" s="321">
        <v>0</v>
      </c>
      <c r="DF163" s="321">
        <v>-9609.3799999999992</v>
      </c>
      <c r="DG163" s="321">
        <v>-35224.839999999997</v>
      </c>
      <c r="DH163" s="321">
        <v>0</v>
      </c>
      <c r="DI163" s="321">
        <v>0</v>
      </c>
      <c r="DJ163" s="321">
        <v>-31030.329999999994</v>
      </c>
      <c r="DK163" s="321">
        <v>0</v>
      </c>
      <c r="DL163" s="321">
        <v>0</v>
      </c>
      <c r="DM163" s="321">
        <v>0</v>
      </c>
      <c r="DN163" s="321">
        <v>0</v>
      </c>
      <c r="DO163" s="321">
        <v>0</v>
      </c>
      <c r="DP163" s="322">
        <v>9.9999999220017344E-3</v>
      </c>
      <c r="DQ163" s="323">
        <v>1959038.5500000019</v>
      </c>
      <c r="DR163" s="324">
        <v>536514.64000000036</v>
      </c>
      <c r="DS163" s="323">
        <v>14497.87</v>
      </c>
      <c r="DT163" s="323">
        <v>107083.69000000002</v>
      </c>
      <c r="DU163" s="323">
        <v>0</v>
      </c>
      <c r="DV163" s="323">
        <v>0</v>
      </c>
      <c r="DY163" s="303"/>
      <c r="DZ163" s="303"/>
      <c r="EG163" s="303"/>
    </row>
    <row r="164" spans="1:137" s="13" customFormat="1" ht="31.2" x14ac:dyDescent="0.3">
      <c r="A164" s="318">
        <v>3025</v>
      </c>
      <c r="B164" s="319" t="s">
        <v>353</v>
      </c>
      <c r="C164" s="320" t="s">
        <v>181</v>
      </c>
      <c r="D164" s="320" t="s">
        <v>186</v>
      </c>
      <c r="E164" s="320" t="s">
        <v>183</v>
      </c>
      <c r="F164" s="320" t="s">
        <v>184</v>
      </c>
      <c r="G164" s="321">
        <v>2146267</v>
      </c>
      <c r="H164" s="321">
        <v>0</v>
      </c>
      <c r="I164" s="321">
        <v>223989</v>
      </c>
      <c r="J164" s="321">
        <v>0</v>
      </c>
      <c r="K164" s="321">
        <v>143770</v>
      </c>
      <c r="L164" s="321">
        <v>3257</v>
      </c>
      <c r="M164" s="321">
        <v>0</v>
      </c>
      <c r="N164" s="321">
        <v>0</v>
      </c>
      <c r="O164" s="321">
        <v>2909</v>
      </c>
      <c r="P164" s="321">
        <v>55140</v>
      </c>
      <c r="Q164" s="321">
        <v>0</v>
      </c>
      <c r="R164" s="321">
        <v>0</v>
      </c>
      <c r="S164" s="321">
        <v>22638</v>
      </c>
      <c r="T164" s="321">
        <v>3811</v>
      </c>
      <c r="U164" s="321">
        <v>0</v>
      </c>
      <c r="V164" s="321">
        <v>2187</v>
      </c>
      <c r="W164" s="321">
        <v>80570</v>
      </c>
      <c r="X164" s="321">
        <v>2684538</v>
      </c>
      <c r="Y164" s="321">
        <v>1185211</v>
      </c>
      <c r="Z164" s="321">
        <v>0</v>
      </c>
      <c r="AA164" s="321">
        <v>296809</v>
      </c>
      <c r="AB164" s="321">
        <v>43556</v>
      </c>
      <c r="AC164" s="321">
        <v>174694</v>
      </c>
      <c r="AD164" s="321">
        <v>68166</v>
      </c>
      <c r="AE164" s="321">
        <v>61171</v>
      </c>
      <c r="AF164" s="321">
        <v>2741</v>
      </c>
      <c r="AG164" s="321">
        <v>2845</v>
      </c>
      <c r="AH164" s="321">
        <v>0</v>
      </c>
      <c r="AI164" s="321">
        <v>0</v>
      </c>
      <c r="AJ164" s="321">
        <v>16067</v>
      </c>
      <c r="AK164" s="321">
        <v>1495</v>
      </c>
      <c r="AL164" s="321">
        <v>1081</v>
      </c>
      <c r="AM164" s="321">
        <v>11129</v>
      </c>
      <c r="AN164" s="321">
        <v>32500</v>
      </c>
      <c r="AO164" s="321">
        <v>5126</v>
      </c>
      <c r="AP164" s="321">
        <v>4654</v>
      </c>
      <c r="AQ164" s="321">
        <v>66345</v>
      </c>
      <c r="AR164" s="321">
        <v>12996</v>
      </c>
      <c r="AS164" s="321">
        <v>0</v>
      </c>
      <c r="AT164" s="321">
        <v>22971</v>
      </c>
      <c r="AU164" s="321">
        <v>9471</v>
      </c>
      <c r="AV164" s="321">
        <v>2300</v>
      </c>
      <c r="AW164" s="321">
        <v>43362</v>
      </c>
      <c r="AX164" s="321">
        <v>431274</v>
      </c>
      <c r="AY164" s="321">
        <v>10103</v>
      </c>
      <c r="AZ164" s="321">
        <v>23843</v>
      </c>
      <c r="BA164" s="321">
        <v>80744</v>
      </c>
      <c r="BB164" s="321">
        <v>0</v>
      </c>
      <c r="BC164" s="321">
        <v>0</v>
      </c>
      <c r="BD164" s="321">
        <v>2610654</v>
      </c>
      <c r="BE164" s="321">
        <v>86655</v>
      </c>
      <c r="BF164" s="321">
        <v>73884</v>
      </c>
      <c r="BG164" s="321">
        <v>160539</v>
      </c>
      <c r="BH164" s="321">
        <v>0</v>
      </c>
      <c r="BI164" s="321">
        <v>0</v>
      </c>
      <c r="BJ164" s="321">
        <v>0</v>
      </c>
      <c r="BK164" s="321">
        <v>0</v>
      </c>
      <c r="BL164" s="321">
        <v>0</v>
      </c>
      <c r="BM164" s="321">
        <v>0</v>
      </c>
      <c r="BN164" s="321">
        <v>0</v>
      </c>
      <c r="BO164" s="321">
        <v>0</v>
      </c>
      <c r="BP164" s="321">
        <v>0</v>
      </c>
      <c r="BQ164" s="321">
        <v>0</v>
      </c>
      <c r="BR164" s="321">
        <v>0</v>
      </c>
      <c r="BS164" s="321">
        <v>0</v>
      </c>
      <c r="BT164" s="321">
        <v>0</v>
      </c>
      <c r="BU164" s="321">
        <v>0</v>
      </c>
      <c r="BV164" s="321">
        <v>0</v>
      </c>
      <c r="BW164" s="321">
        <v>0</v>
      </c>
      <c r="BX164" s="321">
        <v>0</v>
      </c>
      <c r="BY164" s="321">
        <v>0</v>
      </c>
      <c r="BZ164" s="321">
        <v>0</v>
      </c>
      <c r="CA164" s="321">
        <v>0</v>
      </c>
      <c r="CB164" s="321">
        <v>0</v>
      </c>
      <c r="CC164" s="321">
        <v>160539</v>
      </c>
      <c r="CD164" s="321"/>
      <c r="CE164" s="321">
        <v>0</v>
      </c>
      <c r="CF164" s="321"/>
      <c r="CG164" s="321">
        <v>0</v>
      </c>
      <c r="CH164" s="321">
        <v>160539</v>
      </c>
      <c r="CI164" s="321">
        <v>307195</v>
      </c>
      <c r="CJ164" s="321">
        <v>0</v>
      </c>
      <c r="CK164" s="321">
        <v>0</v>
      </c>
      <c r="CL164" s="321">
        <v>307195</v>
      </c>
      <c r="CM164" s="321">
        <v>0</v>
      </c>
      <c r="CN164" s="321">
        <v>0</v>
      </c>
      <c r="CO164" s="321">
        <v>14363</v>
      </c>
      <c r="CP164" s="321">
        <v>0</v>
      </c>
      <c r="CQ164" s="321">
        <v>-141525</v>
      </c>
      <c r="CR164" s="321">
        <v>180033</v>
      </c>
      <c r="CS164" s="321">
        <v>0</v>
      </c>
      <c r="CT164" s="321">
        <v>0</v>
      </c>
      <c r="CU164" s="321">
        <v>0</v>
      </c>
      <c r="CV164" s="321">
        <v>0</v>
      </c>
      <c r="CW164" s="321"/>
      <c r="CX164" s="321"/>
      <c r="CY164" s="321"/>
      <c r="CZ164" s="321">
        <v>0</v>
      </c>
      <c r="DA164" s="321">
        <v>0</v>
      </c>
      <c r="DB164" s="321">
        <v>0</v>
      </c>
      <c r="DC164" s="321">
        <v>2909</v>
      </c>
      <c r="DD164" s="321">
        <v>0</v>
      </c>
      <c r="DE164" s="321">
        <v>0</v>
      </c>
      <c r="DF164" s="321">
        <v>-22403</v>
      </c>
      <c r="DG164" s="321">
        <v>0</v>
      </c>
      <c r="DH164" s="321">
        <v>0</v>
      </c>
      <c r="DI164" s="321">
        <v>0</v>
      </c>
      <c r="DJ164" s="321">
        <v>-19494</v>
      </c>
      <c r="DK164" s="321">
        <v>0</v>
      </c>
      <c r="DL164" s="321">
        <v>0</v>
      </c>
      <c r="DM164" s="321">
        <v>0</v>
      </c>
      <c r="DN164" s="321">
        <v>0</v>
      </c>
      <c r="DO164" s="321">
        <v>0</v>
      </c>
      <c r="DP164" s="322">
        <v>0.22</v>
      </c>
      <c r="DQ164" s="323">
        <v>1832348</v>
      </c>
      <c r="DR164" s="324">
        <v>778306</v>
      </c>
      <c r="DS164" s="323">
        <v>431274</v>
      </c>
      <c r="DT164" s="323">
        <v>80687</v>
      </c>
      <c r="DU164" s="323">
        <v>3811</v>
      </c>
      <c r="DV164" s="323">
        <v>0</v>
      </c>
      <c r="DY164" s="303"/>
      <c r="DZ164" s="303"/>
      <c r="EG164" s="303"/>
    </row>
    <row r="165" spans="1:137" s="13" customFormat="1" ht="31.2" x14ac:dyDescent="0.3">
      <c r="A165" s="318">
        <v>3016</v>
      </c>
      <c r="B165" s="319" t="s">
        <v>354</v>
      </c>
      <c r="C165" s="320" t="s">
        <v>181</v>
      </c>
      <c r="D165" s="320" t="s">
        <v>186</v>
      </c>
      <c r="E165" s="320" t="s">
        <v>183</v>
      </c>
      <c r="F165" s="320" t="s">
        <v>184</v>
      </c>
      <c r="G165" s="321">
        <v>1457523.1</v>
      </c>
      <c r="H165" s="321">
        <v>0</v>
      </c>
      <c r="I165" s="321">
        <v>107751.93</v>
      </c>
      <c r="J165" s="321">
        <v>0</v>
      </c>
      <c r="K165" s="321">
        <v>174640</v>
      </c>
      <c r="L165" s="321">
        <v>771.29</v>
      </c>
      <c r="M165" s="321">
        <v>0</v>
      </c>
      <c r="N165" s="321">
        <v>0</v>
      </c>
      <c r="O165" s="321">
        <v>167264.26</v>
      </c>
      <c r="P165" s="321">
        <v>6733.55</v>
      </c>
      <c r="Q165" s="321">
        <v>0</v>
      </c>
      <c r="R165" s="321">
        <v>0</v>
      </c>
      <c r="S165" s="321">
        <v>5485</v>
      </c>
      <c r="T165" s="321">
        <v>0</v>
      </c>
      <c r="U165" s="321">
        <v>0</v>
      </c>
      <c r="V165" s="321">
        <v>7399.38</v>
      </c>
      <c r="W165" s="321">
        <v>44822</v>
      </c>
      <c r="X165" s="321">
        <v>1972390.51</v>
      </c>
      <c r="Y165" s="321">
        <v>610224.61</v>
      </c>
      <c r="Z165" s="321">
        <v>0</v>
      </c>
      <c r="AA165" s="321">
        <v>299830.8</v>
      </c>
      <c r="AB165" s="321">
        <v>41832.879999999997</v>
      </c>
      <c r="AC165" s="321">
        <v>166971.48000000001</v>
      </c>
      <c r="AD165" s="321">
        <v>0</v>
      </c>
      <c r="AE165" s="321">
        <v>54518.36</v>
      </c>
      <c r="AF165" s="321">
        <v>4038.01</v>
      </c>
      <c r="AG165" s="321">
        <v>7135.2</v>
      </c>
      <c r="AH165" s="321">
        <v>0</v>
      </c>
      <c r="AI165" s="321">
        <v>0</v>
      </c>
      <c r="AJ165" s="321">
        <v>14226.3</v>
      </c>
      <c r="AK165" s="321">
        <v>3948.6</v>
      </c>
      <c r="AL165" s="321">
        <v>2236.7800000000002</v>
      </c>
      <c r="AM165" s="321">
        <v>3651.56</v>
      </c>
      <c r="AN165" s="321">
        <v>38746.229999999996</v>
      </c>
      <c r="AO165" s="321">
        <v>15625.33</v>
      </c>
      <c r="AP165" s="321">
        <v>13003.16</v>
      </c>
      <c r="AQ165" s="321">
        <v>255384.13</v>
      </c>
      <c r="AR165" s="321">
        <v>5982.34</v>
      </c>
      <c r="AS165" s="321">
        <v>0</v>
      </c>
      <c r="AT165" s="321">
        <v>6850.33</v>
      </c>
      <c r="AU165" s="321">
        <v>5139.75</v>
      </c>
      <c r="AV165" s="321">
        <v>2777</v>
      </c>
      <c r="AW165" s="321">
        <v>123588.99</v>
      </c>
      <c r="AX165" s="321">
        <v>106609.64</v>
      </c>
      <c r="AY165" s="321">
        <v>6264.7</v>
      </c>
      <c r="AZ165" s="321">
        <v>112594.93</v>
      </c>
      <c r="BA165" s="321">
        <v>0</v>
      </c>
      <c r="BB165" s="321">
        <v>24.7</v>
      </c>
      <c r="BC165" s="321">
        <v>0</v>
      </c>
      <c r="BD165" s="321">
        <v>1901205.81</v>
      </c>
      <c r="BE165" s="321">
        <v>502363.49999999994</v>
      </c>
      <c r="BF165" s="321">
        <v>71184.699999999953</v>
      </c>
      <c r="BG165" s="321">
        <v>573548.19999999995</v>
      </c>
      <c r="BH165" s="321">
        <v>6306.25</v>
      </c>
      <c r="BI165" s="321">
        <v>0</v>
      </c>
      <c r="BJ165" s="321">
        <v>0</v>
      </c>
      <c r="BK165" s="321">
        <v>6306.25</v>
      </c>
      <c r="BL165" s="321">
        <v>0</v>
      </c>
      <c r="BM165" s="321">
        <v>4990</v>
      </c>
      <c r="BN165" s="321">
        <v>0</v>
      </c>
      <c r="BO165" s="321">
        <v>0</v>
      </c>
      <c r="BP165" s="321">
        <v>4990</v>
      </c>
      <c r="BQ165" s="321">
        <v>0</v>
      </c>
      <c r="BR165" s="321">
        <v>1316.25</v>
      </c>
      <c r="BS165" s="321">
        <v>1316.25</v>
      </c>
      <c r="BT165" s="321">
        <v>0</v>
      </c>
      <c r="BU165" s="321">
        <v>0</v>
      </c>
      <c r="BV165" s="321">
        <v>0</v>
      </c>
      <c r="BW165" s="321">
        <v>0</v>
      </c>
      <c r="BX165" s="321">
        <v>0</v>
      </c>
      <c r="BY165" s="321">
        <v>0</v>
      </c>
      <c r="BZ165" s="321">
        <v>0</v>
      </c>
      <c r="CA165" s="321">
        <v>0</v>
      </c>
      <c r="CB165" s="321">
        <v>0</v>
      </c>
      <c r="CC165" s="321">
        <v>573548.19999999995</v>
      </c>
      <c r="CD165" s="321"/>
      <c r="CE165" s="321">
        <v>1316.25</v>
      </c>
      <c r="CF165" s="321"/>
      <c r="CG165" s="321">
        <v>0</v>
      </c>
      <c r="CH165" s="321">
        <v>574864.44999999995</v>
      </c>
      <c r="CI165" s="321">
        <v>726066.32</v>
      </c>
      <c r="CJ165" s="321">
        <v>143980.09</v>
      </c>
      <c r="CK165" s="321">
        <v>680</v>
      </c>
      <c r="CL165" s="321">
        <v>582766.23</v>
      </c>
      <c r="CM165" s="321">
        <v>0</v>
      </c>
      <c r="CN165" s="321">
        <v>0</v>
      </c>
      <c r="CO165" s="321">
        <v>9620.56</v>
      </c>
      <c r="CP165" s="321">
        <v>0</v>
      </c>
      <c r="CQ165" s="321">
        <v>0</v>
      </c>
      <c r="CR165" s="321">
        <v>592386.79</v>
      </c>
      <c r="CS165" s="321">
        <v>0</v>
      </c>
      <c r="CT165" s="321">
        <v>0</v>
      </c>
      <c r="CU165" s="321">
        <v>0</v>
      </c>
      <c r="CV165" s="321">
        <v>0</v>
      </c>
      <c r="CW165" s="321"/>
      <c r="CX165" s="321"/>
      <c r="CY165" s="321"/>
      <c r="CZ165" s="321">
        <v>0</v>
      </c>
      <c r="DA165" s="321">
        <v>0</v>
      </c>
      <c r="DB165" s="321">
        <v>6050</v>
      </c>
      <c r="DC165" s="321">
        <v>0</v>
      </c>
      <c r="DD165" s="321">
        <v>0</v>
      </c>
      <c r="DE165" s="321">
        <v>0</v>
      </c>
      <c r="DF165" s="321">
        <v>-12492.48</v>
      </c>
      <c r="DG165" s="321">
        <v>-29132.61</v>
      </c>
      <c r="DH165" s="321">
        <v>0</v>
      </c>
      <c r="DI165" s="321">
        <v>0</v>
      </c>
      <c r="DJ165" s="321">
        <v>-35575.089999999997</v>
      </c>
      <c r="DK165" s="321">
        <v>16974.38</v>
      </c>
      <c r="DL165" s="321">
        <v>0</v>
      </c>
      <c r="DM165" s="321">
        <v>717.4</v>
      </c>
      <c r="DN165" s="321">
        <v>0</v>
      </c>
      <c r="DO165" s="321">
        <v>360.99</v>
      </c>
      <c r="DP165" s="322">
        <v>-2.0000000018626451E-2</v>
      </c>
      <c r="DQ165" s="323">
        <v>1177416.1400000001</v>
      </c>
      <c r="DR165" s="324">
        <v>723789.66999999993</v>
      </c>
      <c r="DS165" s="323">
        <v>106609.64</v>
      </c>
      <c r="DT165" s="323">
        <v>179482.81</v>
      </c>
      <c r="DU165" s="323">
        <v>0</v>
      </c>
      <c r="DV165" s="323">
        <v>18052.770000000004</v>
      </c>
      <c r="DY165" s="303"/>
      <c r="DZ165" s="303"/>
      <c r="EG165" s="303"/>
    </row>
    <row r="166" spans="1:137" s="13" customFormat="1" ht="31.2" x14ac:dyDescent="0.3">
      <c r="A166" s="318">
        <v>3346</v>
      </c>
      <c r="B166" s="319" t="s">
        <v>355</v>
      </c>
      <c r="C166" s="320" t="s">
        <v>181</v>
      </c>
      <c r="D166" s="320" t="s">
        <v>186</v>
      </c>
      <c r="E166" s="320" t="s">
        <v>183</v>
      </c>
      <c r="F166" s="320" t="s">
        <v>194</v>
      </c>
      <c r="G166" s="321">
        <v>2416160.46</v>
      </c>
      <c r="H166" s="321">
        <v>0</v>
      </c>
      <c r="I166" s="321">
        <v>123028.15</v>
      </c>
      <c r="J166" s="321">
        <v>0</v>
      </c>
      <c r="K166" s="321">
        <v>267140</v>
      </c>
      <c r="L166" s="321">
        <v>2256.9299999999998</v>
      </c>
      <c r="M166" s="321">
        <v>0</v>
      </c>
      <c r="N166" s="321">
        <v>0</v>
      </c>
      <c r="O166" s="321">
        <v>34834.539999999994</v>
      </c>
      <c r="P166" s="321">
        <v>54814.210000000006</v>
      </c>
      <c r="Q166" s="321">
        <v>0</v>
      </c>
      <c r="R166" s="321">
        <v>0</v>
      </c>
      <c r="S166" s="321">
        <v>5112.3</v>
      </c>
      <c r="T166" s="321">
        <v>0</v>
      </c>
      <c r="U166" s="321">
        <v>0</v>
      </c>
      <c r="V166" s="321">
        <v>3928.97</v>
      </c>
      <c r="W166" s="321">
        <v>69081</v>
      </c>
      <c r="X166" s="321">
        <v>2976356.56</v>
      </c>
      <c r="Y166" s="321">
        <v>1046583.6099999998</v>
      </c>
      <c r="Z166" s="321">
        <v>7922.9199999999983</v>
      </c>
      <c r="AA166" s="321">
        <v>0</v>
      </c>
      <c r="AB166" s="321">
        <v>590619.36000000103</v>
      </c>
      <c r="AC166" s="321">
        <v>139.27999999999997</v>
      </c>
      <c r="AD166" s="321">
        <v>0</v>
      </c>
      <c r="AE166" s="321">
        <v>567565.2499999993</v>
      </c>
      <c r="AF166" s="321">
        <v>13731.410000000009</v>
      </c>
      <c r="AG166" s="321">
        <v>13651.99</v>
      </c>
      <c r="AH166" s="321">
        <v>0</v>
      </c>
      <c r="AI166" s="321">
        <v>485.52</v>
      </c>
      <c r="AJ166" s="321">
        <v>32683.05</v>
      </c>
      <c r="AK166" s="321">
        <v>0</v>
      </c>
      <c r="AL166" s="321">
        <v>45569.48000000001</v>
      </c>
      <c r="AM166" s="321">
        <v>7144.8799999999992</v>
      </c>
      <c r="AN166" s="321">
        <v>75965.310000000027</v>
      </c>
      <c r="AO166" s="321">
        <v>7128.45</v>
      </c>
      <c r="AP166" s="321">
        <v>39213.700000000012</v>
      </c>
      <c r="AQ166" s="321">
        <v>52579.669999999962</v>
      </c>
      <c r="AR166" s="321">
        <v>20135.55</v>
      </c>
      <c r="AS166" s="321">
        <v>7352.08</v>
      </c>
      <c r="AT166" s="321">
        <v>18119.309999999998</v>
      </c>
      <c r="AU166" s="321">
        <v>12431.54</v>
      </c>
      <c r="AV166" s="321">
        <v>5373.03</v>
      </c>
      <c r="AW166" s="321">
        <v>254967.53999999998</v>
      </c>
      <c r="AX166" s="321">
        <v>72817.62</v>
      </c>
      <c r="AY166" s="321">
        <v>9125.48</v>
      </c>
      <c r="AZ166" s="321">
        <v>295357.03000000003</v>
      </c>
      <c r="BA166" s="321">
        <v>0</v>
      </c>
      <c r="BB166" s="321">
        <v>0</v>
      </c>
      <c r="BC166" s="321">
        <v>0</v>
      </c>
      <c r="BD166" s="321">
        <v>3196663.0600000005</v>
      </c>
      <c r="BE166" s="321">
        <v>-494122.42443226755</v>
      </c>
      <c r="BF166" s="321">
        <v>-220306.50000000047</v>
      </c>
      <c r="BG166" s="321">
        <v>-714428.92443226802</v>
      </c>
      <c r="BH166" s="321">
        <v>0</v>
      </c>
      <c r="BI166" s="321">
        <v>0</v>
      </c>
      <c r="BJ166" s="321">
        <v>0</v>
      </c>
      <c r="BK166" s="321">
        <v>0</v>
      </c>
      <c r="BL166" s="321">
        <v>0</v>
      </c>
      <c r="BM166" s="321">
        <v>0</v>
      </c>
      <c r="BN166" s="321">
        <v>0</v>
      </c>
      <c r="BO166" s="321">
        <v>0</v>
      </c>
      <c r="BP166" s="321">
        <v>0</v>
      </c>
      <c r="BQ166" s="321">
        <v>0</v>
      </c>
      <c r="BR166" s="321">
        <v>0</v>
      </c>
      <c r="BS166" s="321">
        <v>0</v>
      </c>
      <c r="BT166" s="321">
        <v>0</v>
      </c>
      <c r="BU166" s="321">
        <v>0</v>
      </c>
      <c r="BV166" s="321">
        <v>0</v>
      </c>
      <c r="BW166" s="321">
        <v>0</v>
      </c>
      <c r="BX166" s="321">
        <v>0</v>
      </c>
      <c r="BY166" s="321">
        <v>0</v>
      </c>
      <c r="BZ166" s="321">
        <v>0</v>
      </c>
      <c r="CA166" s="321">
        <v>0</v>
      </c>
      <c r="CB166" s="321">
        <v>0</v>
      </c>
      <c r="CC166" s="321"/>
      <c r="CD166" s="321">
        <v>-714428.92443226802</v>
      </c>
      <c r="CE166" s="321">
        <v>0</v>
      </c>
      <c r="CF166" s="321"/>
      <c r="CG166" s="321">
        <v>0</v>
      </c>
      <c r="CH166" s="321">
        <v>-714428.92443226802</v>
      </c>
      <c r="CI166" s="321">
        <v>0</v>
      </c>
      <c r="CJ166" s="321">
        <v>0</v>
      </c>
      <c r="CK166" s="321">
        <v>0</v>
      </c>
      <c r="CL166" s="321">
        <v>0</v>
      </c>
      <c r="CM166" s="321">
        <v>0</v>
      </c>
      <c r="CN166" s="321">
        <v>0</v>
      </c>
      <c r="CO166" s="321">
        <v>0</v>
      </c>
      <c r="CP166" s="321">
        <v>0</v>
      </c>
      <c r="CQ166" s="321">
        <v>0</v>
      </c>
      <c r="CR166" s="321">
        <v>0</v>
      </c>
      <c r="CS166" s="321">
        <v>0</v>
      </c>
      <c r="CT166" s="321">
        <v>0</v>
      </c>
      <c r="CU166" s="321">
        <v>0</v>
      </c>
      <c r="CV166" s="321">
        <v>0</v>
      </c>
      <c r="CW166" s="321"/>
      <c r="CX166" s="321"/>
      <c r="CY166" s="321"/>
      <c r="CZ166" s="321">
        <v>-636254.75443226786</v>
      </c>
      <c r="DA166" s="321">
        <v>-636254.75443226786</v>
      </c>
      <c r="DB166" s="321">
        <v>0</v>
      </c>
      <c r="DC166" s="321">
        <v>0</v>
      </c>
      <c r="DD166" s="321">
        <v>0</v>
      </c>
      <c r="DE166" s="321">
        <v>0</v>
      </c>
      <c r="DF166" s="321">
        <v>-20291.3</v>
      </c>
      <c r="DG166" s="321">
        <v>-57882.87</v>
      </c>
      <c r="DH166" s="321">
        <v>0</v>
      </c>
      <c r="DI166" s="321">
        <v>0</v>
      </c>
      <c r="DJ166" s="321">
        <v>-78174.17</v>
      </c>
      <c r="DK166" s="321">
        <v>0</v>
      </c>
      <c r="DL166" s="321">
        <v>0</v>
      </c>
      <c r="DM166" s="321">
        <v>0</v>
      </c>
      <c r="DN166" s="321">
        <v>0</v>
      </c>
      <c r="DO166" s="321">
        <v>0</v>
      </c>
      <c r="DP166" s="322">
        <v>4.4322678586468101E-3</v>
      </c>
      <c r="DQ166" s="323">
        <v>2226561.83</v>
      </c>
      <c r="DR166" s="324">
        <v>970101.23000000045</v>
      </c>
      <c r="DS166" s="323">
        <v>72817.62</v>
      </c>
      <c r="DT166" s="323">
        <v>94761.05</v>
      </c>
      <c r="DU166" s="323">
        <v>0</v>
      </c>
      <c r="DV166" s="323">
        <v>0</v>
      </c>
      <c r="DY166" s="303"/>
      <c r="DZ166" s="303"/>
      <c r="EG166" s="303"/>
    </row>
    <row r="167" spans="1:137" s="13" customFormat="1" ht="15.6" x14ac:dyDescent="0.3">
      <c r="A167" s="318">
        <v>4606</v>
      </c>
      <c r="B167" s="319" t="s">
        <v>356</v>
      </c>
      <c r="C167" s="320" t="s">
        <v>181</v>
      </c>
      <c r="D167" s="320" t="s">
        <v>204</v>
      </c>
      <c r="E167" s="320" t="s">
        <v>183</v>
      </c>
      <c r="F167" s="320" t="s">
        <v>184</v>
      </c>
      <c r="G167" s="321">
        <v>5929186.4199999999</v>
      </c>
      <c r="H167" s="321">
        <v>1180055.83</v>
      </c>
      <c r="I167" s="321">
        <v>46250.82</v>
      </c>
      <c r="J167" s="321">
        <v>0</v>
      </c>
      <c r="K167" s="321">
        <v>253030</v>
      </c>
      <c r="L167" s="321">
        <v>4570.29</v>
      </c>
      <c r="M167" s="321">
        <v>32271.809999999998</v>
      </c>
      <c r="N167" s="321">
        <v>0</v>
      </c>
      <c r="O167" s="321">
        <v>80431.13</v>
      </c>
      <c r="P167" s="321"/>
      <c r="Q167" s="321">
        <v>0</v>
      </c>
      <c r="R167" s="321">
        <v>0</v>
      </c>
      <c r="S167" s="321">
        <v>333906.55</v>
      </c>
      <c r="T167" s="321">
        <v>0</v>
      </c>
      <c r="U167" s="321">
        <v>0</v>
      </c>
      <c r="V167" s="321">
        <v>23082.75</v>
      </c>
      <c r="W167" s="321">
        <v>0</v>
      </c>
      <c r="X167" s="321">
        <v>7882785.5999999996</v>
      </c>
      <c r="Y167" s="321">
        <v>5272354.46</v>
      </c>
      <c r="Z167" s="321">
        <v>0</v>
      </c>
      <c r="AA167" s="321">
        <v>507175.58</v>
      </c>
      <c r="AB167" s="321">
        <v>85293.28</v>
      </c>
      <c r="AC167" s="321">
        <v>469411.07</v>
      </c>
      <c r="AD167" s="321">
        <v>0</v>
      </c>
      <c r="AE167" s="321">
        <v>86113.71</v>
      </c>
      <c r="AF167" s="321">
        <v>47233.549999999996</v>
      </c>
      <c r="AG167" s="321">
        <v>10372.5</v>
      </c>
      <c r="AH167" s="321">
        <v>0</v>
      </c>
      <c r="AI167" s="321">
        <v>0</v>
      </c>
      <c r="AJ167" s="321">
        <v>52903.520000000004</v>
      </c>
      <c r="AK167" s="321">
        <v>8810.6</v>
      </c>
      <c r="AL167" s="321">
        <v>148570.88</v>
      </c>
      <c r="AM167" s="321">
        <v>8586.58</v>
      </c>
      <c r="AN167" s="321">
        <v>131900.78</v>
      </c>
      <c r="AO167" s="321">
        <v>14946</v>
      </c>
      <c r="AP167" s="321">
        <v>20586.89</v>
      </c>
      <c r="AQ167" s="321">
        <v>396611.48</v>
      </c>
      <c r="AR167" s="321">
        <v>77129.88</v>
      </c>
      <c r="AS167" s="321">
        <v>137300.63</v>
      </c>
      <c r="AT167" s="321">
        <v>116785.09000000001</v>
      </c>
      <c r="AU167" s="321">
        <v>24312.75</v>
      </c>
      <c r="AV167" s="321">
        <v>0</v>
      </c>
      <c r="AW167" s="321">
        <v>116518.37999999999</v>
      </c>
      <c r="AX167" s="321">
        <v>56177.96</v>
      </c>
      <c r="AY167" s="321">
        <v>65655.320000000007</v>
      </c>
      <c r="AZ167" s="321">
        <v>212065.87</v>
      </c>
      <c r="BA167" s="321">
        <v>0</v>
      </c>
      <c r="BB167" s="321">
        <v>0</v>
      </c>
      <c r="BC167" s="321">
        <v>0</v>
      </c>
      <c r="BD167" s="321">
        <v>8066816.7599999988</v>
      </c>
      <c r="BE167" s="321">
        <v>418325.32999999996</v>
      </c>
      <c r="BF167" s="321">
        <v>-184031.15999999922</v>
      </c>
      <c r="BG167" s="321">
        <v>234294.17000000074</v>
      </c>
      <c r="BH167" s="321">
        <v>0</v>
      </c>
      <c r="BI167" s="321">
        <v>0</v>
      </c>
      <c r="BJ167" s="321">
        <v>0</v>
      </c>
      <c r="BK167" s="321">
        <v>0</v>
      </c>
      <c r="BL167" s="321">
        <v>0</v>
      </c>
      <c r="BM167" s="321">
        <v>0</v>
      </c>
      <c r="BN167" s="321">
        <v>0</v>
      </c>
      <c r="BO167" s="321">
        <v>0</v>
      </c>
      <c r="BP167" s="321">
        <v>0</v>
      </c>
      <c r="BQ167" s="321">
        <v>0</v>
      </c>
      <c r="BR167" s="321">
        <v>0</v>
      </c>
      <c r="BS167" s="321">
        <v>0</v>
      </c>
      <c r="BT167" s="321">
        <v>0</v>
      </c>
      <c r="BU167" s="321">
        <v>0</v>
      </c>
      <c r="BV167" s="321">
        <v>0</v>
      </c>
      <c r="BW167" s="321">
        <v>0</v>
      </c>
      <c r="BX167" s="321">
        <v>0</v>
      </c>
      <c r="BY167" s="321">
        <v>0</v>
      </c>
      <c r="BZ167" s="321">
        <v>0</v>
      </c>
      <c r="CA167" s="321">
        <v>0</v>
      </c>
      <c r="CB167" s="321">
        <v>0</v>
      </c>
      <c r="CC167" s="321">
        <v>234294.17000000074</v>
      </c>
      <c r="CD167" s="321"/>
      <c r="CE167" s="321">
        <v>0</v>
      </c>
      <c r="CF167" s="321"/>
      <c r="CG167" s="321">
        <v>0</v>
      </c>
      <c r="CH167" s="321">
        <v>234294.17000000074</v>
      </c>
      <c r="CI167" s="321">
        <v>607079.19999999995</v>
      </c>
      <c r="CJ167" s="321">
        <v>0</v>
      </c>
      <c r="CK167" s="321">
        <v>0</v>
      </c>
      <c r="CL167" s="321">
        <v>607079.19999999995</v>
      </c>
      <c r="CM167" s="321">
        <v>0</v>
      </c>
      <c r="CN167" s="321">
        <v>0</v>
      </c>
      <c r="CO167" s="321">
        <v>15028.41</v>
      </c>
      <c r="CP167" s="321">
        <v>0</v>
      </c>
      <c r="CQ167" s="321">
        <v>0</v>
      </c>
      <c r="CR167" s="321">
        <v>622107.61</v>
      </c>
      <c r="CS167" s="321">
        <v>166435.12</v>
      </c>
      <c r="CT167" s="321">
        <v>0</v>
      </c>
      <c r="CU167" s="321">
        <v>0</v>
      </c>
      <c r="CV167" s="321">
        <v>166435.12</v>
      </c>
      <c r="CW167" s="321"/>
      <c r="CX167" s="321"/>
      <c r="CY167" s="321"/>
      <c r="CZ167" s="321">
        <v>0</v>
      </c>
      <c r="DA167" s="321">
        <v>166435.12</v>
      </c>
      <c r="DB167" s="321">
        <v>0</v>
      </c>
      <c r="DC167" s="321">
        <v>19569.330000000002</v>
      </c>
      <c r="DD167" s="321">
        <v>91559.55</v>
      </c>
      <c r="DE167" s="321">
        <v>0</v>
      </c>
      <c r="DF167" s="321">
        <v>-77289.91</v>
      </c>
      <c r="DG167" s="321">
        <v>-2015</v>
      </c>
      <c r="DH167" s="321">
        <v>0</v>
      </c>
      <c r="DI167" s="321">
        <v>-57754.83</v>
      </c>
      <c r="DJ167" s="321">
        <v>-25930.86</v>
      </c>
      <c r="DK167" s="321">
        <v>22298.959999999999</v>
      </c>
      <c r="DL167" s="321">
        <v>0</v>
      </c>
      <c r="DM167" s="321">
        <v>-1299.9000000000001</v>
      </c>
      <c r="DN167" s="321">
        <v>-549316.76</v>
      </c>
      <c r="DO167" s="321">
        <v>0</v>
      </c>
      <c r="DP167" s="322">
        <v>0</v>
      </c>
      <c r="DQ167" s="323">
        <v>6467581.6500000004</v>
      </c>
      <c r="DR167" s="324">
        <v>1599235.1099999985</v>
      </c>
      <c r="DS167" s="323">
        <v>56177.96</v>
      </c>
      <c r="DT167" s="323">
        <v>414337.68</v>
      </c>
      <c r="DU167" s="323">
        <v>0</v>
      </c>
      <c r="DV167" s="323">
        <v>-528317.69999999995</v>
      </c>
      <c r="DY167" s="303"/>
      <c r="DZ167" s="303"/>
      <c r="EG167" s="303"/>
    </row>
    <row r="168" spans="1:137" s="13" customFormat="1" ht="15.6" x14ac:dyDescent="0.3">
      <c r="A168" s="318">
        <v>3428</v>
      </c>
      <c r="B168" s="319" t="s">
        <v>357</v>
      </c>
      <c r="C168" s="320" t="s">
        <v>181</v>
      </c>
      <c r="D168" s="320" t="s">
        <v>186</v>
      </c>
      <c r="E168" s="320" t="s">
        <v>183</v>
      </c>
      <c r="F168" s="320" t="s">
        <v>184</v>
      </c>
      <c r="G168" s="321">
        <v>2334865</v>
      </c>
      <c r="H168" s="321">
        <v>0</v>
      </c>
      <c r="I168" s="321">
        <v>127928</v>
      </c>
      <c r="J168" s="321">
        <v>0</v>
      </c>
      <c r="K168" s="321">
        <v>142740</v>
      </c>
      <c r="L168" s="321">
        <v>0</v>
      </c>
      <c r="M168" s="321">
        <v>0</v>
      </c>
      <c r="N168" s="321">
        <v>0</v>
      </c>
      <c r="O168" s="321">
        <v>222035</v>
      </c>
      <c r="P168" s="321">
        <v>53691</v>
      </c>
      <c r="Q168" s="321">
        <v>0</v>
      </c>
      <c r="R168" s="321">
        <v>0</v>
      </c>
      <c r="S168" s="321">
        <v>44550</v>
      </c>
      <c r="T168" s="321">
        <v>20</v>
      </c>
      <c r="U168" s="321">
        <v>0</v>
      </c>
      <c r="V168" s="321">
        <v>5360</v>
      </c>
      <c r="W168" s="321">
        <v>77135</v>
      </c>
      <c r="X168" s="321">
        <v>3008324</v>
      </c>
      <c r="Y168" s="321">
        <v>1360608</v>
      </c>
      <c r="Z168" s="321">
        <v>121812</v>
      </c>
      <c r="AA168" s="321">
        <v>499105</v>
      </c>
      <c r="AB168" s="321">
        <v>48426</v>
      </c>
      <c r="AC168" s="321">
        <v>207000</v>
      </c>
      <c r="AD168" s="321">
        <v>87226</v>
      </c>
      <c r="AE168" s="321">
        <v>220051</v>
      </c>
      <c r="AF168" s="321">
        <v>6185</v>
      </c>
      <c r="AG168" s="321">
        <v>1476</v>
      </c>
      <c r="AH168" s="321">
        <v>0</v>
      </c>
      <c r="AI168" s="321">
        <v>0</v>
      </c>
      <c r="AJ168" s="321">
        <v>19177</v>
      </c>
      <c r="AK168" s="321">
        <v>812</v>
      </c>
      <c r="AL168" s="321">
        <v>55782</v>
      </c>
      <c r="AM168" s="321">
        <v>13046</v>
      </c>
      <c r="AN168" s="321">
        <v>35334</v>
      </c>
      <c r="AO168" s="321">
        <v>45672</v>
      </c>
      <c r="AP168" s="321">
        <v>13895</v>
      </c>
      <c r="AQ168" s="321">
        <v>37034</v>
      </c>
      <c r="AR168" s="321">
        <v>0</v>
      </c>
      <c r="AS168" s="321">
        <v>0</v>
      </c>
      <c r="AT168" s="321">
        <v>19111</v>
      </c>
      <c r="AU168" s="321">
        <v>9471</v>
      </c>
      <c r="AV168" s="321">
        <v>0</v>
      </c>
      <c r="AW168" s="321">
        <v>33373</v>
      </c>
      <c r="AX168" s="321">
        <v>13688</v>
      </c>
      <c r="AY168" s="321">
        <v>118268</v>
      </c>
      <c r="AZ168" s="321">
        <v>130301</v>
      </c>
      <c r="BA168" s="321">
        <v>0</v>
      </c>
      <c r="BB168" s="321">
        <v>0</v>
      </c>
      <c r="BC168" s="321">
        <v>0</v>
      </c>
      <c r="BD168" s="321">
        <v>3096853</v>
      </c>
      <c r="BE168" s="321">
        <v>101797</v>
      </c>
      <c r="BF168" s="321">
        <v>-88529</v>
      </c>
      <c r="BG168" s="321">
        <v>13268</v>
      </c>
      <c r="BH168" s="321">
        <v>0</v>
      </c>
      <c r="BI168" s="321">
        <v>0</v>
      </c>
      <c r="BJ168" s="321">
        <v>0</v>
      </c>
      <c r="BK168" s="321">
        <v>0</v>
      </c>
      <c r="BL168" s="321">
        <v>0</v>
      </c>
      <c r="BM168" s="321">
        <v>0</v>
      </c>
      <c r="BN168" s="321">
        <v>0</v>
      </c>
      <c r="BO168" s="321">
        <v>0</v>
      </c>
      <c r="BP168" s="321">
        <v>0</v>
      </c>
      <c r="BQ168" s="321">
        <v>0</v>
      </c>
      <c r="BR168" s="321">
        <v>0</v>
      </c>
      <c r="BS168" s="321">
        <v>0</v>
      </c>
      <c r="BT168" s="321">
        <v>0</v>
      </c>
      <c r="BU168" s="321">
        <v>0</v>
      </c>
      <c r="BV168" s="321">
        <v>0</v>
      </c>
      <c r="BW168" s="321">
        <v>0</v>
      </c>
      <c r="BX168" s="321">
        <v>0</v>
      </c>
      <c r="BY168" s="321">
        <v>0</v>
      </c>
      <c r="BZ168" s="321">
        <v>0</v>
      </c>
      <c r="CA168" s="321">
        <v>0</v>
      </c>
      <c r="CB168" s="321">
        <v>0</v>
      </c>
      <c r="CC168" s="321">
        <v>13268</v>
      </c>
      <c r="CD168" s="321"/>
      <c r="CE168" s="321">
        <v>0</v>
      </c>
      <c r="CF168" s="321"/>
      <c r="CG168" s="321">
        <v>0</v>
      </c>
      <c r="CH168" s="321">
        <v>13268</v>
      </c>
      <c r="CI168" s="321">
        <v>210331</v>
      </c>
      <c r="CJ168" s="321">
        <v>14601</v>
      </c>
      <c r="CK168" s="321">
        <v>0</v>
      </c>
      <c r="CL168" s="321">
        <v>195730</v>
      </c>
      <c r="CM168" s="321">
        <v>0</v>
      </c>
      <c r="CN168" s="321">
        <v>0</v>
      </c>
      <c r="CO168" s="321">
        <v>-1673</v>
      </c>
      <c r="CP168" s="321">
        <v>14214</v>
      </c>
      <c r="CQ168" s="321">
        <v>7761</v>
      </c>
      <c r="CR168" s="321">
        <v>216032</v>
      </c>
      <c r="CS168" s="321">
        <v>24888</v>
      </c>
      <c r="CT168" s="321">
        <v>0</v>
      </c>
      <c r="CU168" s="321">
        <v>0</v>
      </c>
      <c r="CV168" s="321">
        <v>24888</v>
      </c>
      <c r="CW168" s="321"/>
      <c r="CX168" s="321"/>
      <c r="CY168" s="321"/>
      <c r="CZ168" s="321">
        <v>0</v>
      </c>
      <c r="DA168" s="321">
        <v>24888</v>
      </c>
      <c r="DB168" s="321">
        <v>0</v>
      </c>
      <c r="DC168" s="321">
        <v>0</v>
      </c>
      <c r="DD168" s="321">
        <v>0</v>
      </c>
      <c r="DE168" s="321">
        <v>0</v>
      </c>
      <c r="DF168" s="321">
        <v>-49613</v>
      </c>
      <c r="DG168" s="321">
        <v>-260</v>
      </c>
      <c r="DH168" s="321">
        <v>0</v>
      </c>
      <c r="DI168" s="321">
        <v>0</v>
      </c>
      <c r="DJ168" s="321">
        <v>-49873</v>
      </c>
      <c r="DK168" s="321">
        <v>0</v>
      </c>
      <c r="DL168" s="321">
        <v>21695</v>
      </c>
      <c r="DM168" s="321">
        <v>0</v>
      </c>
      <c r="DN168" s="321">
        <v>0</v>
      </c>
      <c r="DO168" s="321">
        <v>-199474</v>
      </c>
      <c r="DP168" s="322">
        <v>-0.26</v>
      </c>
      <c r="DQ168" s="323">
        <v>2550413</v>
      </c>
      <c r="DR168" s="324">
        <v>546440</v>
      </c>
      <c r="DS168" s="323">
        <v>13688</v>
      </c>
      <c r="DT168" s="323">
        <v>320276</v>
      </c>
      <c r="DU168" s="323">
        <v>20</v>
      </c>
      <c r="DV168" s="323">
        <v>-177779</v>
      </c>
      <c r="DY168" s="303"/>
      <c r="DZ168" s="303"/>
      <c r="EG168" s="303"/>
    </row>
    <row r="169" spans="1:137" s="13" customFormat="1" ht="15.6" x14ac:dyDescent="0.3">
      <c r="A169" s="318">
        <v>3019</v>
      </c>
      <c r="B169" s="319" t="s">
        <v>358</v>
      </c>
      <c r="C169" s="320" t="s">
        <v>181</v>
      </c>
      <c r="D169" s="320" t="s">
        <v>186</v>
      </c>
      <c r="E169" s="320" t="s">
        <v>183</v>
      </c>
      <c r="F169" s="320" t="s">
        <v>184</v>
      </c>
      <c r="G169" s="321">
        <v>2437659.44</v>
      </c>
      <c r="H169" s="321">
        <v>0</v>
      </c>
      <c r="I169" s="321">
        <v>238443.39</v>
      </c>
      <c r="J169" s="321">
        <v>0</v>
      </c>
      <c r="K169" s="321">
        <v>268090</v>
      </c>
      <c r="L169" s="321">
        <v>2400</v>
      </c>
      <c r="M169" s="321">
        <v>0</v>
      </c>
      <c r="N169" s="321">
        <v>0</v>
      </c>
      <c r="O169" s="321">
        <v>93473.660000000062</v>
      </c>
      <c r="P169" s="321">
        <v>49312.639999999999</v>
      </c>
      <c r="Q169" s="321">
        <v>0</v>
      </c>
      <c r="R169" s="321">
        <v>0</v>
      </c>
      <c r="S169" s="321">
        <v>10530.099999999999</v>
      </c>
      <c r="T169" s="321">
        <v>0</v>
      </c>
      <c r="U169" s="321">
        <v>0</v>
      </c>
      <c r="V169" s="321">
        <v>14855.83</v>
      </c>
      <c r="W169" s="321">
        <v>59483</v>
      </c>
      <c r="X169" s="321">
        <v>3174248.0600000005</v>
      </c>
      <c r="Y169" s="321">
        <v>953772.4599999995</v>
      </c>
      <c r="Z169" s="321">
        <v>50.319999999999993</v>
      </c>
      <c r="AA169" s="321">
        <v>0</v>
      </c>
      <c r="AB169" s="321">
        <v>512970.18000000098</v>
      </c>
      <c r="AC169" s="321">
        <v>378.94999999999993</v>
      </c>
      <c r="AD169" s="321">
        <v>0</v>
      </c>
      <c r="AE169" s="321">
        <v>574021.87999999977</v>
      </c>
      <c r="AF169" s="321">
        <v>30961.439999999962</v>
      </c>
      <c r="AG169" s="321">
        <v>7729</v>
      </c>
      <c r="AH169" s="321">
        <v>0</v>
      </c>
      <c r="AI169" s="321">
        <v>0</v>
      </c>
      <c r="AJ169" s="321">
        <v>87011.760000000009</v>
      </c>
      <c r="AK169" s="321">
        <v>0</v>
      </c>
      <c r="AL169" s="321">
        <v>3626.2399999999993</v>
      </c>
      <c r="AM169" s="321">
        <v>7255.079999999999</v>
      </c>
      <c r="AN169" s="321">
        <v>27810.679999999993</v>
      </c>
      <c r="AO169" s="321">
        <v>27824.83</v>
      </c>
      <c r="AP169" s="321">
        <v>10896.469999999998</v>
      </c>
      <c r="AQ169" s="321">
        <v>220339.0800000001</v>
      </c>
      <c r="AR169" s="321">
        <v>10981.99</v>
      </c>
      <c r="AS169" s="321">
        <v>417.04999999999995</v>
      </c>
      <c r="AT169" s="321">
        <v>21992.770000000004</v>
      </c>
      <c r="AU169" s="321">
        <v>9471</v>
      </c>
      <c r="AV169" s="321">
        <v>12650</v>
      </c>
      <c r="AW169" s="321">
        <v>176927.04</v>
      </c>
      <c r="AX169" s="321">
        <v>107375.24999999996</v>
      </c>
      <c r="AY169" s="321">
        <v>10153.35</v>
      </c>
      <c r="AZ169" s="321">
        <v>417681.07999999978</v>
      </c>
      <c r="BA169" s="321">
        <v>0</v>
      </c>
      <c r="BB169" s="321">
        <v>0</v>
      </c>
      <c r="BC169" s="321">
        <v>0</v>
      </c>
      <c r="BD169" s="321">
        <v>3232297.9000000008</v>
      </c>
      <c r="BE169" s="321">
        <v>460123.00000000035</v>
      </c>
      <c r="BF169" s="321">
        <v>-58049.840000000317</v>
      </c>
      <c r="BG169" s="321">
        <v>402073.16000000003</v>
      </c>
      <c r="BH169" s="321">
        <v>8646.25</v>
      </c>
      <c r="BI169" s="321">
        <v>0</v>
      </c>
      <c r="BJ169" s="321">
        <v>0</v>
      </c>
      <c r="BK169" s="321">
        <v>8646.25</v>
      </c>
      <c r="BL169" s="321">
        <v>0</v>
      </c>
      <c r="BM169" s="321">
        <v>37130</v>
      </c>
      <c r="BN169" s="321">
        <v>0</v>
      </c>
      <c r="BO169" s="321">
        <v>0</v>
      </c>
      <c r="BP169" s="321">
        <v>37130</v>
      </c>
      <c r="BQ169" s="321">
        <v>30287.25</v>
      </c>
      <c r="BR169" s="321">
        <v>-28483.75</v>
      </c>
      <c r="BS169" s="321">
        <v>1803.5</v>
      </c>
      <c r="BT169" s="321">
        <v>0</v>
      </c>
      <c r="BU169" s="321">
        <v>0</v>
      </c>
      <c r="BV169" s="321">
        <v>0</v>
      </c>
      <c r="BW169" s="321">
        <v>0</v>
      </c>
      <c r="BX169" s="321">
        <v>0</v>
      </c>
      <c r="BY169" s="321">
        <v>0</v>
      </c>
      <c r="BZ169" s="321">
        <v>0</v>
      </c>
      <c r="CA169" s="321">
        <v>0</v>
      </c>
      <c r="CB169" s="321">
        <v>0</v>
      </c>
      <c r="CC169" s="321">
        <v>402073.16000000003</v>
      </c>
      <c r="CD169" s="321"/>
      <c r="CE169" s="321">
        <v>1803.5</v>
      </c>
      <c r="CF169" s="321"/>
      <c r="CG169" s="321">
        <v>0</v>
      </c>
      <c r="CH169" s="321">
        <v>403876.66000000003</v>
      </c>
      <c r="CI169" s="321">
        <v>747379.08</v>
      </c>
      <c r="CJ169" s="321">
        <v>0</v>
      </c>
      <c r="CK169" s="321">
        <v>0</v>
      </c>
      <c r="CL169" s="321">
        <v>747379.08</v>
      </c>
      <c r="CM169" s="321">
        <v>0</v>
      </c>
      <c r="CN169" s="321">
        <v>0</v>
      </c>
      <c r="CO169" s="321">
        <v>13028.71</v>
      </c>
      <c r="CP169" s="321">
        <v>0</v>
      </c>
      <c r="CQ169" s="321">
        <v>-276785.95</v>
      </c>
      <c r="CR169" s="321">
        <v>483621.83999999991</v>
      </c>
      <c r="CS169" s="321">
        <v>0</v>
      </c>
      <c r="CT169" s="321">
        <v>0</v>
      </c>
      <c r="CU169" s="321">
        <v>0</v>
      </c>
      <c r="CV169" s="321">
        <v>0</v>
      </c>
      <c r="CW169" s="321"/>
      <c r="CX169" s="321"/>
      <c r="CY169" s="321"/>
      <c r="CZ169" s="321">
        <v>0</v>
      </c>
      <c r="DA169" s="321">
        <v>0</v>
      </c>
      <c r="DB169" s="321">
        <v>0</v>
      </c>
      <c r="DC169" s="321">
        <v>15797.83</v>
      </c>
      <c r="DD169" s="321">
        <v>0</v>
      </c>
      <c r="DE169" s="321">
        <v>0</v>
      </c>
      <c r="DF169" s="321">
        <v>-42340.800000000003</v>
      </c>
      <c r="DG169" s="321">
        <v>-53202.22</v>
      </c>
      <c r="DH169" s="321">
        <v>0</v>
      </c>
      <c r="DI169" s="321">
        <v>0</v>
      </c>
      <c r="DJ169" s="321">
        <v>-79745.19</v>
      </c>
      <c r="DK169" s="321">
        <v>0</v>
      </c>
      <c r="DL169" s="321">
        <v>0</v>
      </c>
      <c r="DM169" s="321">
        <v>0</v>
      </c>
      <c r="DN169" s="321">
        <v>0</v>
      </c>
      <c r="DO169" s="321">
        <v>0</v>
      </c>
      <c r="DP169" s="322">
        <v>1.0000000125728548E-2</v>
      </c>
      <c r="DQ169" s="323">
        <v>2072155.23</v>
      </c>
      <c r="DR169" s="324">
        <v>1160142.6700000009</v>
      </c>
      <c r="DS169" s="323">
        <v>107375.24999999996</v>
      </c>
      <c r="DT169" s="323">
        <v>153316.40000000005</v>
      </c>
      <c r="DU169" s="323">
        <v>0</v>
      </c>
      <c r="DV169" s="323">
        <v>0</v>
      </c>
      <c r="DY169" s="303"/>
      <c r="DZ169" s="303"/>
      <c r="EG169" s="303"/>
    </row>
    <row r="170" spans="1:137" s="13" customFormat="1" ht="31.2" x14ac:dyDescent="0.3">
      <c r="A170" s="318">
        <v>3365</v>
      </c>
      <c r="B170" s="319" t="s">
        <v>359</v>
      </c>
      <c r="C170" s="320" t="s">
        <v>181</v>
      </c>
      <c r="D170" s="320" t="s">
        <v>186</v>
      </c>
      <c r="E170" s="320" t="s">
        <v>183</v>
      </c>
      <c r="F170" s="320" t="s">
        <v>194</v>
      </c>
      <c r="G170" s="321">
        <v>1164451</v>
      </c>
      <c r="H170" s="321">
        <v>0</v>
      </c>
      <c r="I170" s="321">
        <v>86237</v>
      </c>
      <c r="J170" s="321">
        <v>0</v>
      </c>
      <c r="K170" s="321">
        <v>62470</v>
      </c>
      <c r="L170" s="321">
        <v>0</v>
      </c>
      <c r="M170" s="321">
        <v>0</v>
      </c>
      <c r="N170" s="321">
        <v>0</v>
      </c>
      <c r="O170" s="321">
        <v>35188</v>
      </c>
      <c r="P170" s="321">
        <v>28514</v>
      </c>
      <c r="Q170" s="321">
        <v>0</v>
      </c>
      <c r="R170" s="321">
        <v>0</v>
      </c>
      <c r="S170" s="321">
        <v>29295</v>
      </c>
      <c r="T170" s="321">
        <v>0</v>
      </c>
      <c r="U170" s="321">
        <v>0</v>
      </c>
      <c r="V170" s="321">
        <v>2452</v>
      </c>
      <c r="W170" s="321">
        <v>54149</v>
      </c>
      <c r="X170" s="321">
        <v>1462756</v>
      </c>
      <c r="Y170" s="321">
        <v>678299</v>
      </c>
      <c r="Z170" s="321">
        <v>0</v>
      </c>
      <c r="AA170" s="321">
        <v>274031</v>
      </c>
      <c r="AB170" s="321">
        <v>57981</v>
      </c>
      <c r="AC170" s="321">
        <v>69847</v>
      </c>
      <c r="AD170" s="321">
        <v>0</v>
      </c>
      <c r="AE170" s="321">
        <v>10272</v>
      </c>
      <c r="AF170" s="321">
        <v>91</v>
      </c>
      <c r="AG170" s="321">
        <v>2588</v>
      </c>
      <c r="AH170" s="321">
        <v>0</v>
      </c>
      <c r="AI170" s="321">
        <v>0</v>
      </c>
      <c r="AJ170" s="321">
        <v>12353</v>
      </c>
      <c r="AK170" s="321">
        <v>619</v>
      </c>
      <c r="AL170" s="321">
        <v>15470</v>
      </c>
      <c r="AM170" s="321">
        <v>173</v>
      </c>
      <c r="AN170" s="321">
        <v>21187</v>
      </c>
      <c r="AO170" s="321">
        <v>3736</v>
      </c>
      <c r="AP170" s="321">
        <v>7877</v>
      </c>
      <c r="AQ170" s="321">
        <v>46150</v>
      </c>
      <c r="AR170" s="321">
        <v>2886</v>
      </c>
      <c r="AS170" s="321">
        <v>0</v>
      </c>
      <c r="AT170" s="321">
        <v>16181</v>
      </c>
      <c r="AU170" s="321">
        <v>5140</v>
      </c>
      <c r="AV170" s="321">
        <v>0</v>
      </c>
      <c r="AW170" s="321">
        <v>130773.51</v>
      </c>
      <c r="AX170" s="321">
        <v>149333</v>
      </c>
      <c r="AY170" s="321">
        <v>8368</v>
      </c>
      <c r="AZ170" s="321">
        <v>106273</v>
      </c>
      <c r="BA170" s="321">
        <v>0</v>
      </c>
      <c r="BB170" s="321">
        <v>0</v>
      </c>
      <c r="BC170" s="321">
        <v>0</v>
      </c>
      <c r="BD170" s="321">
        <v>1619628.51</v>
      </c>
      <c r="BE170" s="321">
        <v>165075</v>
      </c>
      <c r="BF170" s="321">
        <v>-156872.51</v>
      </c>
      <c r="BG170" s="321">
        <v>8202.4899999999907</v>
      </c>
      <c r="BH170" s="321">
        <v>0</v>
      </c>
      <c r="BI170" s="321">
        <v>0</v>
      </c>
      <c r="BJ170" s="321">
        <v>0</v>
      </c>
      <c r="BK170" s="321">
        <v>0</v>
      </c>
      <c r="BL170" s="321">
        <v>0</v>
      </c>
      <c r="BM170" s="321">
        <v>0</v>
      </c>
      <c r="BN170" s="321">
        <v>0</v>
      </c>
      <c r="BO170" s="321">
        <v>0</v>
      </c>
      <c r="BP170" s="321">
        <v>0</v>
      </c>
      <c r="BQ170" s="321">
        <v>0</v>
      </c>
      <c r="BR170" s="321">
        <v>0</v>
      </c>
      <c r="BS170" s="321">
        <v>0</v>
      </c>
      <c r="BT170" s="321">
        <v>0</v>
      </c>
      <c r="BU170" s="321">
        <v>0</v>
      </c>
      <c r="BV170" s="321">
        <v>0</v>
      </c>
      <c r="BW170" s="321">
        <v>0</v>
      </c>
      <c r="BX170" s="321">
        <v>0</v>
      </c>
      <c r="BY170" s="321">
        <v>0</v>
      </c>
      <c r="BZ170" s="321">
        <v>0</v>
      </c>
      <c r="CA170" s="321">
        <v>0</v>
      </c>
      <c r="CB170" s="321">
        <v>0</v>
      </c>
      <c r="CC170" s="321">
        <v>8202.4899999999907</v>
      </c>
      <c r="CD170" s="321"/>
      <c r="CE170" s="321">
        <v>0</v>
      </c>
      <c r="CF170" s="321"/>
      <c r="CG170" s="321">
        <v>0</v>
      </c>
      <c r="CH170" s="321">
        <v>8202.4899999999907</v>
      </c>
      <c r="CI170" s="321">
        <v>1096</v>
      </c>
      <c r="CJ170" s="321">
        <v>96</v>
      </c>
      <c r="CK170" s="321">
        <v>0</v>
      </c>
      <c r="CL170" s="321">
        <v>1000</v>
      </c>
      <c r="CM170" s="321">
        <v>0</v>
      </c>
      <c r="CN170" s="321">
        <v>0</v>
      </c>
      <c r="CO170" s="321">
        <v>0</v>
      </c>
      <c r="CP170" s="321">
        <v>0</v>
      </c>
      <c r="CQ170" s="321">
        <v>0</v>
      </c>
      <c r="CR170" s="321">
        <v>1000</v>
      </c>
      <c r="CS170" s="321">
        <v>0</v>
      </c>
      <c r="CT170" s="321">
        <v>0</v>
      </c>
      <c r="CU170" s="321">
        <v>0</v>
      </c>
      <c r="CV170" s="321">
        <v>0</v>
      </c>
      <c r="CW170" s="321"/>
      <c r="CX170" s="321"/>
      <c r="CY170" s="321"/>
      <c r="CZ170" s="321">
        <v>37851</v>
      </c>
      <c r="DA170" s="321">
        <v>37851</v>
      </c>
      <c r="DB170" s="321">
        <v>0</v>
      </c>
      <c r="DC170" s="321">
        <v>6771</v>
      </c>
      <c r="DD170" s="321">
        <v>0</v>
      </c>
      <c r="DE170" s="321">
        <v>0</v>
      </c>
      <c r="DF170" s="321">
        <v>-9214</v>
      </c>
      <c r="DG170" s="321">
        <v>-28205.51</v>
      </c>
      <c r="DH170" s="321">
        <v>0</v>
      </c>
      <c r="DI170" s="321">
        <v>0</v>
      </c>
      <c r="DJ170" s="321">
        <v>-30648.51</v>
      </c>
      <c r="DK170" s="321">
        <v>0</v>
      </c>
      <c r="DL170" s="321">
        <v>0</v>
      </c>
      <c r="DM170" s="321">
        <v>0</v>
      </c>
      <c r="DN170" s="321">
        <v>0</v>
      </c>
      <c r="DO170" s="321">
        <v>0</v>
      </c>
      <c r="DP170" s="322">
        <v>-8.4310200000000003E-10</v>
      </c>
      <c r="DQ170" s="323">
        <v>1090521</v>
      </c>
      <c r="DR170" s="324">
        <v>529107.51</v>
      </c>
      <c r="DS170" s="323">
        <v>149333</v>
      </c>
      <c r="DT170" s="323">
        <v>92997</v>
      </c>
      <c r="DU170" s="323">
        <v>0</v>
      </c>
      <c r="DV170" s="323">
        <v>0</v>
      </c>
      <c r="DY170" s="303"/>
      <c r="DZ170" s="303"/>
      <c r="EG170" s="303"/>
    </row>
    <row r="171" spans="1:137" s="13" customFormat="1" ht="15.6" x14ac:dyDescent="0.3">
      <c r="A171" s="318">
        <v>1009</v>
      </c>
      <c r="B171" s="319" t="s">
        <v>360</v>
      </c>
      <c r="C171" s="320" t="s">
        <v>181</v>
      </c>
      <c r="D171" s="320" t="s">
        <v>182</v>
      </c>
      <c r="E171" s="320" t="s">
        <v>183</v>
      </c>
      <c r="F171" s="320" t="s">
        <v>194</v>
      </c>
      <c r="G171" s="321">
        <v>731747.53</v>
      </c>
      <c r="H171" s="321">
        <v>0</v>
      </c>
      <c r="I171" s="321">
        <v>12362.76</v>
      </c>
      <c r="J171" s="321">
        <v>0</v>
      </c>
      <c r="K171" s="321">
        <v>0</v>
      </c>
      <c r="L171" s="321">
        <v>0</v>
      </c>
      <c r="M171" s="321">
        <v>0</v>
      </c>
      <c r="N171" s="321">
        <v>0</v>
      </c>
      <c r="O171" s="321">
        <v>69744.73</v>
      </c>
      <c r="P171" s="321">
        <v>7005.86</v>
      </c>
      <c r="Q171" s="321">
        <v>0</v>
      </c>
      <c r="R171" s="321">
        <v>0</v>
      </c>
      <c r="S171" s="321">
        <v>75826.320000000036</v>
      </c>
      <c r="T171" s="321">
        <v>0</v>
      </c>
      <c r="U171" s="321">
        <v>0</v>
      </c>
      <c r="V171" s="321">
        <v>0</v>
      </c>
      <c r="W171" s="321">
        <v>0</v>
      </c>
      <c r="X171" s="321">
        <v>896687.20000000007</v>
      </c>
      <c r="Y171" s="321">
        <v>179334.61999999994</v>
      </c>
      <c r="Z171" s="321">
        <v>15161.940000000002</v>
      </c>
      <c r="AA171" s="321">
        <v>205076.29</v>
      </c>
      <c r="AB171" s="321">
        <v>9504.0000000000146</v>
      </c>
      <c r="AC171" s="321">
        <v>56763.78</v>
      </c>
      <c r="AD171" s="321">
        <v>0</v>
      </c>
      <c r="AE171" s="321">
        <v>87089.229999999981</v>
      </c>
      <c r="AF171" s="321">
        <v>12276.48000000003</v>
      </c>
      <c r="AG171" s="321">
        <v>4220</v>
      </c>
      <c r="AH171" s="321">
        <v>0</v>
      </c>
      <c r="AI171" s="321">
        <v>19214.2</v>
      </c>
      <c r="AJ171" s="321">
        <v>39311.279999999999</v>
      </c>
      <c r="AK171" s="321">
        <v>510</v>
      </c>
      <c r="AL171" s="321">
        <v>31274.51</v>
      </c>
      <c r="AM171" s="321">
        <v>0</v>
      </c>
      <c r="AN171" s="321">
        <v>0</v>
      </c>
      <c r="AO171" s="321">
        <v>600</v>
      </c>
      <c r="AP171" s="321">
        <v>104439.39</v>
      </c>
      <c r="AQ171" s="321">
        <v>13312.68</v>
      </c>
      <c r="AR171" s="321">
        <v>8.99</v>
      </c>
      <c r="AS171" s="321">
        <v>0</v>
      </c>
      <c r="AT171" s="321">
        <v>2125.7799999999993</v>
      </c>
      <c r="AU171" s="321">
        <v>3291.75</v>
      </c>
      <c r="AV171" s="321">
        <v>0</v>
      </c>
      <c r="AW171" s="321">
        <v>29810.84</v>
      </c>
      <c r="AX171" s="321">
        <v>114144.20000000001</v>
      </c>
      <c r="AY171" s="321">
        <v>5203.55</v>
      </c>
      <c r="AZ171" s="321">
        <v>86605.640000000014</v>
      </c>
      <c r="BA171" s="321">
        <v>0</v>
      </c>
      <c r="BB171" s="321">
        <v>0</v>
      </c>
      <c r="BC171" s="321">
        <v>0</v>
      </c>
      <c r="BD171" s="321">
        <v>1019279.15</v>
      </c>
      <c r="BE171" s="321">
        <v>-1225902.0499999998</v>
      </c>
      <c r="BF171" s="321">
        <v>-122591.94999999995</v>
      </c>
      <c r="BG171" s="321">
        <v>-1348493.9999999998</v>
      </c>
      <c r="BH171" s="321">
        <v>4897.75</v>
      </c>
      <c r="BI171" s="321">
        <v>0</v>
      </c>
      <c r="BJ171" s="321">
        <v>0</v>
      </c>
      <c r="BK171" s="321">
        <v>4897.75</v>
      </c>
      <c r="BL171" s="321">
        <v>0</v>
      </c>
      <c r="BM171" s="321">
        <v>0</v>
      </c>
      <c r="BN171" s="321">
        <v>0</v>
      </c>
      <c r="BO171" s="321">
        <v>0</v>
      </c>
      <c r="BP171" s="321">
        <v>0</v>
      </c>
      <c r="BQ171" s="321">
        <v>45316.3</v>
      </c>
      <c r="BR171" s="321">
        <v>4897.75</v>
      </c>
      <c r="BS171" s="321">
        <v>50214.05</v>
      </c>
      <c r="BT171" s="321">
        <v>0</v>
      </c>
      <c r="BU171" s="321">
        <v>0</v>
      </c>
      <c r="BV171" s="321">
        <v>0</v>
      </c>
      <c r="BW171" s="321">
        <v>0</v>
      </c>
      <c r="BX171" s="321">
        <v>0</v>
      </c>
      <c r="BY171" s="321">
        <v>0</v>
      </c>
      <c r="BZ171" s="321">
        <v>0</v>
      </c>
      <c r="CA171" s="321">
        <v>0</v>
      </c>
      <c r="CB171" s="321">
        <v>0</v>
      </c>
      <c r="CC171" s="321"/>
      <c r="CD171" s="321">
        <v>-1348493.9999999998</v>
      </c>
      <c r="CE171" s="321">
        <v>50214.05</v>
      </c>
      <c r="CF171" s="321"/>
      <c r="CG171" s="321">
        <v>0</v>
      </c>
      <c r="CH171" s="321">
        <v>-1298279.9499999997</v>
      </c>
      <c r="CI171" s="321">
        <v>0</v>
      </c>
      <c r="CJ171" s="321">
        <v>0</v>
      </c>
      <c r="CK171" s="321">
        <v>0</v>
      </c>
      <c r="CL171" s="321">
        <v>0</v>
      </c>
      <c r="CM171" s="321">
        <v>0</v>
      </c>
      <c r="CN171" s="321">
        <v>0</v>
      </c>
      <c r="CO171" s="321">
        <v>0</v>
      </c>
      <c r="CP171" s="321">
        <v>0</v>
      </c>
      <c r="CQ171" s="321">
        <v>0</v>
      </c>
      <c r="CR171" s="321">
        <v>0</v>
      </c>
      <c r="CS171" s="321">
        <v>0</v>
      </c>
      <c r="CT171" s="321">
        <v>0</v>
      </c>
      <c r="CU171" s="321">
        <v>0</v>
      </c>
      <c r="CV171" s="321">
        <v>0</v>
      </c>
      <c r="CW171" s="321"/>
      <c r="CX171" s="321"/>
      <c r="CY171" s="321"/>
      <c r="CZ171" s="321">
        <v>-1298279.9499999997</v>
      </c>
      <c r="DA171" s="321">
        <v>-1298279.9499999997</v>
      </c>
      <c r="DB171" s="321">
        <v>0</v>
      </c>
      <c r="DC171" s="321">
        <v>0</v>
      </c>
      <c r="DD171" s="321">
        <v>0</v>
      </c>
      <c r="DE171" s="321">
        <v>0</v>
      </c>
      <c r="DF171" s="321">
        <v>0</v>
      </c>
      <c r="DG171" s="321">
        <v>0</v>
      </c>
      <c r="DH171" s="321">
        <v>0</v>
      </c>
      <c r="DI171" s="321">
        <v>0</v>
      </c>
      <c r="DJ171" s="321">
        <v>0</v>
      </c>
      <c r="DK171" s="321">
        <v>0</v>
      </c>
      <c r="DL171" s="321">
        <v>0</v>
      </c>
      <c r="DM171" s="321">
        <v>0</v>
      </c>
      <c r="DN171" s="321">
        <v>0</v>
      </c>
      <c r="DO171" s="321">
        <v>0</v>
      </c>
      <c r="DP171" s="322">
        <v>0</v>
      </c>
      <c r="DQ171" s="323">
        <v>565206.34</v>
      </c>
      <c r="DR171" s="324">
        <v>454072.81000000006</v>
      </c>
      <c r="DS171" s="323">
        <v>114144.20000000001</v>
      </c>
      <c r="DT171" s="323">
        <v>152576.91000000003</v>
      </c>
      <c r="DU171" s="323">
        <v>0</v>
      </c>
      <c r="DV171" s="323">
        <v>0</v>
      </c>
      <c r="DY171" s="303"/>
      <c r="DZ171" s="303"/>
      <c r="EG171" s="303"/>
    </row>
    <row r="172" spans="1:137" s="13" customFormat="1" ht="31.2" x14ac:dyDescent="0.3">
      <c r="A172" s="318">
        <v>3310</v>
      </c>
      <c r="B172" s="319" t="s">
        <v>361</v>
      </c>
      <c r="C172" s="320" t="s">
        <v>181</v>
      </c>
      <c r="D172" s="320" t="s">
        <v>186</v>
      </c>
      <c r="E172" s="320" t="s">
        <v>183</v>
      </c>
      <c r="F172" s="320" t="s">
        <v>194</v>
      </c>
      <c r="G172" s="321">
        <v>1461798.41</v>
      </c>
      <c r="H172" s="321">
        <v>0</v>
      </c>
      <c r="I172" s="321">
        <v>42927.99</v>
      </c>
      <c r="J172" s="321">
        <v>0</v>
      </c>
      <c r="K172" s="321">
        <v>205000</v>
      </c>
      <c r="L172" s="321">
        <v>3656.93</v>
      </c>
      <c r="M172" s="321">
        <v>0</v>
      </c>
      <c r="N172" s="321">
        <v>0</v>
      </c>
      <c r="O172" s="321">
        <v>1082.05</v>
      </c>
      <c r="P172" s="321">
        <v>0</v>
      </c>
      <c r="Q172" s="321">
        <v>0</v>
      </c>
      <c r="R172" s="321">
        <v>10361.780000000001</v>
      </c>
      <c r="S172" s="321">
        <v>45077.760000000002</v>
      </c>
      <c r="T172" s="321">
        <v>0</v>
      </c>
      <c r="U172" s="321">
        <v>0</v>
      </c>
      <c r="V172" s="321">
        <v>11346.25</v>
      </c>
      <c r="W172" s="321">
        <v>34038</v>
      </c>
      <c r="X172" s="321">
        <v>1815289.17</v>
      </c>
      <c r="Y172" s="321">
        <v>755257.53</v>
      </c>
      <c r="Z172" s="321">
        <v>0</v>
      </c>
      <c r="AA172" s="321">
        <v>322821.73</v>
      </c>
      <c r="AB172" s="321">
        <v>70491.210000000487</v>
      </c>
      <c r="AC172" s="321">
        <v>133600.71</v>
      </c>
      <c r="AD172" s="321">
        <v>0</v>
      </c>
      <c r="AE172" s="321">
        <v>55346.099999999773</v>
      </c>
      <c r="AF172" s="321">
        <v>862.27000000000589</v>
      </c>
      <c r="AG172" s="321">
        <v>4930.5</v>
      </c>
      <c r="AH172" s="321">
        <v>0</v>
      </c>
      <c r="AI172" s="321">
        <v>5350</v>
      </c>
      <c r="AJ172" s="321">
        <v>4198.8500000000004</v>
      </c>
      <c r="AK172" s="321">
        <v>3712.6399999999994</v>
      </c>
      <c r="AL172" s="321">
        <v>2838.25</v>
      </c>
      <c r="AM172" s="321">
        <v>20943.16</v>
      </c>
      <c r="AN172" s="321">
        <v>32415.809999999987</v>
      </c>
      <c r="AO172" s="321">
        <v>3974.98</v>
      </c>
      <c r="AP172" s="321">
        <v>16129.400000000001</v>
      </c>
      <c r="AQ172" s="321">
        <v>65278.179999999986</v>
      </c>
      <c r="AR172" s="321">
        <v>10918.42</v>
      </c>
      <c r="AS172" s="321">
        <v>0</v>
      </c>
      <c r="AT172" s="321">
        <v>30237.53000000001</v>
      </c>
      <c r="AU172" s="321">
        <v>0</v>
      </c>
      <c r="AV172" s="321">
        <v>12650.4</v>
      </c>
      <c r="AW172" s="321">
        <v>125778.33</v>
      </c>
      <c r="AX172" s="321">
        <v>38765.930000000008</v>
      </c>
      <c r="AY172" s="321">
        <v>8994.380000000001</v>
      </c>
      <c r="AZ172" s="321">
        <v>125442.38</v>
      </c>
      <c r="BA172" s="321">
        <v>0</v>
      </c>
      <c r="BB172" s="321">
        <v>0</v>
      </c>
      <c r="BC172" s="321">
        <v>0</v>
      </c>
      <c r="BD172" s="321">
        <v>1850938.69</v>
      </c>
      <c r="BE172" s="321">
        <v>-2553.3400000000256</v>
      </c>
      <c r="BF172" s="321">
        <v>-35649.520000000019</v>
      </c>
      <c r="BG172" s="321">
        <v>-38202.860000000044</v>
      </c>
      <c r="BH172" s="321">
        <v>0</v>
      </c>
      <c r="BI172" s="321">
        <v>0</v>
      </c>
      <c r="BJ172" s="321">
        <v>0</v>
      </c>
      <c r="BK172" s="321">
        <v>0</v>
      </c>
      <c r="BL172" s="321">
        <v>0</v>
      </c>
      <c r="BM172" s="321">
        <v>0</v>
      </c>
      <c r="BN172" s="321">
        <v>0</v>
      </c>
      <c r="BO172" s="321">
        <v>0</v>
      </c>
      <c r="BP172" s="321">
        <v>0</v>
      </c>
      <c r="BQ172" s="321">
        <v>0</v>
      </c>
      <c r="BR172" s="321">
        <v>0</v>
      </c>
      <c r="BS172" s="321">
        <v>0</v>
      </c>
      <c r="BT172" s="321">
        <v>0</v>
      </c>
      <c r="BU172" s="321">
        <v>0</v>
      </c>
      <c r="BV172" s="321">
        <v>0</v>
      </c>
      <c r="BW172" s="321">
        <v>0</v>
      </c>
      <c r="BX172" s="321">
        <v>0</v>
      </c>
      <c r="BY172" s="321">
        <v>0</v>
      </c>
      <c r="BZ172" s="321">
        <v>0</v>
      </c>
      <c r="CA172" s="321">
        <v>0</v>
      </c>
      <c r="CB172" s="321">
        <v>0</v>
      </c>
      <c r="CC172" s="321"/>
      <c r="CD172" s="321">
        <v>-38202.860000000044</v>
      </c>
      <c r="CE172" s="321">
        <v>0</v>
      </c>
      <c r="CF172" s="321"/>
      <c r="CG172" s="321">
        <v>0</v>
      </c>
      <c r="CH172" s="321">
        <v>-38202.860000000044</v>
      </c>
      <c r="CI172" s="321">
        <v>0</v>
      </c>
      <c r="CJ172" s="321">
        <v>0</v>
      </c>
      <c r="CK172" s="321">
        <v>0</v>
      </c>
      <c r="CL172" s="321">
        <v>0</v>
      </c>
      <c r="CM172" s="321">
        <v>0</v>
      </c>
      <c r="CN172" s="321">
        <v>0</v>
      </c>
      <c r="CO172" s="321">
        <v>0</v>
      </c>
      <c r="CP172" s="321">
        <v>0</v>
      </c>
      <c r="CQ172" s="321">
        <v>0</v>
      </c>
      <c r="CR172" s="321">
        <v>0</v>
      </c>
      <c r="CS172" s="321">
        <v>0</v>
      </c>
      <c r="CT172" s="321">
        <v>0</v>
      </c>
      <c r="CU172" s="321">
        <v>0</v>
      </c>
      <c r="CV172" s="321">
        <v>0</v>
      </c>
      <c r="CW172" s="321"/>
      <c r="CX172" s="321"/>
      <c r="CY172" s="321"/>
      <c r="CZ172" s="321">
        <v>-5322.1099999999324</v>
      </c>
      <c r="DA172" s="321">
        <v>-5322.1099999999324</v>
      </c>
      <c r="DB172" s="321">
        <v>0</v>
      </c>
      <c r="DC172" s="321">
        <v>1082.05</v>
      </c>
      <c r="DD172" s="321">
        <v>0</v>
      </c>
      <c r="DE172" s="321">
        <v>0</v>
      </c>
      <c r="DF172" s="321">
        <v>-3004.68</v>
      </c>
      <c r="DG172" s="321">
        <v>-30958.12</v>
      </c>
      <c r="DH172" s="321">
        <v>0</v>
      </c>
      <c r="DI172" s="321">
        <v>0</v>
      </c>
      <c r="DJ172" s="321">
        <v>-32880.75</v>
      </c>
      <c r="DK172" s="321">
        <v>0</v>
      </c>
      <c r="DL172" s="321">
        <v>0</v>
      </c>
      <c r="DM172" s="321">
        <v>0</v>
      </c>
      <c r="DN172" s="321">
        <v>0</v>
      </c>
      <c r="DO172" s="321">
        <v>0</v>
      </c>
      <c r="DP172" s="322">
        <v>1.6007106751203537E-10</v>
      </c>
      <c r="DQ172" s="323">
        <v>1338379.5500000003</v>
      </c>
      <c r="DR172" s="324">
        <v>512559.13999999966</v>
      </c>
      <c r="DS172" s="323">
        <v>38765.930000000008</v>
      </c>
      <c r="DT172" s="323">
        <v>46159.810000000005</v>
      </c>
      <c r="DU172" s="323">
        <v>10361.780000000001</v>
      </c>
      <c r="DV172" s="323">
        <v>0</v>
      </c>
      <c r="DY172" s="303"/>
      <c r="DZ172" s="303"/>
      <c r="EG172" s="303"/>
    </row>
    <row r="173" spans="1:137" s="13" customFormat="1" ht="15.6" x14ac:dyDescent="0.3">
      <c r="A173" s="318">
        <v>2178</v>
      </c>
      <c r="B173" s="319" t="s">
        <v>362</v>
      </c>
      <c r="C173" s="320" t="s">
        <v>181</v>
      </c>
      <c r="D173" s="320" t="s">
        <v>186</v>
      </c>
      <c r="E173" s="320" t="s">
        <v>183</v>
      </c>
      <c r="F173" s="320" t="s">
        <v>184</v>
      </c>
      <c r="G173" s="321">
        <v>1424324.24</v>
      </c>
      <c r="H173" s="321">
        <v>0</v>
      </c>
      <c r="I173" s="321">
        <v>12847.45</v>
      </c>
      <c r="J173" s="321">
        <v>0</v>
      </c>
      <c r="K173" s="321">
        <v>149120</v>
      </c>
      <c r="L173" s="321">
        <v>200</v>
      </c>
      <c r="M173" s="321">
        <v>7700</v>
      </c>
      <c r="N173" s="321">
        <v>5742</v>
      </c>
      <c r="O173" s="321">
        <v>12856.330000000002</v>
      </c>
      <c r="P173" s="321">
        <v>0</v>
      </c>
      <c r="Q173" s="321">
        <v>0</v>
      </c>
      <c r="R173" s="321">
        <v>0</v>
      </c>
      <c r="S173" s="321">
        <v>13741.400000000005</v>
      </c>
      <c r="T173" s="321">
        <v>7057.5</v>
      </c>
      <c r="U173" s="321">
        <v>0</v>
      </c>
      <c r="V173" s="321">
        <v>3311.83</v>
      </c>
      <c r="W173" s="321">
        <v>40172</v>
      </c>
      <c r="X173" s="321">
        <v>1677072.75</v>
      </c>
      <c r="Y173" s="321">
        <v>835911.10999999975</v>
      </c>
      <c r="Z173" s="321">
        <v>0</v>
      </c>
      <c r="AA173" s="321">
        <v>253130.43000000002</v>
      </c>
      <c r="AB173" s="321">
        <v>39683.499999999767</v>
      </c>
      <c r="AC173" s="321">
        <v>233457.94</v>
      </c>
      <c r="AD173" s="321">
        <v>0</v>
      </c>
      <c r="AE173" s="321">
        <v>0</v>
      </c>
      <c r="AF173" s="321">
        <v>2416.9799999999977</v>
      </c>
      <c r="AG173" s="321">
        <v>0</v>
      </c>
      <c r="AH173" s="321">
        <v>0</v>
      </c>
      <c r="AI173" s="321">
        <v>0</v>
      </c>
      <c r="AJ173" s="321">
        <v>191.44000000000051</v>
      </c>
      <c r="AK173" s="321">
        <v>3688.08</v>
      </c>
      <c r="AL173" s="321">
        <v>35443.230000000003</v>
      </c>
      <c r="AM173" s="321">
        <v>6586.81</v>
      </c>
      <c r="AN173" s="321">
        <v>37421.83</v>
      </c>
      <c r="AO173" s="321">
        <v>16400.14</v>
      </c>
      <c r="AP173" s="321">
        <v>16549.599999999999</v>
      </c>
      <c r="AQ173" s="321">
        <v>25237.919999999998</v>
      </c>
      <c r="AR173" s="321">
        <v>17555.96</v>
      </c>
      <c r="AS173" s="321">
        <v>0</v>
      </c>
      <c r="AT173" s="321">
        <v>10324.09</v>
      </c>
      <c r="AU173" s="321">
        <v>5139.75</v>
      </c>
      <c r="AV173" s="321">
        <v>4715</v>
      </c>
      <c r="AW173" s="321">
        <v>25461.73</v>
      </c>
      <c r="AX173" s="321">
        <v>0</v>
      </c>
      <c r="AY173" s="321">
        <v>27281.14</v>
      </c>
      <c r="AZ173" s="321">
        <v>90739.609999999986</v>
      </c>
      <c r="BA173" s="321">
        <v>0</v>
      </c>
      <c r="BB173" s="321">
        <v>0</v>
      </c>
      <c r="BC173" s="321">
        <v>0</v>
      </c>
      <c r="BD173" s="321">
        <v>1687336.2899999996</v>
      </c>
      <c r="BE173" s="321">
        <v>166792.00000000012</v>
      </c>
      <c r="BF173" s="321">
        <v>-10263.539999999572</v>
      </c>
      <c r="BG173" s="321">
        <v>156528.46000000054</v>
      </c>
      <c r="BH173" s="321">
        <v>6674.8</v>
      </c>
      <c r="BI173" s="321">
        <v>0</v>
      </c>
      <c r="BJ173" s="321">
        <v>0</v>
      </c>
      <c r="BK173" s="321">
        <v>6674.8</v>
      </c>
      <c r="BL173" s="321">
        <v>0</v>
      </c>
      <c r="BM173" s="321">
        <v>360</v>
      </c>
      <c r="BN173" s="321">
        <v>0</v>
      </c>
      <c r="BO173" s="321">
        <v>2976</v>
      </c>
      <c r="BP173" s="321">
        <v>3336</v>
      </c>
      <c r="BQ173" s="321">
        <v>1751.6000000000058</v>
      </c>
      <c r="BR173" s="321">
        <v>3338.8</v>
      </c>
      <c r="BS173" s="321">
        <v>5090.400000000006</v>
      </c>
      <c r="BT173" s="321">
        <v>0</v>
      </c>
      <c r="BU173" s="321">
        <v>0</v>
      </c>
      <c r="BV173" s="321">
        <v>0</v>
      </c>
      <c r="BW173" s="321">
        <v>0</v>
      </c>
      <c r="BX173" s="321">
        <v>0</v>
      </c>
      <c r="BY173" s="321">
        <v>0</v>
      </c>
      <c r="BZ173" s="321">
        <v>0</v>
      </c>
      <c r="CA173" s="321">
        <v>0</v>
      </c>
      <c r="CB173" s="321">
        <v>0</v>
      </c>
      <c r="CC173" s="321">
        <v>156528.46000000054</v>
      </c>
      <c r="CD173" s="321"/>
      <c r="CE173" s="321">
        <v>5090.400000000006</v>
      </c>
      <c r="CF173" s="321"/>
      <c r="CG173" s="321">
        <v>0</v>
      </c>
      <c r="CH173" s="321">
        <v>161618.86000000054</v>
      </c>
      <c r="CI173" s="321">
        <v>232135.76</v>
      </c>
      <c r="CJ173" s="321">
        <v>118188.94</v>
      </c>
      <c r="CK173" s="321">
        <v>0</v>
      </c>
      <c r="CL173" s="321">
        <v>113946.82</v>
      </c>
      <c r="CM173" s="321">
        <v>0</v>
      </c>
      <c r="CN173" s="321">
        <v>0</v>
      </c>
      <c r="CO173" s="321">
        <v>3215.45</v>
      </c>
      <c r="CP173" s="321">
        <v>0</v>
      </c>
      <c r="CQ173" s="321">
        <v>0</v>
      </c>
      <c r="CR173" s="321">
        <v>117162.27</v>
      </c>
      <c r="CS173" s="321">
        <v>39776.800000000003</v>
      </c>
      <c r="CT173" s="321">
        <v>0</v>
      </c>
      <c r="CU173" s="321">
        <v>0</v>
      </c>
      <c r="CV173" s="321">
        <v>39776.800000000003</v>
      </c>
      <c r="CW173" s="321"/>
      <c r="CX173" s="321"/>
      <c r="CY173" s="321"/>
      <c r="CZ173" s="321">
        <v>0</v>
      </c>
      <c r="DA173" s="321">
        <v>39776.800000000003</v>
      </c>
      <c r="DB173" s="321">
        <v>0</v>
      </c>
      <c r="DC173" s="321">
        <v>4679.79</v>
      </c>
      <c r="DD173" s="321">
        <v>0</v>
      </c>
      <c r="DE173" s="321">
        <v>0</v>
      </c>
      <c r="DF173" s="321">
        <v>0</v>
      </c>
      <c r="DG173" s="321">
        <v>0</v>
      </c>
      <c r="DH173" s="321">
        <v>0</v>
      </c>
      <c r="DI173" s="321">
        <v>0</v>
      </c>
      <c r="DJ173" s="321">
        <v>4679.79</v>
      </c>
      <c r="DK173" s="321">
        <v>0</v>
      </c>
      <c r="DL173" s="321">
        <v>0</v>
      </c>
      <c r="DM173" s="321">
        <v>0</v>
      </c>
      <c r="DN173" s="321">
        <v>0</v>
      </c>
      <c r="DO173" s="321">
        <v>0</v>
      </c>
      <c r="DP173" s="322">
        <v>0</v>
      </c>
      <c r="DQ173" s="323">
        <v>1364599.9599999995</v>
      </c>
      <c r="DR173" s="324">
        <v>322736.33000000007</v>
      </c>
      <c r="DS173" s="323">
        <v>0</v>
      </c>
      <c r="DT173" s="323">
        <v>32339.730000000007</v>
      </c>
      <c r="DU173" s="323">
        <v>7057.5</v>
      </c>
      <c r="DV173" s="323">
        <v>0</v>
      </c>
      <c r="DY173" s="303"/>
      <c r="DZ173" s="303"/>
      <c r="EG173" s="303"/>
    </row>
    <row r="174" spans="1:137" s="13" customFormat="1" ht="15.6" x14ac:dyDescent="0.3">
      <c r="A174" s="318">
        <v>2184</v>
      </c>
      <c r="B174" s="319" t="s">
        <v>363</v>
      </c>
      <c r="C174" s="320" t="s">
        <v>181</v>
      </c>
      <c r="D174" s="320" t="s">
        <v>186</v>
      </c>
      <c r="E174" s="320" t="s">
        <v>183</v>
      </c>
      <c r="F174" s="320" t="s">
        <v>184</v>
      </c>
      <c r="G174" s="321">
        <v>2355806.06</v>
      </c>
      <c r="H174" s="321">
        <v>0</v>
      </c>
      <c r="I174" s="321">
        <v>105700.66</v>
      </c>
      <c r="J174" s="321">
        <v>0</v>
      </c>
      <c r="K174" s="321">
        <v>213560</v>
      </c>
      <c r="L174" s="321">
        <v>3656.93</v>
      </c>
      <c r="M174" s="321">
        <v>0</v>
      </c>
      <c r="N174" s="321">
        <v>0</v>
      </c>
      <c r="O174" s="321">
        <v>47555.280000000006</v>
      </c>
      <c r="P174" s="321">
        <v>0</v>
      </c>
      <c r="Q174" s="321">
        <v>0</v>
      </c>
      <c r="R174" s="321">
        <v>0</v>
      </c>
      <c r="S174" s="321">
        <v>20080.129999999997</v>
      </c>
      <c r="T174" s="321">
        <v>18915.599999999999</v>
      </c>
      <c r="U174" s="321">
        <v>0</v>
      </c>
      <c r="V174" s="321">
        <v>11840.83</v>
      </c>
      <c r="W174" s="321">
        <v>69664</v>
      </c>
      <c r="X174" s="321">
        <v>2846779.49</v>
      </c>
      <c r="Y174" s="321">
        <v>1107813.2499999998</v>
      </c>
      <c r="Z174" s="321">
        <v>0</v>
      </c>
      <c r="AA174" s="321">
        <v>520902.02</v>
      </c>
      <c r="AB174" s="321">
        <v>121683.31999999942</v>
      </c>
      <c r="AC174" s="321">
        <v>160030.15</v>
      </c>
      <c r="AD174" s="321">
        <v>0</v>
      </c>
      <c r="AE174" s="321">
        <v>175471.52000000002</v>
      </c>
      <c r="AF174" s="321">
        <v>57283.939999999799</v>
      </c>
      <c r="AG174" s="321">
        <v>12168.169999999998</v>
      </c>
      <c r="AH174" s="321">
        <v>0</v>
      </c>
      <c r="AI174" s="321">
        <v>0</v>
      </c>
      <c r="AJ174" s="321">
        <v>99583.850000000064</v>
      </c>
      <c r="AK174" s="321">
        <v>12372.52</v>
      </c>
      <c r="AL174" s="321">
        <v>4201.88</v>
      </c>
      <c r="AM174" s="321">
        <v>18191.96</v>
      </c>
      <c r="AN174" s="321">
        <v>38683.110000000008</v>
      </c>
      <c r="AO174" s="321">
        <v>21268.81</v>
      </c>
      <c r="AP174" s="321">
        <v>20266.250000000011</v>
      </c>
      <c r="AQ174" s="321">
        <v>42058.22000000003</v>
      </c>
      <c r="AR174" s="321">
        <v>22107.789999999994</v>
      </c>
      <c r="AS174" s="321">
        <v>0</v>
      </c>
      <c r="AT174" s="321">
        <v>13659.639999999989</v>
      </c>
      <c r="AU174" s="321">
        <v>19215.2</v>
      </c>
      <c r="AV174" s="321">
        <v>7882.53</v>
      </c>
      <c r="AW174" s="321">
        <v>146235.54999999999</v>
      </c>
      <c r="AX174" s="321">
        <v>236005.63</v>
      </c>
      <c r="AY174" s="321">
        <v>53945.89</v>
      </c>
      <c r="AZ174" s="321">
        <v>39049.629999999997</v>
      </c>
      <c r="BA174" s="321">
        <v>0</v>
      </c>
      <c r="BB174" s="321">
        <v>0</v>
      </c>
      <c r="BC174" s="321">
        <v>0</v>
      </c>
      <c r="BD174" s="321">
        <v>2950080.8299999987</v>
      </c>
      <c r="BE174" s="321">
        <v>846987.67</v>
      </c>
      <c r="BF174" s="321">
        <v>-103301.33999999845</v>
      </c>
      <c r="BG174" s="321">
        <v>743686.33000000159</v>
      </c>
      <c r="BH174" s="321">
        <v>8860</v>
      </c>
      <c r="BI174" s="321">
        <v>0</v>
      </c>
      <c r="BJ174" s="321">
        <v>0</v>
      </c>
      <c r="BK174" s="321">
        <v>8860</v>
      </c>
      <c r="BL174" s="321">
        <v>0</v>
      </c>
      <c r="BM174" s="321">
        <v>0</v>
      </c>
      <c r="BN174" s="321">
        <v>0</v>
      </c>
      <c r="BO174" s="321">
        <v>0</v>
      </c>
      <c r="BP174" s="321">
        <v>0</v>
      </c>
      <c r="BQ174" s="321">
        <v>0</v>
      </c>
      <c r="BR174" s="321">
        <v>8860</v>
      </c>
      <c r="BS174" s="321">
        <v>8860</v>
      </c>
      <c r="BT174" s="321">
        <v>0</v>
      </c>
      <c r="BU174" s="321">
        <v>0</v>
      </c>
      <c r="BV174" s="321">
        <v>0</v>
      </c>
      <c r="BW174" s="321">
        <v>0</v>
      </c>
      <c r="BX174" s="321">
        <v>0</v>
      </c>
      <c r="BY174" s="321">
        <v>0</v>
      </c>
      <c r="BZ174" s="321">
        <v>0</v>
      </c>
      <c r="CA174" s="321">
        <v>0</v>
      </c>
      <c r="CB174" s="321">
        <v>0</v>
      </c>
      <c r="CC174" s="321">
        <v>743686.33000000159</v>
      </c>
      <c r="CD174" s="321"/>
      <c r="CE174" s="321">
        <v>8860</v>
      </c>
      <c r="CF174" s="321"/>
      <c r="CG174" s="321">
        <v>0</v>
      </c>
      <c r="CH174" s="321">
        <v>752546.33000000159</v>
      </c>
      <c r="CI174" s="321">
        <v>1106796.44</v>
      </c>
      <c r="CJ174" s="321">
        <v>15</v>
      </c>
      <c r="CK174" s="321">
        <v>0</v>
      </c>
      <c r="CL174" s="321">
        <v>1106781.44</v>
      </c>
      <c r="CM174" s="321">
        <v>0</v>
      </c>
      <c r="CN174" s="321">
        <v>0</v>
      </c>
      <c r="CO174" s="321">
        <v>2250.1999999999998</v>
      </c>
      <c r="CP174" s="321">
        <v>0</v>
      </c>
      <c r="CQ174" s="321">
        <v>-343837</v>
      </c>
      <c r="CR174" s="321">
        <v>765194.6399999999</v>
      </c>
      <c r="CS174" s="321">
        <v>0</v>
      </c>
      <c r="CT174" s="321">
        <v>0</v>
      </c>
      <c r="CU174" s="321">
        <v>0</v>
      </c>
      <c r="CV174" s="321">
        <v>0</v>
      </c>
      <c r="CW174" s="321"/>
      <c r="CX174" s="321"/>
      <c r="CY174" s="321"/>
      <c r="CZ174" s="321">
        <v>0</v>
      </c>
      <c r="DA174" s="321">
        <v>0</v>
      </c>
      <c r="DB174" s="321">
        <v>0</v>
      </c>
      <c r="DC174" s="321">
        <v>26697.59</v>
      </c>
      <c r="DD174" s="321">
        <v>0</v>
      </c>
      <c r="DE174" s="321">
        <v>0</v>
      </c>
      <c r="DF174" s="321">
        <v>0</v>
      </c>
      <c r="DG174" s="321">
        <v>-39345.69</v>
      </c>
      <c r="DH174" s="321">
        <v>0</v>
      </c>
      <c r="DI174" s="321">
        <v>0</v>
      </c>
      <c r="DJ174" s="321">
        <v>-12648.100000000002</v>
      </c>
      <c r="DK174" s="321">
        <v>0</v>
      </c>
      <c r="DL174" s="321">
        <v>0</v>
      </c>
      <c r="DM174" s="321">
        <v>0</v>
      </c>
      <c r="DN174" s="321">
        <v>0</v>
      </c>
      <c r="DO174" s="321">
        <v>0</v>
      </c>
      <c r="DP174" s="322">
        <v>-0.20999999984633178</v>
      </c>
      <c r="DQ174" s="323">
        <v>2143184.1999999988</v>
      </c>
      <c r="DR174" s="324">
        <v>806896.62999999989</v>
      </c>
      <c r="DS174" s="323">
        <v>236005.63</v>
      </c>
      <c r="DT174" s="323">
        <v>67635.41</v>
      </c>
      <c r="DU174" s="323">
        <v>18915.599999999999</v>
      </c>
      <c r="DV174" s="323">
        <v>0</v>
      </c>
      <c r="DY174" s="303"/>
      <c r="DZ174" s="303"/>
      <c r="EG174" s="303"/>
    </row>
    <row r="175" spans="1:137" s="13" customFormat="1" ht="15.6" x14ac:dyDescent="0.3">
      <c r="A175" s="318">
        <v>2190</v>
      </c>
      <c r="B175" s="319" t="s">
        <v>364</v>
      </c>
      <c r="C175" s="320" t="s">
        <v>181</v>
      </c>
      <c r="D175" s="320" t="s">
        <v>186</v>
      </c>
      <c r="E175" s="320" t="s">
        <v>183</v>
      </c>
      <c r="F175" s="320" t="s">
        <v>184</v>
      </c>
      <c r="G175" s="321">
        <v>1110937.28</v>
      </c>
      <c r="H175" s="321">
        <v>0</v>
      </c>
      <c r="I175" s="321">
        <v>22069.95</v>
      </c>
      <c r="J175" s="321">
        <v>0</v>
      </c>
      <c r="K175" s="321">
        <v>156260</v>
      </c>
      <c r="L175" s="321">
        <v>400</v>
      </c>
      <c r="M175" s="321">
        <v>0</v>
      </c>
      <c r="N175" s="321">
        <v>0</v>
      </c>
      <c r="O175" s="321">
        <v>9774.5600000000013</v>
      </c>
      <c r="P175" s="321">
        <v>0</v>
      </c>
      <c r="Q175" s="321">
        <v>0</v>
      </c>
      <c r="R175" s="321">
        <v>0</v>
      </c>
      <c r="S175" s="321">
        <v>3068.5</v>
      </c>
      <c r="T175" s="321">
        <v>20872.37</v>
      </c>
      <c r="U175" s="321">
        <v>0</v>
      </c>
      <c r="V175" s="321">
        <v>2488.96</v>
      </c>
      <c r="W175" s="321">
        <v>32669</v>
      </c>
      <c r="X175" s="321">
        <v>1358540.62</v>
      </c>
      <c r="Y175" s="321">
        <v>647832.41000000015</v>
      </c>
      <c r="Z175" s="321">
        <v>0</v>
      </c>
      <c r="AA175" s="321">
        <v>140021.93</v>
      </c>
      <c r="AB175" s="321">
        <v>30325.650000000023</v>
      </c>
      <c r="AC175" s="321">
        <v>91125.91</v>
      </c>
      <c r="AD175" s="321">
        <v>0</v>
      </c>
      <c r="AE175" s="321">
        <v>25480.779999999984</v>
      </c>
      <c r="AF175" s="321">
        <v>4412.2699999999959</v>
      </c>
      <c r="AG175" s="321">
        <v>1902</v>
      </c>
      <c r="AH175" s="321">
        <v>0</v>
      </c>
      <c r="AI175" s="321">
        <v>0</v>
      </c>
      <c r="AJ175" s="321">
        <v>42822.080000000002</v>
      </c>
      <c r="AK175" s="321">
        <v>8553.16</v>
      </c>
      <c r="AL175" s="321">
        <v>2105.39</v>
      </c>
      <c r="AM175" s="321">
        <v>1220.8900000000001</v>
      </c>
      <c r="AN175" s="321">
        <v>41931.019999999997</v>
      </c>
      <c r="AO175" s="321">
        <v>21694.67</v>
      </c>
      <c r="AP175" s="321">
        <v>11368.08</v>
      </c>
      <c r="AQ175" s="321">
        <v>38132.760000000097</v>
      </c>
      <c r="AR175" s="321">
        <v>1047.6000000000047</v>
      </c>
      <c r="AS175" s="321">
        <v>0</v>
      </c>
      <c r="AT175" s="321">
        <v>83409.05</v>
      </c>
      <c r="AU175" s="321">
        <v>5139.75</v>
      </c>
      <c r="AV175" s="321">
        <v>9800</v>
      </c>
      <c r="AW175" s="321">
        <v>50162.149999999994</v>
      </c>
      <c r="AX175" s="321">
        <v>142409.85</v>
      </c>
      <c r="AY175" s="321">
        <v>18502.310000000001</v>
      </c>
      <c r="AZ175" s="321">
        <v>56136.45</v>
      </c>
      <c r="BA175" s="321">
        <v>0</v>
      </c>
      <c r="BB175" s="321">
        <v>0</v>
      </c>
      <c r="BC175" s="321">
        <v>0</v>
      </c>
      <c r="BD175" s="321">
        <v>1475536.1600000004</v>
      </c>
      <c r="BE175" s="321">
        <v>138001.7799999998</v>
      </c>
      <c r="BF175" s="321">
        <v>-116995.54000000027</v>
      </c>
      <c r="BG175" s="321">
        <v>21006.239999999525</v>
      </c>
      <c r="BH175" s="321">
        <v>29543.5</v>
      </c>
      <c r="BI175" s="321">
        <v>0</v>
      </c>
      <c r="BJ175" s="321">
        <v>0</v>
      </c>
      <c r="BK175" s="321">
        <v>29543.5</v>
      </c>
      <c r="BL175" s="321">
        <v>0</v>
      </c>
      <c r="BM175" s="321">
        <v>18500</v>
      </c>
      <c r="BN175" s="321">
        <v>0</v>
      </c>
      <c r="BO175" s="321">
        <v>374.9</v>
      </c>
      <c r="BP175" s="321">
        <v>18874.900000000001</v>
      </c>
      <c r="BQ175" s="321">
        <v>2345</v>
      </c>
      <c r="BR175" s="321">
        <v>10668.599999999999</v>
      </c>
      <c r="BS175" s="321">
        <v>13013.599999999999</v>
      </c>
      <c r="BT175" s="321">
        <v>0</v>
      </c>
      <c r="BU175" s="321">
        <v>0</v>
      </c>
      <c r="BV175" s="321">
        <v>0</v>
      </c>
      <c r="BW175" s="321">
        <v>0</v>
      </c>
      <c r="BX175" s="321">
        <v>0</v>
      </c>
      <c r="BY175" s="321">
        <v>0</v>
      </c>
      <c r="BZ175" s="321">
        <v>0</v>
      </c>
      <c r="CA175" s="321">
        <v>0</v>
      </c>
      <c r="CB175" s="321">
        <v>0</v>
      </c>
      <c r="CC175" s="321">
        <v>21006.239999999525</v>
      </c>
      <c r="CD175" s="321"/>
      <c r="CE175" s="321">
        <v>13013.599999999999</v>
      </c>
      <c r="CF175" s="321"/>
      <c r="CG175" s="321">
        <v>0</v>
      </c>
      <c r="CH175" s="321">
        <v>34019.839999999524</v>
      </c>
      <c r="CI175" s="321">
        <v>118619.52</v>
      </c>
      <c r="CJ175" s="321">
        <v>0</v>
      </c>
      <c r="CK175" s="321">
        <v>0</v>
      </c>
      <c r="CL175" s="321">
        <v>118619.52</v>
      </c>
      <c r="CM175" s="321">
        <v>0</v>
      </c>
      <c r="CN175" s="321">
        <v>0</v>
      </c>
      <c r="CO175" s="321">
        <v>7996.09</v>
      </c>
      <c r="CP175" s="321">
        <v>0</v>
      </c>
      <c r="CQ175" s="321">
        <v>-67268.31</v>
      </c>
      <c r="CR175" s="321">
        <v>59347.3</v>
      </c>
      <c r="CS175" s="321">
        <v>0</v>
      </c>
      <c r="CT175" s="321">
        <v>0</v>
      </c>
      <c r="CU175" s="321">
        <v>0</v>
      </c>
      <c r="CV175" s="321">
        <v>0</v>
      </c>
      <c r="CW175" s="321"/>
      <c r="CX175" s="321"/>
      <c r="CY175" s="321"/>
      <c r="CZ175" s="321">
        <v>0</v>
      </c>
      <c r="DA175" s="321">
        <v>0</v>
      </c>
      <c r="DB175" s="321">
        <v>0</v>
      </c>
      <c r="DC175" s="321">
        <v>5174.5600000000004</v>
      </c>
      <c r="DD175" s="321">
        <v>0</v>
      </c>
      <c r="DE175" s="321">
        <v>0</v>
      </c>
      <c r="DF175" s="321">
        <v>-26249.759999999998</v>
      </c>
      <c r="DG175" s="321">
        <v>-4252.26</v>
      </c>
      <c r="DH175" s="321">
        <v>0</v>
      </c>
      <c r="DI175" s="321">
        <v>0</v>
      </c>
      <c r="DJ175" s="321">
        <v>-25327.46</v>
      </c>
      <c r="DK175" s="321">
        <v>0</v>
      </c>
      <c r="DL175" s="321">
        <v>0</v>
      </c>
      <c r="DM175" s="321">
        <v>0</v>
      </c>
      <c r="DN175" s="321">
        <v>0</v>
      </c>
      <c r="DO175" s="321">
        <v>0</v>
      </c>
      <c r="DP175" s="322">
        <v>0</v>
      </c>
      <c r="DQ175" s="323">
        <v>939198.95000000019</v>
      </c>
      <c r="DR175" s="324">
        <v>536337.2100000002</v>
      </c>
      <c r="DS175" s="323">
        <v>142409.85</v>
      </c>
      <c r="DT175" s="323">
        <v>12843.060000000001</v>
      </c>
      <c r="DU175" s="323">
        <v>20872.37</v>
      </c>
      <c r="DV175" s="323">
        <v>0</v>
      </c>
      <c r="DY175" s="303"/>
      <c r="DZ175" s="303"/>
      <c r="EG175" s="303"/>
    </row>
    <row r="176" spans="1:137" s="13" customFormat="1" ht="15.6" x14ac:dyDescent="0.3">
      <c r="A176" s="318">
        <v>7035</v>
      </c>
      <c r="B176" s="319" t="s">
        <v>365</v>
      </c>
      <c r="C176" s="320" t="s">
        <v>181</v>
      </c>
      <c r="D176" s="320" t="s">
        <v>196</v>
      </c>
      <c r="E176" s="320" t="s">
        <v>183</v>
      </c>
      <c r="F176" s="320" t="s">
        <v>184</v>
      </c>
      <c r="G176" s="321">
        <v>1771572.04</v>
      </c>
      <c r="H176" s="321">
        <v>0</v>
      </c>
      <c r="I176" s="321">
        <v>1597742.45</v>
      </c>
      <c r="J176" s="321">
        <v>0</v>
      </c>
      <c r="K176" s="321">
        <v>125720</v>
      </c>
      <c r="L176" s="321">
        <v>5028.22</v>
      </c>
      <c r="M176" s="321">
        <v>0</v>
      </c>
      <c r="N176" s="321">
        <v>0</v>
      </c>
      <c r="O176" s="321">
        <v>28167.130000000016</v>
      </c>
      <c r="P176" s="321">
        <v>32291.349999999995</v>
      </c>
      <c r="Q176" s="321">
        <v>0</v>
      </c>
      <c r="R176" s="321">
        <v>0</v>
      </c>
      <c r="S176" s="321">
        <v>1687.88</v>
      </c>
      <c r="T176" s="321">
        <v>33027.71</v>
      </c>
      <c r="U176" s="321">
        <v>0</v>
      </c>
      <c r="V176" s="321">
        <v>23731.360000000001</v>
      </c>
      <c r="W176" s="321">
        <v>27101</v>
      </c>
      <c r="X176" s="321">
        <v>3646069.14</v>
      </c>
      <c r="Y176" s="321">
        <v>1264386.6199999964</v>
      </c>
      <c r="Z176" s="321">
        <v>0</v>
      </c>
      <c r="AA176" s="321">
        <v>1211491.9099999999</v>
      </c>
      <c r="AB176" s="321">
        <v>35859.580000000773</v>
      </c>
      <c r="AC176" s="321">
        <v>209798.22</v>
      </c>
      <c r="AD176" s="321">
        <v>0</v>
      </c>
      <c r="AE176" s="321">
        <v>42799.150000002235</v>
      </c>
      <c r="AF176" s="321">
        <v>11178.119999999881</v>
      </c>
      <c r="AG176" s="321">
        <v>10720.63</v>
      </c>
      <c r="AH176" s="321">
        <v>0</v>
      </c>
      <c r="AI176" s="321">
        <v>0</v>
      </c>
      <c r="AJ176" s="321">
        <v>30029.120000000003</v>
      </c>
      <c r="AK176" s="321">
        <v>10705.79</v>
      </c>
      <c r="AL176" s="321">
        <v>44642.820000000007</v>
      </c>
      <c r="AM176" s="321">
        <v>6424.78</v>
      </c>
      <c r="AN176" s="321">
        <v>23548.680000000008</v>
      </c>
      <c r="AO176" s="321">
        <v>0</v>
      </c>
      <c r="AP176" s="321">
        <v>15428</v>
      </c>
      <c r="AQ176" s="321">
        <v>80869.670000000333</v>
      </c>
      <c r="AR176" s="321">
        <v>12586.359999999997</v>
      </c>
      <c r="AS176" s="321">
        <v>0</v>
      </c>
      <c r="AT176" s="321">
        <v>40012.149999999936</v>
      </c>
      <c r="AU176" s="321">
        <v>5139.75</v>
      </c>
      <c r="AV176" s="321">
        <v>6463.5</v>
      </c>
      <c r="AW176" s="321">
        <v>101263.09</v>
      </c>
      <c r="AX176" s="321">
        <v>164518.93</v>
      </c>
      <c r="AY176" s="321">
        <v>7008.35</v>
      </c>
      <c r="AZ176" s="321">
        <v>293501.20999999996</v>
      </c>
      <c r="BA176" s="321">
        <v>0</v>
      </c>
      <c r="BB176" s="321">
        <v>0</v>
      </c>
      <c r="BC176" s="321">
        <v>0</v>
      </c>
      <c r="BD176" s="321">
        <v>3628376.43</v>
      </c>
      <c r="BE176" s="321">
        <v>548528.51999999885</v>
      </c>
      <c r="BF176" s="321">
        <v>17692.709999999963</v>
      </c>
      <c r="BG176" s="321">
        <v>566221.22999999882</v>
      </c>
      <c r="BH176" s="321">
        <v>11644.38</v>
      </c>
      <c r="BI176" s="321">
        <v>0</v>
      </c>
      <c r="BJ176" s="321">
        <v>0</v>
      </c>
      <c r="BK176" s="321">
        <v>11644.38</v>
      </c>
      <c r="BL176" s="321">
        <v>0</v>
      </c>
      <c r="BM176" s="321">
        <v>14247.2</v>
      </c>
      <c r="BN176" s="321">
        <v>0</v>
      </c>
      <c r="BO176" s="321">
        <v>0</v>
      </c>
      <c r="BP176" s="321">
        <v>14247.2</v>
      </c>
      <c r="BQ176" s="321">
        <v>35556.130000000005</v>
      </c>
      <c r="BR176" s="321">
        <v>-2602.8200000000015</v>
      </c>
      <c r="BS176" s="321">
        <v>32953.310000000005</v>
      </c>
      <c r="BT176" s="321">
        <v>0</v>
      </c>
      <c r="BU176" s="321">
        <v>0</v>
      </c>
      <c r="BV176" s="321">
        <v>0</v>
      </c>
      <c r="BW176" s="321">
        <v>0</v>
      </c>
      <c r="BX176" s="321">
        <v>0</v>
      </c>
      <c r="BY176" s="321">
        <v>0</v>
      </c>
      <c r="BZ176" s="321">
        <v>0</v>
      </c>
      <c r="CA176" s="321">
        <v>0</v>
      </c>
      <c r="CB176" s="321">
        <v>0</v>
      </c>
      <c r="CC176" s="321">
        <v>566221.22999999882</v>
      </c>
      <c r="CD176" s="321"/>
      <c r="CE176" s="321">
        <v>32953.310000000005</v>
      </c>
      <c r="CF176" s="321"/>
      <c r="CG176" s="321">
        <v>0</v>
      </c>
      <c r="CH176" s="321">
        <v>599174.53999999887</v>
      </c>
      <c r="CI176" s="321">
        <v>939138.28</v>
      </c>
      <c r="CJ176" s="321">
        <v>-13779.58</v>
      </c>
      <c r="CK176" s="321">
        <v>0</v>
      </c>
      <c r="CL176" s="321">
        <v>952917.86</v>
      </c>
      <c r="CM176" s="321">
        <v>0</v>
      </c>
      <c r="CN176" s="321">
        <v>0</v>
      </c>
      <c r="CO176" s="321">
        <v>10973.13</v>
      </c>
      <c r="CP176" s="321">
        <v>0</v>
      </c>
      <c r="CQ176" s="321">
        <v>-354940.89</v>
      </c>
      <c r="CR176" s="321">
        <v>608950.1</v>
      </c>
      <c r="CS176" s="321">
        <v>151640.49</v>
      </c>
      <c r="CT176" s="321">
        <v>1640.59</v>
      </c>
      <c r="CU176" s="321">
        <v>0</v>
      </c>
      <c r="CV176" s="321">
        <v>149999.9</v>
      </c>
      <c r="CW176" s="321"/>
      <c r="CX176" s="321"/>
      <c r="CY176" s="321"/>
      <c r="CZ176" s="321">
        <v>-150000</v>
      </c>
      <c r="DA176" s="321">
        <v>-0.10000000000582077</v>
      </c>
      <c r="DB176" s="321">
        <v>0</v>
      </c>
      <c r="DC176" s="321">
        <v>17300.16</v>
      </c>
      <c r="DD176" s="321">
        <v>0</v>
      </c>
      <c r="DE176" s="321">
        <v>0</v>
      </c>
      <c r="DF176" s="321">
        <v>0</v>
      </c>
      <c r="DG176" s="321">
        <v>-27075.62</v>
      </c>
      <c r="DH176" s="321">
        <v>0</v>
      </c>
      <c r="DI176" s="321">
        <v>0</v>
      </c>
      <c r="DJ176" s="321">
        <v>-9775.4599999999991</v>
      </c>
      <c r="DK176" s="321">
        <v>0</v>
      </c>
      <c r="DL176" s="321">
        <v>0</v>
      </c>
      <c r="DM176" s="321">
        <v>0</v>
      </c>
      <c r="DN176" s="321">
        <v>0</v>
      </c>
      <c r="DO176" s="321">
        <v>0</v>
      </c>
      <c r="DP176" s="322">
        <v>0</v>
      </c>
      <c r="DQ176" s="323">
        <v>2775513.6</v>
      </c>
      <c r="DR176" s="324">
        <v>852862.83000000007</v>
      </c>
      <c r="DS176" s="323">
        <v>164518.93</v>
      </c>
      <c r="DT176" s="323">
        <v>62146.360000000008</v>
      </c>
      <c r="DU176" s="323">
        <v>33027.71</v>
      </c>
      <c r="DV176" s="323">
        <v>0</v>
      </c>
      <c r="DY176" s="303"/>
      <c r="DZ176" s="303"/>
      <c r="EG176" s="303"/>
    </row>
    <row r="177" spans="1:137" s="13" customFormat="1" ht="15.6" x14ac:dyDescent="0.3">
      <c r="A177" s="318">
        <v>2246</v>
      </c>
      <c r="B177" s="319" t="s">
        <v>366</v>
      </c>
      <c r="C177" s="320" t="s">
        <v>181</v>
      </c>
      <c r="D177" s="320" t="s">
        <v>186</v>
      </c>
      <c r="E177" s="320" t="s">
        <v>183</v>
      </c>
      <c r="F177" s="320" t="s">
        <v>194</v>
      </c>
      <c r="G177" s="321">
        <v>3199678</v>
      </c>
      <c r="H177" s="321">
        <v>0</v>
      </c>
      <c r="I177" s="321">
        <v>448054</v>
      </c>
      <c r="J177" s="321">
        <v>0</v>
      </c>
      <c r="K177" s="321">
        <v>346490</v>
      </c>
      <c r="L177" s="321">
        <v>13657</v>
      </c>
      <c r="M177" s="321">
        <v>0</v>
      </c>
      <c r="N177" s="321">
        <v>0</v>
      </c>
      <c r="O177" s="321">
        <v>95273</v>
      </c>
      <c r="P177" s="321">
        <v>961</v>
      </c>
      <c r="Q177" s="321">
        <v>0</v>
      </c>
      <c r="R177" s="321">
        <v>0</v>
      </c>
      <c r="S177" s="321">
        <v>5341</v>
      </c>
      <c r="T177" s="321">
        <v>0</v>
      </c>
      <c r="U177" s="321">
        <v>0</v>
      </c>
      <c r="V177" s="321">
        <v>6329</v>
      </c>
      <c r="W177" s="321">
        <v>74838</v>
      </c>
      <c r="X177" s="321">
        <v>4190621</v>
      </c>
      <c r="Y177" s="321">
        <v>1450973</v>
      </c>
      <c r="Z177" s="321">
        <v>8238</v>
      </c>
      <c r="AA177" s="321">
        <v>5221</v>
      </c>
      <c r="AB177" s="321">
        <v>723625</v>
      </c>
      <c r="AC177" s="321">
        <v>2759</v>
      </c>
      <c r="AD177" s="321">
        <v>0</v>
      </c>
      <c r="AE177" s="321">
        <v>708265</v>
      </c>
      <c r="AF177" s="321">
        <v>107668</v>
      </c>
      <c r="AG177" s="321">
        <v>2468</v>
      </c>
      <c r="AH177" s="321">
        <v>0</v>
      </c>
      <c r="AI177" s="321">
        <v>633</v>
      </c>
      <c r="AJ177" s="321">
        <v>43035</v>
      </c>
      <c r="AK177" s="321">
        <v>1245</v>
      </c>
      <c r="AL177" s="321">
        <v>11942</v>
      </c>
      <c r="AM177" s="321">
        <v>18309</v>
      </c>
      <c r="AN177" s="321">
        <v>66556</v>
      </c>
      <c r="AO177" s="321">
        <v>27030</v>
      </c>
      <c r="AP177" s="321">
        <v>29307</v>
      </c>
      <c r="AQ177" s="321">
        <v>144691</v>
      </c>
      <c r="AR177" s="321">
        <v>7735</v>
      </c>
      <c r="AS177" s="321">
        <v>33118</v>
      </c>
      <c r="AT177" s="321">
        <v>32171</v>
      </c>
      <c r="AU177" s="321">
        <v>12566</v>
      </c>
      <c r="AV177" s="321">
        <v>3612</v>
      </c>
      <c r="AW177" s="321">
        <v>121857</v>
      </c>
      <c r="AX177" s="321">
        <v>468899</v>
      </c>
      <c r="AY177" s="321">
        <v>13588</v>
      </c>
      <c r="AZ177" s="321">
        <v>151382</v>
      </c>
      <c r="BA177" s="321">
        <v>0</v>
      </c>
      <c r="BB177" s="321">
        <v>0</v>
      </c>
      <c r="BC177" s="321">
        <v>0</v>
      </c>
      <c r="BD177" s="321">
        <v>4196893</v>
      </c>
      <c r="BE177" s="321">
        <v>320316</v>
      </c>
      <c r="BF177" s="321">
        <v>-6272</v>
      </c>
      <c r="BG177" s="321">
        <v>314044</v>
      </c>
      <c r="BH177" s="321">
        <v>10581</v>
      </c>
      <c r="BI177" s="321">
        <v>0</v>
      </c>
      <c r="BJ177" s="321">
        <v>0</v>
      </c>
      <c r="BK177" s="321">
        <v>10581</v>
      </c>
      <c r="BL177" s="321">
        <v>0</v>
      </c>
      <c r="BM177" s="321">
        <v>37767</v>
      </c>
      <c r="BN177" s="321">
        <v>0</v>
      </c>
      <c r="BO177" s="321">
        <v>0</v>
      </c>
      <c r="BP177" s="321">
        <v>37767</v>
      </c>
      <c r="BQ177" s="321">
        <v>42787</v>
      </c>
      <c r="BR177" s="321">
        <v>-27186</v>
      </c>
      <c r="BS177" s="321">
        <v>15601</v>
      </c>
      <c r="BT177" s="321">
        <v>0</v>
      </c>
      <c r="BU177" s="321">
        <v>0</v>
      </c>
      <c r="BV177" s="321">
        <v>0</v>
      </c>
      <c r="BW177" s="321">
        <v>0</v>
      </c>
      <c r="BX177" s="321">
        <v>0</v>
      </c>
      <c r="BY177" s="321">
        <v>0</v>
      </c>
      <c r="BZ177" s="321">
        <v>0</v>
      </c>
      <c r="CA177" s="321">
        <v>0</v>
      </c>
      <c r="CB177" s="321">
        <v>0</v>
      </c>
      <c r="CC177" s="321">
        <v>314044</v>
      </c>
      <c r="CD177" s="321"/>
      <c r="CE177" s="321">
        <v>15601</v>
      </c>
      <c r="CF177" s="321"/>
      <c r="CG177" s="321">
        <v>0</v>
      </c>
      <c r="CH177" s="321">
        <v>329645</v>
      </c>
      <c r="CI177" s="321">
        <v>0</v>
      </c>
      <c r="CJ177" s="321">
        <v>0</v>
      </c>
      <c r="CK177" s="321">
        <v>0</v>
      </c>
      <c r="CL177" s="321">
        <v>0</v>
      </c>
      <c r="CM177" s="321">
        <v>3550</v>
      </c>
      <c r="CN177" s="321">
        <v>0</v>
      </c>
      <c r="CO177" s="321">
        <v>0</v>
      </c>
      <c r="CP177" s="321">
        <v>0</v>
      </c>
      <c r="CQ177" s="321">
        <v>0</v>
      </c>
      <c r="CR177" s="321">
        <v>3550</v>
      </c>
      <c r="CS177" s="321">
        <v>0</v>
      </c>
      <c r="CT177" s="321">
        <v>0</v>
      </c>
      <c r="CU177" s="321">
        <v>0</v>
      </c>
      <c r="CV177" s="321">
        <v>0</v>
      </c>
      <c r="CW177" s="321"/>
      <c r="CX177" s="321"/>
      <c r="CY177" s="321"/>
      <c r="CZ177" s="321">
        <v>353789</v>
      </c>
      <c r="DA177" s="321">
        <v>353789</v>
      </c>
      <c r="DB177" s="321">
        <v>0</v>
      </c>
      <c r="DC177" s="321">
        <v>20140</v>
      </c>
      <c r="DD177" s="321">
        <v>0</v>
      </c>
      <c r="DE177" s="321">
        <v>0</v>
      </c>
      <c r="DF177" s="321">
        <v>-36931</v>
      </c>
      <c r="DG177" s="321">
        <v>-10903</v>
      </c>
      <c r="DH177" s="321">
        <v>0</v>
      </c>
      <c r="DI177" s="321">
        <v>0</v>
      </c>
      <c r="DJ177" s="321">
        <v>-27694</v>
      </c>
      <c r="DK177" s="321">
        <v>0</v>
      </c>
      <c r="DL177" s="321">
        <v>0</v>
      </c>
      <c r="DM177" s="321">
        <v>0</v>
      </c>
      <c r="DN177" s="321">
        <v>0</v>
      </c>
      <c r="DO177" s="321">
        <v>0</v>
      </c>
      <c r="DP177" s="322">
        <v>3.8908199999999996E-9</v>
      </c>
      <c r="DQ177" s="323">
        <v>3006749</v>
      </c>
      <c r="DR177" s="324">
        <v>1190144</v>
      </c>
      <c r="DS177" s="323">
        <v>468899</v>
      </c>
      <c r="DT177" s="323">
        <v>101575</v>
      </c>
      <c r="DU177" s="323">
        <v>0</v>
      </c>
      <c r="DV177" s="323">
        <v>0</v>
      </c>
      <c r="DY177" s="303"/>
      <c r="DZ177" s="303"/>
      <c r="EG177" s="303"/>
    </row>
    <row r="178" spans="1:137" s="13" customFormat="1" ht="31.2" x14ac:dyDescent="0.3">
      <c r="A178" s="318">
        <v>3323</v>
      </c>
      <c r="B178" s="319" t="s">
        <v>367</v>
      </c>
      <c r="C178" s="320" t="s">
        <v>181</v>
      </c>
      <c r="D178" s="320" t="s">
        <v>186</v>
      </c>
      <c r="E178" s="320" t="s">
        <v>183</v>
      </c>
      <c r="F178" s="320" t="s">
        <v>184</v>
      </c>
      <c r="G178" s="321">
        <v>1317321.97</v>
      </c>
      <c r="H178" s="321">
        <v>0</v>
      </c>
      <c r="I178" s="321">
        <v>95494.84</v>
      </c>
      <c r="J178" s="321">
        <v>0</v>
      </c>
      <c r="K178" s="321">
        <v>137980</v>
      </c>
      <c r="L178" s="321">
        <v>600</v>
      </c>
      <c r="M178" s="321">
        <v>0</v>
      </c>
      <c r="N178" s="321">
        <v>0</v>
      </c>
      <c r="O178" s="321">
        <v>14659.09</v>
      </c>
      <c r="P178" s="321">
        <v>10804</v>
      </c>
      <c r="Q178" s="321">
        <v>0</v>
      </c>
      <c r="R178" s="321">
        <v>0</v>
      </c>
      <c r="S178" s="321">
        <v>1579</v>
      </c>
      <c r="T178" s="321">
        <v>0</v>
      </c>
      <c r="U178" s="321">
        <v>0</v>
      </c>
      <c r="V178" s="321">
        <v>5677.5</v>
      </c>
      <c r="W178" s="321">
        <v>42245</v>
      </c>
      <c r="X178" s="321">
        <v>1626361.4000000001</v>
      </c>
      <c r="Y178" s="321">
        <v>444874</v>
      </c>
      <c r="Z178" s="321">
        <v>0</v>
      </c>
      <c r="AA178" s="321">
        <v>176351</v>
      </c>
      <c r="AB178" s="321">
        <v>73463</v>
      </c>
      <c r="AC178" s="321">
        <v>110911</v>
      </c>
      <c r="AD178" s="321">
        <v>0</v>
      </c>
      <c r="AE178" s="321">
        <v>21257</v>
      </c>
      <c r="AF178" s="321">
        <v>363</v>
      </c>
      <c r="AG178" s="321">
        <v>2461</v>
      </c>
      <c r="AH178" s="321">
        <v>0</v>
      </c>
      <c r="AI178" s="321">
        <v>0</v>
      </c>
      <c r="AJ178" s="321">
        <v>83002.8</v>
      </c>
      <c r="AK178" s="321">
        <v>4595</v>
      </c>
      <c r="AL178" s="321">
        <v>6271</v>
      </c>
      <c r="AM178" s="321">
        <v>4298</v>
      </c>
      <c r="AN178" s="321">
        <v>18406</v>
      </c>
      <c r="AO178" s="321">
        <v>3285.98</v>
      </c>
      <c r="AP178" s="321">
        <v>0</v>
      </c>
      <c r="AQ178" s="321">
        <v>20792.5</v>
      </c>
      <c r="AR178" s="321">
        <v>11255</v>
      </c>
      <c r="AS178" s="321">
        <v>0</v>
      </c>
      <c r="AT178" s="321">
        <v>10929</v>
      </c>
      <c r="AU178" s="321">
        <v>11041.75</v>
      </c>
      <c r="AV178" s="321">
        <v>4071</v>
      </c>
      <c r="AW178" s="321">
        <v>126294.31999999999</v>
      </c>
      <c r="AX178" s="321">
        <v>260542.24</v>
      </c>
      <c r="AY178" s="321">
        <v>26275.65</v>
      </c>
      <c r="AZ178" s="321">
        <v>126595.5</v>
      </c>
      <c r="BA178" s="321">
        <v>0</v>
      </c>
      <c r="BB178" s="321">
        <v>0</v>
      </c>
      <c r="BC178" s="321">
        <v>0</v>
      </c>
      <c r="BD178" s="321">
        <v>1547335.74</v>
      </c>
      <c r="BE178" s="321">
        <v>232186.5299999998</v>
      </c>
      <c r="BF178" s="321">
        <v>79025.660000000149</v>
      </c>
      <c r="BG178" s="321">
        <v>311212.18999999994</v>
      </c>
      <c r="BH178" s="321">
        <v>6810.75</v>
      </c>
      <c r="BI178" s="321">
        <v>0</v>
      </c>
      <c r="BJ178" s="321">
        <v>0</v>
      </c>
      <c r="BK178" s="321">
        <v>6810.75</v>
      </c>
      <c r="BL178" s="321">
        <v>0</v>
      </c>
      <c r="BM178" s="321">
        <v>6810.75</v>
      </c>
      <c r="BN178" s="321">
        <v>0</v>
      </c>
      <c r="BO178" s="321">
        <v>0</v>
      </c>
      <c r="BP178" s="321">
        <v>6810.75</v>
      </c>
      <c r="BQ178" s="321">
        <v>0</v>
      </c>
      <c r="BR178" s="321">
        <v>0</v>
      </c>
      <c r="BS178" s="321">
        <v>0</v>
      </c>
      <c r="BT178" s="321">
        <v>0</v>
      </c>
      <c r="BU178" s="321">
        <v>0</v>
      </c>
      <c r="BV178" s="321">
        <v>0</v>
      </c>
      <c r="BW178" s="321">
        <v>0</v>
      </c>
      <c r="BX178" s="321">
        <v>0</v>
      </c>
      <c r="BY178" s="321">
        <v>0</v>
      </c>
      <c r="BZ178" s="321">
        <v>0</v>
      </c>
      <c r="CA178" s="321">
        <v>0</v>
      </c>
      <c r="CB178" s="321">
        <v>0</v>
      </c>
      <c r="CC178" s="321">
        <v>311212.18999999994</v>
      </c>
      <c r="CD178" s="321"/>
      <c r="CE178" s="321">
        <v>0</v>
      </c>
      <c r="CF178" s="321"/>
      <c r="CG178" s="321">
        <v>0</v>
      </c>
      <c r="CH178" s="321">
        <v>311212.18999999994</v>
      </c>
      <c r="CI178" s="321">
        <v>596428.04</v>
      </c>
      <c r="CJ178" s="321">
        <v>140232.01</v>
      </c>
      <c r="CK178" s="321">
        <v>0</v>
      </c>
      <c r="CL178" s="321">
        <v>456196.03</v>
      </c>
      <c r="CM178" s="321">
        <v>0</v>
      </c>
      <c r="CN178" s="321">
        <v>0</v>
      </c>
      <c r="CO178" s="321">
        <v>15773.92</v>
      </c>
      <c r="CP178" s="321">
        <v>5621.59</v>
      </c>
      <c r="CQ178" s="321">
        <v>0</v>
      </c>
      <c r="CR178" s="321">
        <v>477591.54000000004</v>
      </c>
      <c r="CS178" s="321">
        <v>0</v>
      </c>
      <c r="CT178" s="321">
        <v>0</v>
      </c>
      <c r="CU178" s="321">
        <v>0</v>
      </c>
      <c r="CV178" s="321">
        <v>0</v>
      </c>
      <c r="CW178" s="321"/>
      <c r="CX178" s="321"/>
      <c r="CY178" s="321"/>
      <c r="CZ178" s="321">
        <v>0</v>
      </c>
      <c r="DA178" s="321">
        <v>0</v>
      </c>
      <c r="DB178" s="321">
        <v>0</v>
      </c>
      <c r="DC178" s="321">
        <v>142.09</v>
      </c>
      <c r="DD178" s="321">
        <v>0</v>
      </c>
      <c r="DE178" s="321">
        <v>0</v>
      </c>
      <c r="DF178" s="321">
        <v>-12195</v>
      </c>
      <c r="DG178" s="321">
        <v>-51575.119999999995</v>
      </c>
      <c r="DH178" s="321">
        <v>0</v>
      </c>
      <c r="DI178" s="321">
        <v>0</v>
      </c>
      <c r="DJ178" s="321">
        <v>-63628.03</v>
      </c>
      <c r="DK178" s="321">
        <v>125</v>
      </c>
      <c r="DL178" s="321">
        <v>0</v>
      </c>
      <c r="DM178" s="321">
        <v>-39684.300000000003</v>
      </c>
      <c r="DN178" s="321">
        <v>-63192.02</v>
      </c>
      <c r="DO178" s="321">
        <v>0</v>
      </c>
      <c r="DP178" s="322">
        <v>0</v>
      </c>
      <c r="DQ178" s="323">
        <v>827219</v>
      </c>
      <c r="DR178" s="324">
        <v>720116.74</v>
      </c>
      <c r="DS178" s="323">
        <v>260542.24</v>
      </c>
      <c r="DT178" s="323">
        <v>27042.09</v>
      </c>
      <c r="DU178" s="323">
        <v>0</v>
      </c>
      <c r="DV178" s="323">
        <v>-102751.32</v>
      </c>
      <c r="DY178" s="303"/>
      <c r="DZ178" s="303"/>
      <c r="EG178" s="303"/>
    </row>
    <row r="179" spans="1:137" s="13" customFormat="1" ht="15.6" x14ac:dyDescent="0.3">
      <c r="A179" s="318">
        <v>7045</v>
      </c>
      <c r="B179" s="319" t="s">
        <v>368</v>
      </c>
      <c r="C179" s="320" t="s">
        <v>181</v>
      </c>
      <c r="D179" s="320" t="s">
        <v>196</v>
      </c>
      <c r="E179" s="320" t="s">
        <v>183</v>
      </c>
      <c r="F179" s="320" t="s">
        <v>184</v>
      </c>
      <c r="G179" s="321">
        <v>3188829.68</v>
      </c>
      <c r="H179" s="321">
        <v>0</v>
      </c>
      <c r="I179" s="321">
        <v>3526042.39</v>
      </c>
      <c r="J179" s="321">
        <v>0</v>
      </c>
      <c r="K179" s="321">
        <v>180500</v>
      </c>
      <c r="L179" s="321">
        <v>5352</v>
      </c>
      <c r="M179" s="321">
        <v>0</v>
      </c>
      <c r="N179" s="321">
        <v>0</v>
      </c>
      <c r="O179" s="321">
        <v>191388.97000000003</v>
      </c>
      <c r="P179" s="321">
        <v>105489.63000000002</v>
      </c>
      <c r="Q179" s="321">
        <v>0</v>
      </c>
      <c r="R179" s="321">
        <v>0</v>
      </c>
      <c r="S179" s="321">
        <v>2859.05</v>
      </c>
      <c r="T179" s="321">
        <v>0</v>
      </c>
      <c r="U179" s="321">
        <v>0</v>
      </c>
      <c r="V179" s="321">
        <v>45380.06</v>
      </c>
      <c r="W179" s="321">
        <v>26565</v>
      </c>
      <c r="X179" s="321">
        <v>7272406.7799999993</v>
      </c>
      <c r="Y179" s="321">
        <v>2678860.4900000002</v>
      </c>
      <c r="Z179" s="321">
        <v>0</v>
      </c>
      <c r="AA179" s="321">
        <v>2333417.86</v>
      </c>
      <c r="AB179" s="321">
        <v>67806.340000000084</v>
      </c>
      <c r="AC179" s="321">
        <v>152641.92000000004</v>
      </c>
      <c r="AD179" s="321">
        <v>0</v>
      </c>
      <c r="AE179" s="321">
        <v>90712.149999999907</v>
      </c>
      <c r="AF179" s="321">
        <v>16794.699999999997</v>
      </c>
      <c r="AG179" s="321">
        <v>7353.5</v>
      </c>
      <c r="AH179" s="321">
        <v>10558</v>
      </c>
      <c r="AI179" s="321">
        <v>0</v>
      </c>
      <c r="AJ179" s="321">
        <v>36698.680000000008</v>
      </c>
      <c r="AK179" s="321">
        <v>0</v>
      </c>
      <c r="AL179" s="321">
        <v>89176.38</v>
      </c>
      <c r="AM179" s="321">
        <v>13255.37</v>
      </c>
      <c r="AN179" s="321">
        <v>95821.14</v>
      </c>
      <c r="AO179" s="321">
        <v>0</v>
      </c>
      <c r="AP179" s="321">
        <v>10983.18</v>
      </c>
      <c r="AQ179" s="321">
        <v>246036.56</v>
      </c>
      <c r="AR179" s="321">
        <v>1565</v>
      </c>
      <c r="AS179" s="321">
        <v>4427.7</v>
      </c>
      <c r="AT179" s="321">
        <v>21742.18</v>
      </c>
      <c r="AU179" s="321">
        <v>5139.75</v>
      </c>
      <c r="AV179" s="321">
        <v>4464</v>
      </c>
      <c r="AW179" s="321">
        <v>208106.19</v>
      </c>
      <c r="AX179" s="321">
        <v>109316.6</v>
      </c>
      <c r="AY179" s="321">
        <v>132856.73000000001</v>
      </c>
      <c r="AZ179" s="321">
        <v>877031.53</v>
      </c>
      <c r="BA179" s="321">
        <v>0</v>
      </c>
      <c r="BB179" s="321">
        <v>0</v>
      </c>
      <c r="BC179" s="321">
        <v>0</v>
      </c>
      <c r="BD179" s="321">
        <v>7214765.9499999993</v>
      </c>
      <c r="BE179" s="321">
        <v>1087187.9999999991</v>
      </c>
      <c r="BF179" s="321">
        <v>57640.830000000075</v>
      </c>
      <c r="BG179" s="321">
        <v>1144828.8299999991</v>
      </c>
      <c r="BH179" s="321">
        <v>17344.75</v>
      </c>
      <c r="BI179" s="321">
        <v>0</v>
      </c>
      <c r="BJ179" s="321">
        <v>0</v>
      </c>
      <c r="BK179" s="321">
        <v>17344.75</v>
      </c>
      <c r="BL179" s="321">
        <v>0</v>
      </c>
      <c r="BM179" s="321">
        <v>29934.12</v>
      </c>
      <c r="BN179" s="321">
        <v>0</v>
      </c>
      <c r="BO179" s="321">
        <v>0</v>
      </c>
      <c r="BP179" s="321">
        <v>29934.12</v>
      </c>
      <c r="BQ179" s="321">
        <v>68400</v>
      </c>
      <c r="BR179" s="321">
        <v>-12589.369999999999</v>
      </c>
      <c r="BS179" s="321">
        <v>55810.630000000005</v>
      </c>
      <c r="BT179" s="321">
        <v>0</v>
      </c>
      <c r="BU179" s="321">
        <v>0</v>
      </c>
      <c r="BV179" s="321">
        <v>0</v>
      </c>
      <c r="BW179" s="321">
        <v>0</v>
      </c>
      <c r="BX179" s="321">
        <v>0</v>
      </c>
      <c r="BY179" s="321">
        <v>0</v>
      </c>
      <c r="BZ179" s="321">
        <v>0</v>
      </c>
      <c r="CA179" s="321">
        <v>0</v>
      </c>
      <c r="CB179" s="321">
        <v>0</v>
      </c>
      <c r="CC179" s="321">
        <v>1144828.8299999991</v>
      </c>
      <c r="CD179" s="321"/>
      <c r="CE179" s="321">
        <v>55810.630000000005</v>
      </c>
      <c r="CF179" s="321"/>
      <c r="CG179" s="321">
        <v>0</v>
      </c>
      <c r="CH179" s="321">
        <v>1200639.459999999</v>
      </c>
      <c r="CI179" s="321">
        <v>1652158.73</v>
      </c>
      <c r="CJ179" s="321">
        <v>0</v>
      </c>
      <c r="CK179" s="321">
        <v>0</v>
      </c>
      <c r="CL179" s="321">
        <v>1652158.73</v>
      </c>
      <c r="CM179" s="321">
        <v>0</v>
      </c>
      <c r="CN179" s="321">
        <v>0</v>
      </c>
      <c r="CO179" s="321">
        <v>20169.07</v>
      </c>
      <c r="CP179" s="321">
        <v>0</v>
      </c>
      <c r="CQ179" s="321">
        <v>-386703.39</v>
      </c>
      <c r="CR179" s="321">
        <v>1285624.4100000001</v>
      </c>
      <c r="CS179" s="321">
        <v>0</v>
      </c>
      <c r="CT179" s="321">
        <v>0</v>
      </c>
      <c r="CU179" s="321">
        <v>0</v>
      </c>
      <c r="CV179" s="321">
        <v>0</v>
      </c>
      <c r="CW179" s="321"/>
      <c r="CX179" s="321"/>
      <c r="CY179" s="321"/>
      <c r="CZ179" s="321">
        <v>0</v>
      </c>
      <c r="DA179" s="321">
        <v>0</v>
      </c>
      <c r="DB179" s="321">
        <v>0</v>
      </c>
      <c r="DC179" s="321">
        <v>34927.42</v>
      </c>
      <c r="DD179" s="321">
        <v>0</v>
      </c>
      <c r="DE179" s="321">
        <v>0</v>
      </c>
      <c r="DF179" s="321">
        <v>-58074.09</v>
      </c>
      <c r="DG179" s="321">
        <v>-61838.28</v>
      </c>
      <c r="DH179" s="321">
        <v>0</v>
      </c>
      <c r="DI179" s="321">
        <v>0</v>
      </c>
      <c r="DJ179" s="321">
        <v>-84984.95</v>
      </c>
      <c r="DK179" s="321">
        <v>0</v>
      </c>
      <c r="DL179" s="321">
        <v>0</v>
      </c>
      <c r="DM179" s="321">
        <v>0</v>
      </c>
      <c r="DN179" s="321">
        <v>0</v>
      </c>
      <c r="DO179" s="321">
        <v>0</v>
      </c>
      <c r="DP179" s="322">
        <v>0</v>
      </c>
      <c r="DQ179" s="323">
        <v>5340233.46</v>
      </c>
      <c r="DR179" s="324">
        <v>1874532.4899999993</v>
      </c>
      <c r="DS179" s="323">
        <v>109316.6</v>
      </c>
      <c r="DT179" s="323">
        <v>299737.65000000002</v>
      </c>
      <c r="DU179" s="323">
        <v>0</v>
      </c>
      <c r="DV179" s="323">
        <v>0</v>
      </c>
      <c r="DY179" s="303"/>
      <c r="DZ179" s="303"/>
      <c r="EG179" s="303"/>
    </row>
    <row r="180" spans="1:137" s="13" customFormat="1" ht="15.6" x14ac:dyDescent="0.3">
      <c r="A180" s="318">
        <v>2192</v>
      </c>
      <c r="B180" s="319" t="s">
        <v>369</v>
      </c>
      <c r="C180" s="320" t="s">
        <v>181</v>
      </c>
      <c r="D180" s="320" t="s">
        <v>186</v>
      </c>
      <c r="E180" s="320" t="s">
        <v>183</v>
      </c>
      <c r="F180" s="320" t="s">
        <v>184</v>
      </c>
      <c r="G180" s="321">
        <v>2709346.9</v>
      </c>
      <c r="H180" s="321">
        <v>0</v>
      </c>
      <c r="I180" s="321">
        <v>63206.080000000002</v>
      </c>
      <c r="J180" s="321">
        <v>0</v>
      </c>
      <c r="K180" s="321">
        <v>330640</v>
      </c>
      <c r="L180" s="321">
        <v>0</v>
      </c>
      <c r="M180" s="321">
        <v>0</v>
      </c>
      <c r="N180" s="321">
        <v>0</v>
      </c>
      <c r="O180" s="321">
        <v>75264.160000000003</v>
      </c>
      <c r="P180" s="321">
        <v>0</v>
      </c>
      <c r="Q180" s="321">
        <v>0</v>
      </c>
      <c r="R180" s="321">
        <v>0</v>
      </c>
      <c r="S180" s="321">
        <v>9334.7999999999993</v>
      </c>
      <c r="T180" s="321">
        <v>27625</v>
      </c>
      <c r="U180" s="321">
        <v>0</v>
      </c>
      <c r="V180" s="321">
        <v>11278.92</v>
      </c>
      <c r="W180" s="321">
        <v>20904</v>
      </c>
      <c r="X180" s="321">
        <v>3247599.86</v>
      </c>
      <c r="Y180" s="321">
        <v>1515829.0900000061</v>
      </c>
      <c r="Z180" s="321">
        <v>0</v>
      </c>
      <c r="AA180" s="321">
        <v>499018.46</v>
      </c>
      <c r="AB180" s="321">
        <v>56631.410000000149</v>
      </c>
      <c r="AC180" s="321">
        <v>382067.02</v>
      </c>
      <c r="AD180" s="321">
        <v>0</v>
      </c>
      <c r="AE180" s="321">
        <v>91398.789999999339</v>
      </c>
      <c r="AF180" s="321">
        <v>9959.3600000000624</v>
      </c>
      <c r="AG180" s="321">
        <v>5645.5999999999985</v>
      </c>
      <c r="AH180" s="321">
        <v>0</v>
      </c>
      <c r="AI180" s="321">
        <v>0</v>
      </c>
      <c r="AJ180" s="321">
        <v>41535.489999999991</v>
      </c>
      <c r="AK180" s="321">
        <v>553.69000000000005</v>
      </c>
      <c r="AL180" s="321">
        <v>0</v>
      </c>
      <c r="AM180" s="321">
        <v>11065.97</v>
      </c>
      <c r="AN180" s="321">
        <v>67561.27</v>
      </c>
      <c r="AO180" s="321">
        <v>33654.800000000003</v>
      </c>
      <c r="AP180" s="321">
        <v>29646.040000000005</v>
      </c>
      <c r="AQ180" s="321">
        <v>122086.28000000014</v>
      </c>
      <c r="AR180" s="321">
        <v>25991.889999999992</v>
      </c>
      <c r="AS180" s="321">
        <v>0</v>
      </c>
      <c r="AT180" s="321">
        <v>56975.25</v>
      </c>
      <c r="AU180" s="321">
        <v>12566.4</v>
      </c>
      <c r="AV180" s="321">
        <v>7820</v>
      </c>
      <c r="AW180" s="321">
        <v>163577.33000000002</v>
      </c>
      <c r="AX180" s="321">
        <v>135000.71</v>
      </c>
      <c r="AY180" s="321">
        <v>41465.72</v>
      </c>
      <c r="AZ180" s="321">
        <v>137637.49</v>
      </c>
      <c r="BA180" s="321">
        <v>0</v>
      </c>
      <c r="BB180" s="321">
        <v>0</v>
      </c>
      <c r="BC180" s="321">
        <v>326.89</v>
      </c>
      <c r="BD180" s="321">
        <v>3448014.9500000062</v>
      </c>
      <c r="BE180" s="321">
        <v>544012.94999999984</v>
      </c>
      <c r="BF180" s="321">
        <v>-200415.09000000637</v>
      </c>
      <c r="BG180" s="321">
        <v>343597.85999999347</v>
      </c>
      <c r="BH180" s="321">
        <v>9681.25</v>
      </c>
      <c r="BI180" s="321">
        <v>0</v>
      </c>
      <c r="BJ180" s="321">
        <v>326.89</v>
      </c>
      <c r="BK180" s="321">
        <v>10008.14</v>
      </c>
      <c r="BL180" s="321">
        <v>0</v>
      </c>
      <c r="BM180" s="321">
        <v>10172.959999999999</v>
      </c>
      <c r="BN180" s="321">
        <v>0</v>
      </c>
      <c r="BO180" s="321">
        <v>0</v>
      </c>
      <c r="BP180" s="321">
        <v>10172.959999999999</v>
      </c>
      <c r="BQ180" s="321">
        <v>164.81999999999971</v>
      </c>
      <c r="BR180" s="321">
        <v>-164.81999999999971</v>
      </c>
      <c r="BS180" s="321">
        <v>0</v>
      </c>
      <c r="BT180" s="321">
        <v>0</v>
      </c>
      <c r="BU180" s="321">
        <v>0</v>
      </c>
      <c r="BV180" s="321">
        <v>0</v>
      </c>
      <c r="BW180" s="321">
        <v>0</v>
      </c>
      <c r="BX180" s="321">
        <v>0</v>
      </c>
      <c r="BY180" s="321">
        <v>0</v>
      </c>
      <c r="BZ180" s="321">
        <v>0</v>
      </c>
      <c r="CA180" s="321">
        <v>0</v>
      </c>
      <c r="CB180" s="321">
        <v>0</v>
      </c>
      <c r="CC180" s="321">
        <v>343597.85999999347</v>
      </c>
      <c r="CD180" s="321"/>
      <c r="CE180" s="321">
        <v>0</v>
      </c>
      <c r="CF180" s="321"/>
      <c r="CG180" s="321">
        <v>0</v>
      </c>
      <c r="CH180" s="321">
        <v>343597.85999999347</v>
      </c>
      <c r="CI180" s="321">
        <v>589940.46</v>
      </c>
      <c r="CJ180" s="321">
        <v>0</v>
      </c>
      <c r="CK180" s="321">
        <v>0</v>
      </c>
      <c r="CL180" s="321">
        <v>589940.46</v>
      </c>
      <c r="CM180" s="321">
        <v>0</v>
      </c>
      <c r="CN180" s="321">
        <v>0</v>
      </c>
      <c r="CO180" s="321">
        <v>9796.36</v>
      </c>
      <c r="CP180" s="321">
        <v>15.55</v>
      </c>
      <c r="CQ180" s="321">
        <v>-240485.78</v>
      </c>
      <c r="CR180" s="321">
        <v>359266.58999999997</v>
      </c>
      <c r="CS180" s="321">
        <v>0</v>
      </c>
      <c r="CT180" s="321">
        <v>0</v>
      </c>
      <c r="CU180" s="321">
        <v>0</v>
      </c>
      <c r="CV180" s="321">
        <v>0</v>
      </c>
      <c r="CW180" s="321"/>
      <c r="CX180" s="321"/>
      <c r="CY180" s="321"/>
      <c r="CZ180" s="321">
        <v>0</v>
      </c>
      <c r="DA180" s="321">
        <v>0</v>
      </c>
      <c r="DB180" s="321">
        <v>0</v>
      </c>
      <c r="DC180" s="321">
        <v>16173.6</v>
      </c>
      <c r="DD180" s="321">
        <v>0</v>
      </c>
      <c r="DE180" s="321">
        <v>0</v>
      </c>
      <c r="DF180" s="321">
        <v>-27704.32</v>
      </c>
      <c r="DG180" s="321">
        <v>0</v>
      </c>
      <c r="DH180" s="321">
        <v>0</v>
      </c>
      <c r="DI180" s="321">
        <v>0</v>
      </c>
      <c r="DJ180" s="321">
        <v>-11530.72</v>
      </c>
      <c r="DK180" s="321">
        <v>0</v>
      </c>
      <c r="DL180" s="321">
        <v>0</v>
      </c>
      <c r="DM180" s="321">
        <v>0</v>
      </c>
      <c r="DN180" s="321">
        <v>-4138</v>
      </c>
      <c r="DO180" s="321">
        <v>0</v>
      </c>
      <c r="DP180" s="322"/>
      <c r="DQ180" s="323">
        <v>2554904.130000005</v>
      </c>
      <c r="DR180" s="324">
        <v>893110.82000000123</v>
      </c>
      <c r="DS180" s="323">
        <v>135000.71</v>
      </c>
      <c r="DT180" s="323">
        <v>84598.96</v>
      </c>
      <c r="DU180" s="323">
        <v>27625</v>
      </c>
      <c r="DV180" s="323">
        <v>-4138</v>
      </c>
      <c r="DY180" s="303"/>
      <c r="DZ180" s="303"/>
      <c r="EG180" s="303"/>
    </row>
    <row r="181" spans="1:137" s="13" customFormat="1" ht="15.6" x14ac:dyDescent="0.3">
      <c r="A181" s="318">
        <v>7014</v>
      </c>
      <c r="B181" s="319" t="s">
        <v>370</v>
      </c>
      <c r="C181" s="320" t="s">
        <v>181</v>
      </c>
      <c r="D181" s="320" t="s">
        <v>196</v>
      </c>
      <c r="E181" s="320" t="s">
        <v>183</v>
      </c>
      <c r="F181" s="320" t="s">
        <v>184</v>
      </c>
      <c r="G181" s="321">
        <v>3141587.74</v>
      </c>
      <c r="H181" s="321">
        <v>0</v>
      </c>
      <c r="I181" s="321">
        <v>4946809.95</v>
      </c>
      <c r="J181" s="321">
        <v>0</v>
      </c>
      <c r="K181" s="321">
        <v>164030</v>
      </c>
      <c r="L181" s="321">
        <v>4313.8599999999997</v>
      </c>
      <c r="M181" s="321">
        <v>11850</v>
      </c>
      <c r="N181" s="321">
        <v>0</v>
      </c>
      <c r="O181" s="321">
        <v>241312.85</v>
      </c>
      <c r="P181" s="321">
        <v>27336.77</v>
      </c>
      <c r="Q181" s="321">
        <v>0</v>
      </c>
      <c r="R181" s="321">
        <v>0</v>
      </c>
      <c r="S181" s="321">
        <v>0</v>
      </c>
      <c r="T181" s="321">
        <v>7762.59</v>
      </c>
      <c r="U181" s="321">
        <v>0</v>
      </c>
      <c r="V181" s="321">
        <v>15994.94</v>
      </c>
      <c r="W181" s="321">
        <v>27728</v>
      </c>
      <c r="X181" s="321">
        <v>8588726.6999999993</v>
      </c>
      <c r="Y181" s="321">
        <v>2232800.4900000002</v>
      </c>
      <c r="Z181" s="321">
        <v>0</v>
      </c>
      <c r="AA181" s="321">
        <v>2586036.56</v>
      </c>
      <c r="AB181" s="321">
        <v>68056.39</v>
      </c>
      <c r="AC181" s="321">
        <v>334120.46999999997</v>
      </c>
      <c r="AD181" s="321">
        <v>0</v>
      </c>
      <c r="AE181" s="321">
        <v>45207.07</v>
      </c>
      <c r="AF181" s="321">
        <v>27516.67</v>
      </c>
      <c r="AG181" s="321">
        <v>37118.39</v>
      </c>
      <c r="AH181" s="321">
        <v>0</v>
      </c>
      <c r="AI181" s="321">
        <v>0</v>
      </c>
      <c r="AJ181" s="321">
        <v>124238.18</v>
      </c>
      <c r="AK181" s="321">
        <v>7881.6</v>
      </c>
      <c r="AL181" s="321">
        <v>135291.34</v>
      </c>
      <c r="AM181" s="321">
        <v>17008.490000000002</v>
      </c>
      <c r="AN181" s="321">
        <v>135755.16</v>
      </c>
      <c r="AO181" s="321">
        <v>0</v>
      </c>
      <c r="AP181" s="321">
        <v>31383.599999999999</v>
      </c>
      <c r="AQ181" s="321">
        <v>57263.53</v>
      </c>
      <c r="AR181" s="321">
        <v>67698.97</v>
      </c>
      <c r="AS181" s="321">
        <v>4260.82</v>
      </c>
      <c r="AT181" s="321">
        <v>23950.31</v>
      </c>
      <c r="AU181" s="321">
        <v>14195.619999999999</v>
      </c>
      <c r="AV181" s="321">
        <v>0</v>
      </c>
      <c r="AW181" s="321">
        <v>182888.66</v>
      </c>
      <c r="AX181" s="321">
        <v>1509428.57</v>
      </c>
      <c r="AY181" s="321">
        <v>143698.43</v>
      </c>
      <c r="AZ181" s="321">
        <v>255035.09</v>
      </c>
      <c r="BA181" s="321">
        <v>0</v>
      </c>
      <c r="BB181" s="321">
        <v>0</v>
      </c>
      <c r="BC181" s="321">
        <v>0</v>
      </c>
      <c r="BD181" s="321">
        <v>8040834.4099999992</v>
      </c>
      <c r="BE181" s="321">
        <v>1241397.0499999991</v>
      </c>
      <c r="BF181" s="321">
        <v>547892.29</v>
      </c>
      <c r="BG181" s="321">
        <v>1789289.3399999992</v>
      </c>
      <c r="BH181" s="321">
        <v>17365.660000000003</v>
      </c>
      <c r="BI181" s="321">
        <v>0</v>
      </c>
      <c r="BJ181" s="321">
        <v>0</v>
      </c>
      <c r="BK181" s="321">
        <v>0</v>
      </c>
      <c r="BL181" s="321">
        <v>0</v>
      </c>
      <c r="BM181" s="321">
        <v>0</v>
      </c>
      <c r="BN181" s="321">
        <v>0</v>
      </c>
      <c r="BO181" s="321">
        <v>0</v>
      </c>
      <c r="BP181" s="321">
        <v>0</v>
      </c>
      <c r="BQ181" s="321">
        <v>0</v>
      </c>
      <c r="BR181" s="321">
        <v>0</v>
      </c>
      <c r="BS181" s="321">
        <v>17365.660000000003</v>
      </c>
      <c r="BT181" s="321">
        <v>0</v>
      </c>
      <c r="BU181" s="321">
        <v>0</v>
      </c>
      <c r="BV181" s="321">
        <v>0</v>
      </c>
      <c r="BW181" s="321">
        <v>0</v>
      </c>
      <c r="BX181" s="321">
        <v>0</v>
      </c>
      <c r="BY181" s="321">
        <v>0</v>
      </c>
      <c r="BZ181" s="321">
        <v>0</v>
      </c>
      <c r="CA181" s="321">
        <v>0</v>
      </c>
      <c r="CB181" s="321">
        <v>0</v>
      </c>
      <c r="CC181" s="321">
        <v>1789289.3399999992</v>
      </c>
      <c r="CD181" s="321"/>
      <c r="CE181" s="321">
        <v>17365.660000000003</v>
      </c>
      <c r="CF181" s="321"/>
      <c r="CG181" s="321">
        <v>0</v>
      </c>
      <c r="CH181" s="321">
        <v>1806654.9999999991</v>
      </c>
      <c r="CI181" s="321">
        <v>150000</v>
      </c>
      <c r="CJ181" s="321">
        <v>58347.5</v>
      </c>
      <c r="CK181" s="321">
        <v>24435.79</v>
      </c>
      <c r="CL181" s="321">
        <v>116088.29000000001</v>
      </c>
      <c r="CM181" s="321">
        <v>173.57</v>
      </c>
      <c r="CN181" s="321">
        <v>0</v>
      </c>
      <c r="CO181" s="321">
        <v>58882.38</v>
      </c>
      <c r="CP181" s="321">
        <v>0</v>
      </c>
      <c r="CQ181" s="321">
        <v>0</v>
      </c>
      <c r="CR181" s="321">
        <v>175144.24000000002</v>
      </c>
      <c r="CS181" s="321">
        <v>1530361</v>
      </c>
      <c r="CT181" s="321">
        <v>0</v>
      </c>
      <c r="CU181" s="321">
        <v>0</v>
      </c>
      <c r="CV181" s="321">
        <v>1530361</v>
      </c>
      <c r="CW181" s="321"/>
      <c r="CX181" s="321"/>
      <c r="CY181" s="321"/>
      <c r="CZ181" s="321">
        <v>0</v>
      </c>
      <c r="DA181" s="321">
        <v>1530361</v>
      </c>
      <c r="DB181" s="321">
        <v>0</v>
      </c>
      <c r="DC181" s="321">
        <v>0</v>
      </c>
      <c r="DD181" s="321">
        <v>0</v>
      </c>
      <c r="DE181" s="321">
        <v>0</v>
      </c>
      <c r="DF181" s="321">
        <v>-17565.84</v>
      </c>
      <c r="DG181" s="321">
        <v>-334</v>
      </c>
      <c r="DH181" s="321">
        <v>0</v>
      </c>
      <c r="DI181" s="321">
        <v>0</v>
      </c>
      <c r="DJ181" s="321">
        <v>-17899.84</v>
      </c>
      <c r="DK181" s="321">
        <v>18845</v>
      </c>
      <c r="DL181" s="321">
        <v>156957.53</v>
      </c>
      <c r="DM181" s="321">
        <v>-57319.23</v>
      </c>
      <c r="DN181" s="321">
        <v>0</v>
      </c>
      <c r="DO181" s="321">
        <v>566.22</v>
      </c>
      <c r="DP181" s="322">
        <v>8.0000000074505806E-2</v>
      </c>
      <c r="DQ181" s="323">
        <v>5293737.6500000004</v>
      </c>
      <c r="DR181" s="324">
        <v>2747096.7599999988</v>
      </c>
      <c r="DS181" s="323">
        <v>1509428.57</v>
      </c>
      <c r="DT181" s="323">
        <v>268649.62</v>
      </c>
      <c r="DU181" s="323">
        <v>7762.59</v>
      </c>
      <c r="DV181" s="323">
        <v>119049.51999999999</v>
      </c>
      <c r="DY181" s="303"/>
      <c r="DZ181" s="303"/>
      <c r="EG181" s="303"/>
    </row>
    <row r="182" spans="1:137" s="13" customFormat="1" ht="15.6" x14ac:dyDescent="0.3">
      <c r="A182" s="318">
        <v>7009</v>
      </c>
      <c r="B182" s="319" t="s">
        <v>371</v>
      </c>
      <c r="C182" s="320" t="s">
        <v>181</v>
      </c>
      <c r="D182" s="320" t="s">
        <v>196</v>
      </c>
      <c r="E182" s="320" t="s">
        <v>183</v>
      </c>
      <c r="F182" s="320" t="s">
        <v>184</v>
      </c>
      <c r="G182" s="321">
        <v>2053732.25</v>
      </c>
      <c r="H182" s="321">
        <v>408754</v>
      </c>
      <c r="I182" s="321">
        <v>4452371.24</v>
      </c>
      <c r="J182" s="321">
        <v>0</v>
      </c>
      <c r="K182" s="321">
        <v>172180</v>
      </c>
      <c r="L182" s="321">
        <v>3085.64</v>
      </c>
      <c r="M182" s="321">
        <v>970518.26</v>
      </c>
      <c r="N182" s="321">
        <v>30259.5</v>
      </c>
      <c r="O182" s="321">
        <v>139775.04000000001</v>
      </c>
      <c r="P182" s="321">
        <v>18353.72</v>
      </c>
      <c r="Q182" s="321">
        <v>0</v>
      </c>
      <c r="R182" s="321">
        <v>53636</v>
      </c>
      <c r="S182" s="321">
        <v>4711.09</v>
      </c>
      <c r="T182" s="321">
        <v>70957.3</v>
      </c>
      <c r="U182" s="321">
        <v>0</v>
      </c>
      <c r="V182" s="321">
        <v>5888</v>
      </c>
      <c r="W182" s="321">
        <v>21334</v>
      </c>
      <c r="X182" s="321">
        <v>8405556.0399999991</v>
      </c>
      <c r="Y182" s="321">
        <v>2399398.7199999997</v>
      </c>
      <c r="Z182" s="321">
        <v>0</v>
      </c>
      <c r="AA182" s="321">
        <v>2930058.89</v>
      </c>
      <c r="AB182" s="321">
        <v>290188.12000000005</v>
      </c>
      <c r="AC182" s="321">
        <v>485026.13</v>
      </c>
      <c r="AD182" s="321">
        <v>0</v>
      </c>
      <c r="AE182" s="321">
        <v>146377.25</v>
      </c>
      <c r="AF182" s="321">
        <v>5988.79</v>
      </c>
      <c r="AG182" s="321">
        <v>17168.019999999997</v>
      </c>
      <c r="AH182" s="321">
        <v>0</v>
      </c>
      <c r="AI182" s="321">
        <v>0</v>
      </c>
      <c r="AJ182" s="321">
        <v>64596.840000000004</v>
      </c>
      <c r="AK182" s="321">
        <v>7497.98</v>
      </c>
      <c r="AL182" s="321">
        <v>15538.48</v>
      </c>
      <c r="AM182" s="321">
        <v>26886.829999999998</v>
      </c>
      <c r="AN182" s="321">
        <v>201149.7</v>
      </c>
      <c r="AO182" s="321">
        <v>0</v>
      </c>
      <c r="AP182" s="321">
        <v>73744.259999999995</v>
      </c>
      <c r="AQ182" s="321">
        <v>123584.21399999999</v>
      </c>
      <c r="AR182" s="321">
        <v>59698.37</v>
      </c>
      <c r="AS182" s="321">
        <v>861.77</v>
      </c>
      <c r="AT182" s="321">
        <v>42241.62</v>
      </c>
      <c r="AU182" s="321">
        <v>5850</v>
      </c>
      <c r="AV182" s="321">
        <v>0</v>
      </c>
      <c r="AW182" s="321">
        <v>176520.05000000002</v>
      </c>
      <c r="AX182" s="321">
        <v>126728.79000000001</v>
      </c>
      <c r="AY182" s="321">
        <v>326515.31</v>
      </c>
      <c r="AZ182" s="321">
        <v>98800.24</v>
      </c>
      <c r="BA182" s="321">
        <v>0</v>
      </c>
      <c r="BB182" s="321">
        <v>0</v>
      </c>
      <c r="BC182" s="321">
        <v>191874.82</v>
      </c>
      <c r="BD182" s="321">
        <v>7816295.1939999992</v>
      </c>
      <c r="BE182" s="321">
        <v>1525336.6100000003</v>
      </c>
      <c r="BF182" s="321">
        <v>589260.8459999999</v>
      </c>
      <c r="BG182" s="321">
        <v>2114597.4560000002</v>
      </c>
      <c r="BH182" s="321">
        <v>77068.75</v>
      </c>
      <c r="BI182" s="321">
        <v>0</v>
      </c>
      <c r="BJ182" s="321">
        <v>191874.82</v>
      </c>
      <c r="BK182" s="321">
        <v>268943.57</v>
      </c>
      <c r="BL182" s="321">
        <v>0</v>
      </c>
      <c r="BM182" s="321">
        <v>221952.63</v>
      </c>
      <c r="BN182" s="321">
        <v>51121.03</v>
      </c>
      <c r="BO182" s="321">
        <v>31273.159999999996</v>
      </c>
      <c r="BP182" s="321">
        <v>304346.82</v>
      </c>
      <c r="BQ182" s="321">
        <v>45567.26</v>
      </c>
      <c r="BR182" s="321">
        <v>-35403.25</v>
      </c>
      <c r="BS182" s="321">
        <v>10164.010000000002</v>
      </c>
      <c r="BT182" s="321">
        <v>0</v>
      </c>
      <c r="BU182" s="321">
        <v>0</v>
      </c>
      <c r="BV182" s="321">
        <v>0</v>
      </c>
      <c r="BW182" s="321">
        <v>0</v>
      </c>
      <c r="BX182" s="321">
        <v>0</v>
      </c>
      <c r="BY182" s="321">
        <v>0</v>
      </c>
      <c r="BZ182" s="321">
        <v>0</v>
      </c>
      <c r="CA182" s="321">
        <v>0</v>
      </c>
      <c r="CB182" s="321">
        <v>0</v>
      </c>
      <c r="CC182" s="321">
        <v>2114597.4560000002</v>
      </c>
      <c r="CD182" s="321"/>
      <c r="CE182" s="321">
        <v>10164.010000000002</v>
      </c>
      <c r="CF182" s="321"/>
      <c r="CG182" s="321">
        <v>0</v>
      </c>
      <c r="CH182" s="321">
        <v>2124761.466</v>
      </c>
      <c r="CI182" s="321">
        <v>50000</v>
      </c>
      <c r="CJ182" s="321">
        <v>1381.62</v>
      </c>
      <c r="CK182" s="321">
        <v>0</v>
      </c>
      <c r="CL182" s="321">
        <v>48618.38</v>
      </c>
      <c r="CM182" s="321">
        <v>0</v>
      </c>
      <c r="CN182" s="321">
        <v>0</v>
      </c>
      <c r="CO182" s="321">
        <v>30254.06</v>
      </c>
      <c r="CP182" s="321">
        <v>81.45</v>
      </c>
      <c r="CQ182" s="321">
        <v>-365206.61</v>
      </c>
      <c r="CR182" s="321">
        <v>-286252.71999999997</v>
      </c>
      <c r="CS182" s="321">
        <v>2301854.85</v>
      </c>
      <c r="CT182" s="321">
        <v>0</v>
      </c>
      <c r="CU182" s="321">
        <v>0</v>
      </c>
      <c r="CV182" s="321">
        <v>2301854.85</v>
      </c>
      <c r="CW182" s="321"/>
      <c r="CX182" s="321"/>
      <c r="CY182" s="321"/>
      <c r="CZ182" s="321">
        <v>0</v>
      </c>
      <c r="DA182" s="321">
        <v>2301854.85</v>
      </c>
      <c r="DB182" s="321">
        <v>195116.19</v>
      </c>
      <c r="DC182" s="321">
        <v>64977.95</v>
      </c>
      <c r="DD182" s="321">
        <v>25483.93</v>
      </c>
      <c r="DE182" s="321">
        <v>0</v>
      </c>
      <c r="DF182" s="321">
        <v>-128789.8</v>
      </c>
      <c r="DG182" s="321">
        <v>-47628.87</v>
      </c>
      <c r="DH182" s="321">
        <v>0</v>
      </c>
      <c r="DI182" s="321">
        <v>0</v>
      </c>
      <c r="DJ182" s="321">
        <v>109159.40000000002</v>
      </c>
      <c r="DK182" s="321">
        <v>0</v>
      </c>
      <c r="DL182" s="321">
        <v>0</v>
      </c>
      <c r="DM182" s="321">
        <v>0</v>
      </c>
      <c r="DN182" s="321">
        <v>0</v>
      </c>
      <c r="DO182" s="321">
        <v>0</v>
      </c>
      <c r="DP182" s="322">
        <v>-6.0000000521540642E-2</v>
      </c>
      <c r="DQ182" s="323">
        <v>6257037.8999999994</v>
      </c>
      <c r="DR182" s="324">
        <v>1559257.2939999998</v>
      </c>
      <c r="DS182" s="323">
        <v>126728.79000000001</v>
      </c>
      <c r="DT182" s="323">
        <v>193099.35</v>
      </c>
      <c r="DU182" s="323">
        <v>124593.3</v>
      </c>
      <c r="DV182" s="323">
        <v>0</v>
      </c>
      <c r="DY182" s="303"/>
      <c r="DZ182" s="303"/>
      <c r="EG182" s="303"/>
    </row>
    <row r="183" spans="1:137" s="13" customFormat="1" ht="15.6" x14ac:dyDescent="0.3">
      <c r="A183" s="318">
        <v>5203</v>
      </c>
      <c r="B183" s="319" t="s">
        <v>372</v>
      </c>
      <c r="C183" s="320" t="s">
        <v>181</v>
      </c>
      <c r="D183" s="320" t="s">
        <v>186</v>
      </c>
      <c r="E183" s="320" t="s">
        <v>183</v>
      </c>
      <c r="F183" s="320" t="s">
        <v>184</v>
      </c>
      <c r="G183" s="321">
        <v>1650489.36</v>
      </c>
      <c r="H183" s="321">
        <v>0</v>
      </c>
      <c r="I183" s="321">
        <v>70136.649999999994</v>
      </c>
      <c r="J183" s="321">
        <v>0</v>
      </c>
      <c r="K183" s="321">
        <v>36220</v>
      </c>
      <c r="L183" s="321">
        <v>7400</v>
      </c>
      <c r="M183" s="321">
        <v>0</v>
      </c>
      <c r="N183" s="321">
        <v>958.33</v>
      </c>
      <c r="O183" s="321">
        <v>27.02</v>
      </c>
      <c r="P183" s="321">
        <v>17394.599999999999</v>
      </c>
      <c r="Q183" s="321">
        <v>0</v>
      </c>
      <c r="R183" s="321">
        <v>0</v>
      </c>
      <c r="S183" s="321">
        <v>125102.39999999999</v>
      </c>
      <c r="T183" s="321">
        <v>21726.66</v>
      </c>
      <c r="U183" s="321">
        <v>0</v>
      </c>
      <c r="V183" s="321">
        <v>85.63</v>
      </c>
      <c r="W183" s="321">
        <v>126338</v>
      </c>
      <c r="X183" s="321">
        <v>2055878.65</v>
      </c>
      <c r="Y183" s="321">
        <v>943906.49</v>
      </c>
      <c r="Z183" s="321">
        <v>0</v>
      </c>
      <c r="AA183" s="321">
        <v>340790.08</v>
      </c>
      <c r="AB183" s="321">
        <v>21911.97</v>
      </c>
      <c r="AC183" s="321">
        <v>101058.58</v>
      </c>
      <c r="AD183" s="321">
        <v>92416.57</v>
      </c>
      <c r="AE183" s="321">
        <v>153286.82</v>
      </c>
      <c r="AF183" s="321">
        <v>484</v>
      </c>
      <c r="AG183" s="321">
        <v>5544.33</v>
      </c>
      <c r="AH183" s="321">
        <v>0</v>
      </c>
      <c r="AI183" s="321">
        <v>0</v>
      </c>
      <c r="AJ183" s="321">
        <v>16514.23</v>
      </c>
      <c r="AK183" s="321">
        <v>5350.2</v>
      </c>
      <c r="AL183" s="321">
        <v>43368.12</v>
      </c>
      <c r="AM183" s="321">
        <v>5662.47</v>
      </c>
      <c r="AN183" s="321">
        <v>37345.019999999997</v>
      </c>
      <c r="AO183" s="321">
        <v>6271.17</v>
      </c>
      <c r="AP183" s="321">
        <v>18229.82</v>
      </c>
      <c r="AQ183" s="321">
        <v>46431.35</v>
      </c>
      <c r="AR183" s="321">
        <v>23211.98</v>
      </c>
      <c r="AS183" s="321">
        <v>0</v>
      </c>
      <c r="AT183" s="321">
        <v>21790.78</v>
      </c>
      <c r="AU183" s="321">
        <v>5589.75</v>
      </c>
      <c r="AV183" s="321">
        <v>0</v>
      </c>
      <c r="AW183" s="321">
        <v>57177.24</v>
      </c>
      <c r="AX183" s="321">
        <v>3930</v>
      </c>
      <c r="AY183" s="321">
        <v>34132.1</v>
      </c>
      <c r="AZ183" s="321">
        <v>62134.11</v>
      </c>
      <c r="BA183" s="321">
        <v>0</v>
      </c>
      <c r="BB183" s="321">
        <v>0</v>
      </c>
      <c r="BC183" s="321">
        <v>0</v>
      </c>
      <c r="BD183" s="321">
        <v>2046537.1800000006</v>
      </c>
      <c r="BE183" s="321">
        <v>73314.450000000157</v>
      </c>
      <c r="BF183" s="321">
        <v>9341.4699999992736</v>
      </c>
      <c r="BG183" s="321">
        <v>82655.919999999431</v>
      </c>
      <c r="BH183" s="321">
        <v>7685.5</v>
      </c>
      <c r="BI183" s="321">
        <v>0</v>
      </c>
      <c r="BJ183" s="321">
        <v>0</v>
      </c>
      <c r="BK183" s="321">
        <v>7685.5</v>
      </c>
      <c r="BL183" s="321">
        <v>7685.5</v>
      </c>
      <c r="BM183" s="321">
        <v>0</v>
      </c>
      <c r="BN183" s="321">
        <v>0</v>
      </c>
      <c r="BO183" s="321">
        <v>0</v>
      </c>
      <c r="BP183" s="321">
        <v>7685.5</v>
      </c>
      <c r="BQ183" s="321">
        <v>0</v>
      </c>
      <c r="BR183" s="321">
        <v>0</v>
      </c>
      <c r="BS183" s="321">
        <v>0</v>
      </c>
      <c r="BT183" s="321">
        <v>0</v>
      </c>
      <c r="BU183" s="321">
        <v>0</v>
      </c>
      <c r="BV183" s="321">
        <v>0</v>
      </c>
      <c r="BW183" s="321">
        <v>0</v>
      </c>
      <c r="BX183" s="321">
        <v>0</v>
      </c>
      <c r="BY183" s="321">
        <v>0</v>
      </c>
      <c r="BZ183" s="321">
        <v>0</v>
      </c>
      <c r="CA183" s="321">
        <v>0</v>
      </c>
      <c r="CB183" s="321">
        <v>0</v>
      </c>
      <c r="CC183" s="321">
        <v>82655.919999999431</v>
      </c>
      <c r="CD183" s="321"/>
      <c r="CE183" s="321">
        <v>0</v>
      </c>
      <c r="CF183" s="321"/>
      <c r="CG183" s="321">
        <v>0</v>
      </c>
      <c r="CH183" s="321">
        <v>82655.919999999431</v>
      </c>
      <c r="CI183" s="321">
        <v>75194.7</v>
      </c>
      <c r="CJ183" s="321">
        <v>0</v>
      </c>
      <c r="CK183" s="321">
        <v>0</v>
      </c>
      <c r="CL183" s="321">
        <v>75194.7</v>
      </c>
      <c r="CM183" s="321">
        <v>0</v>
      </c>
      <c r="CN183" s="321">
        <v>0</v>
      </c>
      <c r="CO183" s="321">
        <v>4206.68</v>
      </c>
      <c r="CP183" s="321">
        <v>0</v>
      </c>
      <c r="CQ183" s="321">
        <v>0</v>
      </c>
      <c r="CR183" s="321">
        <v>79401.38</v>
      </c>
      <c r="CS183" s="321">
        <v>250</v>
      </c>
      <c r="CT183" s="321">
        <v>0</v>
      </c>
      <c r="CU183" s="321">
        <v>0</v>
      </c>
      <c r="CV183" s="321">
        <v>250</v>
      </c>
      <c r="CW183" s="321"/>
      <c r="CX183" s="321"/>
      <c r="CY183" s="321"/>
      <c r="CZ183" s="321">
        <v>0</v>
      </c>
      <c r="DA183" s="321">
        <v>250</v>
      </c>
      <c r="DB183" s="321">
        <v>0</v>
      </c>
      <c r="DC183" s="321">
        <v>21633.56</v>
      </c>
      <c r="DD183" s="321">
        <v>0</v>
      </c>
      <c r="DE183" s="321">
        <v>0</v>
      </c>
      <c r="DF183" s="321">
        <v>-4613.08</v>
      </c>
      <c r="DG183" s="321">
        <v>0</v>
      </c>
      <c r="DH183" s="321">
        <v>0</v>
      </c>
      <c r="DI183" s="321">
        <v>-4556</v>
      </c>
      <c r="DJ183" s="321">
        <v>12464.480000000003</v>
      </c>
      <c r="DK183" s="321">
        <v>0</v>
      </c>
      <c r="DL183" s="321">
        <v>0</v>
      </c>
      <c r="DM183" s="321">
        <v>-9459.94</v>
      </c>
      <c r="DN183" s="321">
        <v>0</v>
      </c>
      <c r="DO183" s="321">
        <v>0</v>
      </c>
      <c r="DP183" s="322"/>
      <c r="DQ183" s="323">
        <v>1653854.5100000002</v>
      </c>
      <c r="DR183" s="324">
        <v>392682.67000000039</v>
      </c>
      <c r="DS183" s="323">
        <v>3930</v>
      </c>
      <c r="DT183" s="323">
        <v>143482.34999999998</v>
      </c>
      <c r="DU183" s="323">
        <v>21726.66</v>
      </c>
      <c r="DV183" s="323">
        <v>-9459.94</v>
      </c>
      <c r="DY183" s="303"/>
      <c r="DZ183" s="303"/>
      <c r="EG183" s="303"/>
    </row>
    <row r="184" spans="1:137" s="13" customFormat="1" ht="15.6" x14ac:dyDescent="0.3">
      <c r="A184" s="318">
        <v>5202</v>
      </c>
      <c r="B184" s="319" t="s">
        <v>373</v>
      </c>
      <c r="C184" s="320" t="s">
        <v>181</v>
      </c>
      <c r="D184" s="320" t="s">
        <v>186</v>
      </c>
      <c r="E184" s="320" t="s">
        <v>183</v>
      </c>
      <c r="F184" s="320" t="s">
        <v>184</v>
      </c>
      <c r="G184" s="321">
        <v>1757664.47</v>
      </c>
      <c r="H184" s="321">
        <v>0</v>
      </c>
      <c r="I184" s="321">
        <v>127484.95</v>
      </c>
      <c r="J184" s="321">
        <v>0</v>
      </c>
      <c r="K184" s="321">
        <v>74700</v>
      </c>
      <c r="L184" s="321">
        <v>2228.2199999999998</v>
      </c>
      <c r="M184" s="321">
        <v>0</v>
      </c>
      <c r="N184" s="321">
        <v>67165.91</v>
      </c>
      <c r="O184" s="321">
        <v>34.18</v>
      </c>
      <c r="P184" s="321">
        <v>97816.43</v>
      </c>
      <c r="Q184" s="321">
        <v>0</v>
      </c>
      <c r="R184" s="321">
        <v>0</v>
      </c>
      <c r="S184" s="321">
        <v>99894.26</v>
      </c>
      <c r="T184" s="321">
        <v>44568.3</v>
      </c>
      <c r="U184" s="321">
        <v>0</v>
      </c>
      <c r="V184" s="321">
        <v>4.38</v>
      </c>
      <c r="W184" s="321">
        <v>19589</v>
      </c>
      <c r="X184" s="321">
        <v>2291150.0999999992</v>
      </c>
      <c r="Y184" s="321">
        <v>1145677.81</v>
      </c>
      <c r="Z184" s="321">
        <v>0</v>
      </c>
      <c r="AA184" s="321">
        <v>244431.67</v>
      </c>
      <c r="AB184" s="321">
        <v>44433.74</v>
      </c>
      <c r="AC184" s="321">
        <v>131318.57</v>
      </c>
      <c r="AD184" s="321">
        <v>85968.81</v>
      </c>
      <c r="AE184" s="321">
        <v>90532.09</v>
      </c>
      <c r="AF184" s="321">
        <v>3548.33</v>
      </c>
      <c r="AG184" s="321">
        <v>7948.94</v>
      </c>
      <c r="AH184" s="321">
        <v>0</v>
      </c>
      <c r="AI184" s="321">
        <v>0</v>
      </c>
      <c r="AJ184" s="321">
        <v>25064.7</v>
      </c>
      <c r="AK184" s="321">
        <v>8766.16</v>
      </c>
      <c r="AL184" s="321">
        <v>43080.89</v>
      </c>
      <c r="AM184" s="321">
        <v>7307.58</v>
      </c>
      <c r="AN184" s="321">
        <v>34163.08</v>
      </c>
      <c r="AO184" s="321">
        <v>4213.47</v>
      </c>
      <c r="AP184" s="321">
        <v>63340.130000000005</v>
      </c>
      <c r="AQ184" s="321">
        <v>93332.160000000003</v>
      </c>
      <c r="AR184" s="321">
        <v>4441.66</v>
      </c>
      <c r="AS184" s="321">
        <v>0</v>
      </c>
      <c r="AT184" s="321">
        <v>44211.240000000005</v>
      </c>
      <c r="AU184" s="321">
        <v>10947.51</v>
      </c>
      <c r="AV184" s="321">
        <v>2070</v>
      </c>
      <c r="AW184" s="321">
        <v>44227.98</v>
      </c>
      <c r="AX184" s="321">
        <v>71916.47</v>
      </c>
      <c r="AY184" s="321">
        <v>9025.2000000000007</v>
      </c>
      <c r="AZ184" s="321">
        <v>36882.550000000003</v>
      </c>
      <c r="BA184" s="321">
        <v>0</v>
      </c>
      <c r="BB184" s="321">
        <v>0</v>
      </c>
      <c r="BC184" s="321">
        <v>0</v>
      </c>
      <c r="BD184" s="321">
        <v>2256850.7400000002</v>
      </c>
      <c r="BE184" s="321">
        <v>197488.27000000008</v>
      </c>
      <c r="BF184" s="321">
        <v>34299.359999998938</v>
      </c>
      <c r="BG184" s="321">
        <v>231787.62999999902</v>
      </c>
      <c r="BH184" s="321">
        <v>8050</v>
      </c>
      <c r="BI184" s="321">
        <v>0</v>
      </c>
      <c r="BJ184" s="321">
        <v>0</v>
      </c>
      <c r="BK184" s="321">
        <v>8050</v>
      </c>
      <c r="BL184" s="321">
        <v>0</v>
      </c>
      <c r="BM184" s="321">
        <v>0</v>
      </c>
      <c r="BN184" s="321">
        <v>0</v>
      </c>
      <c r="BO184" s="321">
        <v>0</v>
      </c>
      <c r="BP184" s="321">
        <v>0</v>
      </c>
      <c r="BQ184" s="321">
        <v>19419</v>
      </c>
      <c r="BR184" s="321">
        <v>8050</v>
      </c>
      <c r="BS184" s="321">
        <v>27469</v>
      </c>
      <c r="BT184" s="321">
        <v>0</v>
      </c>
      <c r="BU184" s="321">
        <v>0</v>
      </c>
      <c r="BV184" s="321">
        <v>0</v>
      </c>
      <c r="BW184" s="321">
        <v>0</v>
      </c>
      <c r="BX184" s="321">
        <v>0</v>
      </c>
      <c r="BY184" s="321">
        <v>0</v>
      </c>
      <c r="BZ184" s="321">
        <v>0</v>
      </c>
      <c r="CA184" s="321">
        <v>0</v>
      </c>
      <c r="CB184" s="321">
        <v>0</v>
      </c>
      <c r="CC184" s="321">
        <v>231787.62999999902</v>
      </c>
      <c r="CD184" s="321"/>
      <c r="CE184" s="321">
        <v>27469</v>
      </c>
      <c r="CF184" s="321"/>
      <c r="CG184" s="321">
        <v>0</v>
      </c>
      <c r="CH184" s="321">
        <v>259256.62999999902</v>
      </c>
      <c r="CI184" s="321">
        <v>351166.47</v>
      </c>
      <c r="CJ184" s="321">
        <v>62774.23</v>
      </c>
      <c r="CK184" s="321">
        <v>0</v>
      </c>
      <c r="CL184" s="321">
        <v>288392.24</v>
      </c>
      <c r="CM184" s="321">
        <v>230.08</v>
      </c>
      <c r="CN184" s="321">
        <v>0</v>
      </c>
      <c r="CO184" s="321">
        <v>6961.12</v>
      </c>
      <c r="CP184" s="321">
        <v>0</v>
      </c>
      <c r="CQ184" s="321">
        <v>0</v>
      </c>
      <c r="CR184" s="321">
        <v>295583.44</v>
      </c>
      <c r="CS184" s="321">
        <v>612.03</v>
      </c>
      <c r="CT184" s="321">
        <v>0</v>
      </c>
      <c r="CU184" s="321">
        <v>0</v>
      </c>
      <c r="CV184" s="321">
        <v>612.03</v>
      </c>
      <c r="CW184" s="321"/>
      <c r="CX184" s="321"/>
      <c r="CY184" s="321"/>
      <c r="CZ184" s="321">
        <v>0</v>
      </c>
      <c r="DA184" s="321">
        <v>612.03</v>
      </c>
      <c r="DB184" s="321">
        <v>13165.5</v>
      </c>
      <c r="DC184" s="321">
        <v>0</v>
      </c>
      <c r="DD184" s="321">
        <v>0</v>
      </c>
      <c r="DE184" s="321">
        <v>0</v>
      </c>
      <c r="DF184" s="321">
        <v>-14713.58</v>
      </c>
      <c r="DG184" s="321">
        <v>-35390.770000000004</v>
      </c>
      <c r="DH184" s="321">
        <v>0</v>
      </c>
      <c r="DI184" s="321">
        <v>0</v>
      </c>
      <c r="DJ184" s="321">
        <v>-36938.850000000006</v>
      </c>
      <c r="DK184" s="321">
        <v>0</v>
      </c>
      <c r="DL184" s="321">
        <v>0</v>
      </c>
      <c r="DM184" s="321">
        <v>0</v>
      </c>
      <c r="DN184" s="321">
        <v>0</v>
      </c>
      <c r="DO184" s="321">
        <v>0</v>
      </c>
      <c r="DP184" s="322">
        <v>1.0000000009313226E-2</v>
      </c>
      <c r="DQ184" s="323">
        <v>1745911.0200000003</v>
      </c>
      <c r="DR184" s="324">
        <v>510939.72</v>
      </c>
      <c r="DS184" s="323">
        <v>71916.47</v>
      </c>
      <c r="DT184" s="323">
        <v>264910.77999999997</v>
      </c>
      <c r="DU184" s="323">
        <v>44568.3</v>
      </c>
      <c r="DV184" s="323">
        <v>0</v>
      </c>
      <c r="DY184" s="303"/>
      <c r="DZ184" s="303"/>
      <c r="EG184" s="303"/>
    </row>
    <row r="185" spans="1:137" s="13" customFormat="1" ht="15.6" x14ac:dyDescent="0.3">
      <c r="A185" s="318">
        <v>2108</v>
      </c>
      <c r="B185" s="319" t="s">
        <v>374</v>
      </c>
      <c r="C185" s="320" t="s">
        <v>181</v>
      </c>
      <c r="D185" s="320" t="s">
        <v>186</v>
      </c>
      <c r="E185" s="320" t="s">
        <v>183</v>
      </c>
      <c r="F185" s="320" t="s">
        <v>184</v>
      </c>
      <c r="G185" s="321">
        <v>5094626.16</v>
      </c>
      <c r="H185" s="321">
        <v>0</v>
      </c>
      <c r="I185" s="321">
        <v>360471.19</v>
      </c>
      <c r="J185" s="321">
        <v>0</v>
      </c>
      <c r="K185" s="321">
        <v>508560</v>
      </c>
      <c r="L185" s="321">
        <v>17395.71</v>
      </c>
      <c r="M185" s="321">
        <v>0</v>
      </c>
      <c r="N185" s="321">
        <v>0</v>
      </c>
      <c r="O185" s="321">
        <v>141074.28000000003</v>
      </c>
      <c r="P185" s="321">
        <v>92143.19</v>
      </c>
      <c r="Q185" s="321">
        <v>0</v>
      </c>
      <c r="R185" s="321">
        <v>0</v>
      </c>
      <c r="S185" s="321">
        <v>887.7</v>
      </c>
      <c r="T185" s="321">
        <v>0</v>
      </c>
      <c r="U185" s="321">
        <v>0</v>
      </c>
      <c r="V185" s="321">
        <v>28955.52</v>
      </c>
      <c r="W185" s="321">
        <v>143284</v>
      </c>
      <c r="X185" s="321">
        <v>6387397.7500000009</v>
      </c>
      <c r="Y185" s="321">
        <v>2538374.0599999977</v>
      </c>
      <c r="Z185" s="321">
        <v>583.07999999999993</v>
      </c>
      <c r="AA185" s="321">
        <v>0</v>
      </c>
      <c r="AB185" s="321">
        <v>984602.19000000297</v>
      </c>
      <c r="AC185" s="321">
        <v>537.68999999999983</v>
      </c>
      <c r="AD185" s="321">
        <v>0</v>
      </c>
      <c r="AE185" s="321">
        <v>1063535.7000000034</v>
      </c>
      <c r="AF185" s="321">
        <v>55773.439999999828</v>
      </c>
      <c r="AG185" s="321">
        <v>19969.12</v>
      </c>
      <c r="AH185" s="321">
        <v>0</v>
      </c>
      <c r="AI185" s="321">
        <v>0</v>
      </c>
      <c r="AJ185" s="321">
        <v>72684.369999999981</v>
      </c>
      <c r="AK185" s="321">
        <v>5602</v>
      </c>
      <c r="AL185" s="321">
        <v>4802.130000000001</v>
      </c>
      <c r="AM185" s="321">
        <v>3834.6</v>
      </c>
      <c r="AN185" s="321">
        <v>76924.37000000001</v>
      </c>
      <c r="AO185" s="321">
        <v>70489.570000000007</v>
      </c>
      <c r="AP185" s="321">
        <v>71202.48</v>
      </c>
      <c r="AQ185" s="321">
        <v>135499.95000000022</v>
      </c>
      <c r="AR185" s="321">
        <v>60</v>
      </c>
      <c r="AS185" s="321">
        <v>333.48</v>
      </c>
      <c r="AT185" s="321">
        <v>80953.98</v>
      </c>
      <c r="AU185" s="321">
        <v>24312.75</v>
      </c>
      <c r="AV185" s="321">
        <v>11150.6</v>
      </c>
      <c r="AW185" s="321">
        <v>498333.31999999995</v>
      </c>
      <c r="AX185" s="321">
        <v>297462.39000000013</v>
      </c>
      <c r="AY185" s="321">
        <v>21209.22</v>
      </c>
      <c r="AZ185" s="321">
        <v>357215.76999999979</v>
      </c>
      <c r="BA185" s="321">
        <v>0</v>
      </c>
      <c r="BB185" s="321">
        <v>0</v>
      </c>
      <c r="BC185" s="321">
        <v>0</v>
      </c>
      <c r="BD185" s="321">
        <v>6395446.2600000044</v>
      </c>
      <c r="BE185" s="321">
        <v>1099945.7299999995</v>
      </c>
      <c r="BF185" s="321">
        <v>-8048.5100000035018</v>
      </c>
      <c r="BG185" s="321">
        <v>1091897.219999996</v>
      </c>
      <c r="BH185" s="321">
        <v>13958.5</v>
      </c>
      <c r="BI185" s="321">
        <v>0</v>
      </c>
      <c r="BJ185" s="321">
        <v>0</v>
      </c>
      <c r="BK185" s="321">
        <v>13958.5</v>
      </c>
      <c r="BL185" s="321">
        <v>0</v>
      </c>
      <c r="BM185" s="321">
        <v>0</v>
      </c>
      <c r="BN185" s="321">
        <v>0</v>
      </c>
      <c r="BO185" s="321">
        <v>0</v>
      </c>
      <c r="BP185" s="321">
        <v>0</v>
      </c>
      <c r="BQ185" s="321">
        <v>132712</v>
      </c>
      <c r="BR185" s="321">
        <v>13958.5</v>
      </c>
      <c r="BS185" s="321">
        <v>146670.5</v>
      </c>
      <c r="BT185" s="321">
        <v>0</v>
      </c>
      <c r="BU185" s="321">
        <v>0</v>
      </c>
      <c r="BV185" s="321">
        <v>0</v>
      </c>
      <c r="BW185" s="321">
        <v>0</v>
      </c>
      <c r="BX185" s="321">
        <v>0</v>
      </c>
      <c r="BY185" s="321">
        <v>0</v>
      </c>
      <c r="BZ185" s="321">
        <v>0</v>
      </c>
      <c r="CA185" s="321">
        <v>0</v>
      </c>
      <c r="CB185" s="321">
        <v>0</v>
      </c>
      <c r="CC185" s="321">
        <v>1091897.219999996</v>
      </c>
      <c r="CD185" s="321"/>
      <c r="CE185" s="321">
        <v>146670.5</v>
      </c>
      <c r="CF185" s="321"/>
      <c r="CG185" s="321">
        <v>0</v>
      </c>
      <c r="CH185" s="321">
        <v>1238567.719999996</v>
      </c>
      <c r="CI185" s="321">
        <v>1791707.43</v>
      </c>
      <c r="CJ185" s="321">
        <v>0</v>
      </c>
      <c r="CK185" s="321">
        <v>0</v>
      </c>
      <c r="CL185" s="321">
        <v>1791707.43</v>
      </c>
      <c r="CM185" s="321">
        <v>0</v>
      </c>
      <c r="CN185" s="321">
        <v>0</v>
      </c>
      <c r="CO185" s="321">
        <v>20181.95</v>
      </c>
      <c r="CP185" s="321">
        <v>10791.71</v>
      </c>
      <c r="CQ185" s="321">
        <v>-504992.22</v>
      </c>
      <c r="CR185" s="321">
        <v>1317688.8699999999</v>
      </c>
      <c r="CS185" s="321">
        <v>0</v>
      </c>
      <c r="CT185" s="321">
        <v>0</v>
      </c>
      <c r="CU185" s="321">
        <v>0</v>
      </c>
      <c r="CV185" s="321">
        <v>0</v>
      </c>
      <c r="CW185" s="321"/>
      <c r="CX185" s="321"/>
      <c r="CY185" s="321"/>
      <c r="CZ185" s="321">
        <v>0</v>
      </c>
      <c r="DA185" s="321">
        <v>0</v>
      </c>
      <c r="DB185" s="321">
        <v>0</v>
      </c>
      <c r="DC185" s="321">
        <v>31420.03</v>
      </c>
      <c r="DD185" s="321">
        <v>0</v>
      </c>
      <c r="DE185" s="321">
        <v>0</v>
      </c>
      <c r="DF185" s="321">
        <v>0</v>
      </c>
      <c r="DG185" s="321">
        <v>-110541.18</v>
      </c>
      <c r="DH185" s="321">
        <v>0</v>
      </c>
      <c r="DI185" s="321">
        <v>0</v>
      </c>
      <c r="DJ185" s="321">
        <v>-79121.149999999994</v>
      </c>
      <c r="DK185" s="321">
        <v>0</v>
      </c>
      <c r="DL185" s="321">
        <v>0</v>
      </c>
      <c r="DM185" s="321">
        <v>0</v>
      </c>
      <c r="DN185" s="321">
        <v>0</v>
      </c>
      <c r="DO185" s="321">
        <v>0</v>
      </c>
      <c r="DP185" s="322">
        <v>0</v>
      </c>
      <c r="DQ185" s="323">
        <v>4643406.1600000039</v>
      </c>
      <c r="DR185" s="324">
        <v>1752040.1000000006</v>
      </c>
      <c r="DS185" s="323">
        <v>297462.39000000013</v>
      </c>
      <c r="DT185" s="323">
        <v>234105.17000000004</v>
      </c>
      <c r="DU185" s="323">
        <v>0</v>
      </c>
      <c r="DV185" s="323">
        <v>0</v>
      </c>
      <c r="DY185" s="303"/>
      <c r="DZ185" s="303"/>
      <c r="EG185" s="303"/>
    </row>
    <row r="186" spans="1:137" s="13" customFormat="1" ht="15.6" x14ac:dyDescent="0.3">
      <c r="A186" s="318">
        <v>1019</v>
      </c>
      <c r="B186" s="319" t="s">
        <v>375</v>
      </c>
      <c r="C186" s="320" t="s">
        <v>181</v>
      </c>
      <c r="D186" s="320" t="s">
        <v>182</v>
      </c>
      <c r="E186" s="320" t="s">
        <v>183</v>
      </c>
      <c r="F186" s="320" t="s">
        <v>210</v>
      </c>
      <c r="G186" s="321">
        <v>863544.65</v>
      </c>
      <c r="H186" s="321">
        <v>0</v>
      </c>
      <c r="I186" s="321">
        <v>23140.19</v>
      </c>
      <c r="J186" s="321">
        <v>0</v>
      </c>
      <c r="K186" s="321">
        <v>0</v>
      </c>
      <c r="L186" s="321">
        <v>0</v>
      </c>
      <c r="M186" s="321">
        <v>0</v>
      </c>
      <c r="N186" s="321">
        <v>0</v>
      </c>
      <c r="O186" s="321">
        <v>131422.41</v>
      </c>
      <c r="P186" s="321">
        <v>5789.15</v>
      </c>
      <c r="Q186" s="321">
        <v>0</v>
      </c>
      <c r="R186" s="321">
        <v>0</v>
      </c>
      <c r="S186" s="321">
        <v>7146.3699999999953</v>
      </c>
      <c r="T186" s="321">
        <v>24000</v>
      </c>
      <c r="U186" s="321">
        <v>0</v>
      </c>
      <c r="V186" s="321">
        <v>0</v>
      </c>
      <c r="W186" s="321">
        <v>0</v>
      </c>
      <c r="X186" s="321">
        <v>1055042.77</v>
      </c>
      <c r="Y186" s="321">
        <v>219576.99999999991</v>
      </c>
      <c r="Z186" s="321">
        <v>0</v>
      </c>
      <c r="AA186" s="321">
        <v>280299.87</v>
      </c>
      <c r="AB186" s="321">
        <v>1882.5500000000466</v>
      </c>
      <c r="AC186" s="321">
        <v>42575.42</v>
      </c>
      <c r="AD186" s="321">
        <v>22520</v>
      </c>
      <c r="AE186" s="321">
        <v>18158.750000000087</v>
      </c>
      <c r="AF186" s="321">
        <v>3259.8499999999876</v>
      </c>
      <c r="AG186" s="321">
        <v>4343.05</v>
      </c>
      <c r="AH186" s="321">
        <v>0</v>
      </c>
      <c r="AI186" s="321">
        <v>0</v>
      </c>
      <c r="AJ186" s="321">
        <v>19510.21</v>
      </c>
      <c r="AK186" s="321">
        <v>0</v>
      </c>
      <c r="AL186" s="321">
        <v>24492.2</v>
      </c>
      <c r="AM186" s="321">
        <v>974.04</v>
      </c>
      <c r="AN186" s="321">
        <v>13936.189999999964</v>
      </c>
      <c r="AO186" s="321">
        <v>5764</v>
      </c>
      <c r="AP186" s="321">
        <v>8333.75</v>
      </c>
      <c r="AQ186" s="321">
        <v>5110.2199999999866</v>
      </c>
      <c r="AR186" s="321">
        <v>1176</v>
      </c>
      <c r="AS186" s="321">
        <v>0</v>
      </c>
      <c r="AT186" s="321">
        <v>13484.550000000001</v>
      </c>
      <c r="AU186" s="321">
        <v>3291.75</v>
      </c>
      <c r="AV186" s="321">
        <v>0</v>
      </c>
      <c r="AW186" s="321">
        <v>6414.28</v>
      </c>
      <c r="AX186" s="321">
        <v>37321.589999999997</v>
      </c>
      <c r="AY186" s="321">
        <v>0</v>
      </c>
      <c r="AZ186" s="321">
        <v>86232.05</v>
      </c>
      <c r="BA186" s="321">
        <v>0</v>
      </c>
      <c r="BB186" s="321">
        <v>0</v>
      </c>
      <c r="BC186" s="321">
        <v>0</v>
      </c>
      <c r="BD186" s="321">
        <v>818657.32000000007</v>
      </c>
      <c r="BE186" s="321">
        <v>-477525.38999999984</v>
      </c>
      <c r="BF186" s="321">
        <v>236385.44999999995</v>
      </c>
      <c r="BG186" s="321">
        <v>-241139.93999999989</v>
      </c>
      <c r="BH186" s="321">
        <v>5147.5</v>
      </c>
      <c r="BI186" s="321">
        <v>0</v>
      </c>
      <c r="BJ186" s="321">
        <v>0</v>
      </c>
      <c r="BK186" s="321">
        <v>5147.5</v>
      </c>
      <c r="BL186" s="321">
        <v>0</v>
      </c>
      <c r="BM186" s="321">
        <v>0</v>
      </c>
      <c r="BN186" s="321">
        <v>0</v>
      </c>
      <c r="BO186" s="321">
        <v>0</v>
      </c>
      <c r="BP186" s="321">
        <v>0</v>
      </c>
      <c r="BQ186" s="321">
        <v>42680.45</v>
      </c>
      <c r="BR186" s="321">
        <v>5147.5</v>
      </c>
      <c r="BS186" s="321">
        <v>47827.95</v>
      </c>
      <c r="BT186" s="321">
        <v>0</v>
      </c>
      <c r="BU186" s="321">
        <v>0</v>
      </c>
      <c r="BV186" s="321">
        <v>0</v>
      </c>
      <c r="BW186" s="321">
        <v>0</v>
      </c>
      <c r="BX186" s="321">
        <v>0</v>
      </c>
      <c r="BY186" s="321">
        <v>0</v>
      </c>
      <c r="BZ186" s="321">
        <v>0</v>
      </c>
      <c r="CA186" s="321">
        <v>0</v>
      </c>
      <c r="CB186" s="321">
        <v>0</v>
      </c>
      <c r="CC186" s="321"/>
      <c r="CD186" s="321">
        <v>-241139.93999999989</v>
      </c>
      <c r="CE186" s="321">
        <v>47827.95</v>
      </c>
      <c r="CF186" s="321"/>
      <c r="CG186" s="321">
        <v>0</v>
      </c>
      <c r="CH186" s="321">
        <v>-193311.98999999987</v>
      </c>
      <c r="CI186" s="321">
        <v>0</v>
      </c>
      <c r="CJ186" s="321">
        <v>0</v>
      </c>
      <c r="CK186" s="321">
        <v>0</v>
      </c>
      <c r="CL186" s="321">
        <v>0</v>
      </c>
      <c r="CM186" s="321">
        <v>0</v>
      </c>
      <c r="CN186" s="321">
        <v>0</v>
      </c>
      <c r="CO186" s="321">
        <v>0</v>
      </c>
      <c r="CP186" s="321">
        <v>0</v>
      </c>
      <c r="CQ186" s="321">
        <v>0</v>
      </c>
      <c r="CR186" s="321">
        <v>0</v>
      </c>
      <c r="CS186" s="321">
        <v>0</v>
      </c>
      <c r="CT186" s="321">
        <v>0</v>
      </c>
      <c r="CU186" s="321">
        <v>0</v>
      </c>
      <c r="CV186" s="321">
        <v>0</v>
      </c>
      <c r="CW186" s="321"/>
      <c r="CX186" s="321"/>
      <c r="CY186" s="321"/>
      <c r="CZ186" s="321">
        <v>-192582.22999999986</v>
      </c>
      <c r="DA186" s="321">
        <v>-192582.22999999986</v>
      </c>
      <c r="DB186" s="321">
        <v>0</v>
      </c>
      <c r="DC186" s="321">
        <v>0</v>
      </c>
      <c r="DD186" s="321">
        <v>0</v>
      </c>
      <c r="DE186" s="321">
        <v>0</v>
      </c>
      <c r="DF186" s="321">
        <v>-729.76</v>
      </c>
      <c r="DG186" s="321">
        <v>0</v>
      </c>
      <c r="DH186" s="321">
        <v>0</v>
      </c>
      <c r="DI186" s="321">
        <v>0</v>
      </c>
      <c r="DJ186" s="321">
        <v>-729.76</v>
      </c>
      <c r="DK186" s="321">
        <v>0</v>
      </c>
      <c r="DL186" s="321">
        <v>0</v>
      </c>
      <c r="DM186" s="321">
        <v>0</v>
      </c>
      <c r="DN186" s="321">
        <v>0</v>
      </c>
      <c r="DO186" s="321">
        <v>0</v>
      </c>
      <c r="DP186" s="322">
        <v>0</v>
      </c>
      <c r="DQ186" s="323">
        <v>588273.44000000006</v>
      </c>
      <c r="DR186" s="324">
        <v>230383.88</v>
      </c>
      <c r="DS186" s="323">
        <v>37321.589999999997</v>
      </c>
      <c r="DT186" s="323">
        <v>144357.93</v>
      </c>
      <c r="DU186" s="323">
        <v>24000</v>
      </c>
      <c r="DV186" s="323">
        <v>0</v>
      </c>
      <c r="DY186" s="303"/>
      <c r="DZ186" s="303"/>
      <c r="EG186" s="303"/>
    </row>
    <row r="187" spans="1:137" s="13" customFormat="1" ht="15.6" x14ac:dyDescent="0.3">
      <c r="A187" s="318">
        <v>2306</v>
      </c>
      <c r="B187" s="319" t="s">
        <v>376</v>
      </c>
      <c r="C187" s="320" t="s">
        <v>181</v>
      </c>
      <c r="D187" s="320" t="s">
        <v>186</v>
      </c>
      <c r="E187" s="320" t="s">
        <v>183</v>
      </c>
      <c r="F187" s="320" t="s">
        <v>184</v>
      </c>
      <c r="G187" s="321">
        <v>1270425.44</v>
      </c>
      <c r="H187" s="321">
        <v>0</v>
      </c>
      <c r="I187" s="321">
        <v>23661.119999999999</v>
      </c>
      <c r="J187" s="321">
        <v>0</v>
      </c>
      <c r="K187" s="321">
        <v>113960</v>
      </c>
      <c r="L187" s="321">
        <v>6142.57</v>
      </c>
      <c r="M187" s="321">
        <v>0</v>
      </c>
      <c r="N187" s="321">
        <v>0</v>
      </c>
      <c r="O187" s="321">
        <v>74593.649999999994</v>
      </c>
      <c r="P187" s="321">
        <v>7422.13</v>
      </c>
      <c r="Q187" s="321">
        <v>0</v>
      </c>
      <c r="R187" s="321">
        <v>0</v>
      </c>
      <c r="S187" s="321">
        <v>7222.71</v>
      </c>
      <c r="T187" s="321">
        <v>0</v>
      </c>
      <c r="U187" s="321">
        <v>0</v>
      </c>
      <c r="V187" s="321">
        <v>6790</v>
      </c>
      <c r="W187" s="321">
        <v>50657</v>
      </c>
      <c r="X187" s="321">
        <v>1560874.6199999999</v>
      </c>
      <c r="Y187" s="321">
        <v>716624.84000000113</v>
      </c>
      <c r="Z187" s="321">
        <v>1779.0000000000005</v>
      </c>
      <c r="AA187" s="321">
        <v>272135.09000000003</v>
      </c>
      <c r="AB187" s="321">
        <v>43834.27000000031</v>
      </c>
      <c r="AC187" s="321">
        <v>103017.88</v>
      </c>
      <c r="AD187" s="321">
        <v>0</v>
      </c>
      <c r="AE187" s="321">
        <v>58725.979999999661</v>
      </c>
      <c r="AF187" s="321">
        <v>0</v>
      </c>
      <c r="AG187" s="321">
        <v>18767.63</v>
      </c>
      <c r="AH187" s="321">
        <v>0</v>
      </c>
      <c r="AI187" s="321">
        <v>4.32</v>
      </c>
      <c r="AJ187" s="321">
        <v>24811.66</v>
      </c>
      <c r="AK187" s="321">
        <v>1565.5</v>
      </c>
      <c r="AL187" s="321">
        <v>1460.76</v>
      </c>
      <c r="AM187" s="321">
        <v>5329.54</v>
      </c>
      <c r="AN187" s="321">
        <v>26561.649999999998</v>
      </c>
      <c r="AO187" s="321">
        <v>19886.79</v>
      </c>
      <c r="AP187" s="321">
        <v>1762.38</v>
      </c>
      <c r="AQ187" s="321">
        <v>132979.56</v>
      </c>
      <c r="AR187" s="321">
        <v>0</v>
      </c>
      <c r="AS187" s="321">
        <v>24.04</v>
      </c>
      <c r="AT187" s="321">
        <v>9440.2999999999975</v>
      </c>
      <c r="AU187" s="321">
        <v>5139.75</v>
      </c>
      <c r="AV187" s="321">
        <v>2607</v>
      </c>
      <c r="AW187" s="321">
        <v>82190.499999999971</v>
      </c>
      <c r="AX187" s="321">
        <v>12535.400000000001</v>
      </c>
      <c r="AY187" s="321">
        <v>5189.49</v>
      </c>
      <c r="AZ187" s="321">
        <v>54360.240000000005</v>
      </c>
      <c r="BA187" s="321">
        <v>0</v>
      </c>
      <c r="BB187" s="321">
        <v>0</v>
      </c>
      <c r="BC187" s="321">
        <v>0</v>
      </c>
      <c r="BD187" s="321">
        <v>1600733.570000001</v>
      </c>
      <c r="BE187" s="321">
        <v>319770.74999999936</v>
      </c>
      <c r="BF187" s="321">
        <v>-39858.950000001118</v>
      </c>
      <c r="BG187" s="321">
        <v>279911.79999999824</v>
      </c>
      <c r="BH187" s="321">
        <v>26109</v>
      </c>
      <c r="BI187" s="321">
        <v>0</v>
      </c>
      <c r="BJ187" s="321">
        <v>0</v>
      </c>
      <c r="BK187" s="321">
        <v>26109</v>
      </c>
      <c r="BL187" s="321">
        <v>0</v>
      </c>
      <c r="BM187" s="321">
        <v>21372.31</v>
      </c>
      <c r="BN187" s="321">
        <v>0</v>
      </c>
      <c r="BO187" s="321">
        <v>3199</v>
      </c>
      <c r="BP187" s="321">
        <v>24571.31</v>
      </c>
      <c r="BQ187" s="321">
        <v>29505.29</v>
      </c>
      <c r="BR187" s="321">
        <v>1537.6899999999987</v>
      </c>
      <c r="BS187" s="321">
        <v>31042.98</v>
      </c>
      <c r="BT187" s="321">
        <v>0</v>
      </c>
      <c r="BU187" s="321">
        <v>0</v>
      </c>
      <c r="BV187" s="321">
        <v>0</v>
      </c>
      <c r="BW187" s="321">
        <v>0</v>
      </c>
      <c r="BX187" s="321">
        <v>0</v>
      </c>
      <c r="BY187" s="321">
        <v>0</v>
      </c>
      <c r="BZ187" s="321">
        <v>0</v>
      </c>
      <c r="CA187" s="321">
        <v>0</v>
      </c>
      <c r="CB187" s="321">
        <v>0</v>
      </c>
      <c r="CC187" s="321">
        <v>279911.79999999824</v>
      </c>
      <c r="CD187" s="321"/>
      <c r="CE187" s="321">
        <v>31042.98</v>
      </c>
      <c r="CF187" s="321"/>
      <c r="CG187" s="321">
        <v>0</v>
      </c>
      <c r="CH187" s="321">
        <v>310954.77999999822</v>
      </c>
      <c r="CI187" s="321">
        <v>458548.66</v>
      </c>
      <c r="CJ187" s="321">
        <v>126</v>
      </c>
      <c r="CK187" s="321">
        <v>0</v>
      </c>
      <c r="CL187" s="321">
        <v>458422.66</v>
      </c>
      <c r="CM187" s="321">
        <v>0</v>
      </c>
      <c r="CN187" s="321">
        <v>0</v>
      </c>
      <c r="CO187" s="321">
        <v>3027.06</v>
      </c>
      <c r="CP187" s="321">
        <v>0</v>
      </c>
      <c r="CQ187" s="321">
        <v>-160885</v>
      </c>
      <c r="CR187" s="321">
        <v>300564.71999999997</v>
      </c>
      <c r="CS187" s="321">
        <v>0</v>
      </c>
      <c r="CT187" s="321">
        <v>0</v>
      </c>
      <c r="CU187" s="321">
        <v>0</v>
      </c>
      <c r="CV187" s="321">
        <v>0</v>
      </c>
      <c r="CW187" s="321"/>
      <c r="CX187" s="321"/>
      <c r="CY187" s="321"/>
      <c r="CZ187" s="321">
        <v>0</v>
      </c>
      <c r="DA187" s="321">
        <v>0</v>
      </c>
      <c r="DB187" s="321">
        <v>0</v>
      </c>
      <c r="DC187" s="321">
        <v>10389.74</v>
      </c>
      <c r="DD187" s="321">
        <v>0</v>
      </c>
      <c r="DE187" s="321">
        <v>0</v>
      </c>
      <c r="DF187" s="321">
        <v>0</v>
      </c>
      <c r="DG187" s="321">
        <v>0</v>
      </c>
      <c r="DH187" s="321">
        <v>0</v>
      </c>
      <c r="DI187" s="321">
        <v>0</v>
      </c>
      <c r="DJ187" s="321">
        <v>10389.74</v>
      </c>
      <c r="DK187" s="321">
        <v>0</v>
      </c>
      <c r="DL187" s="321">
        <v>0</v>
      </c>
      <c r="DM187" s="321">
        <v>0</v>
      </c>
      <c r="DN187" s="321">
        <v>0</v>
      </c>
      <c r="DO187" s="321">
        <v>0</v>
      </c>
      <c r="DP187" s="322">
        <v>0.32000000000698492</v>
      </c>
      <c r="DQ187" s="323">
        <v>1196117.0600000012</v>
      </c>
      <c r="DR187" s="324">
        <v>404616.50999999978</v>
      </c>
      <c r="DS187" s="323">
        <v>12535.400000000001</v>
      </c>
      <c r="DT187" s="323">
        <v>89238.49</v>
      </c>
      <c r="DU187" s="323">
        <v>0</v>
      </c>
      <c r="DV187" s="323">
        <v>0</v>
      </c>
      <c r="DY187" s="303"/>
      <c r="DZ187" s="303"/>
      <c r="EG187" s="303"/>
    </row>
    <row r="188" spans="1:137" s="13" customFormat="1" ht="14.25" customHeight="1" x14ac:dyDescent="0.3">
      <c r="A188" s="318">
        <v>2308</v>
      </c>
      <c r="B188" s="319" t="s">
        <v>377</v>
      </c>
      <c r="C188" s="320" t="s">
        <v>181</v>
      </c>
      <c r="D188" s="320" t="s">
        <v>186</v>
      </c>
      <c r="E188" s="320" t="s">
        <v>183</v>
      </c>
      <c r="F188" s="320" t="s">
        <v>184</v>
      </c>
      <c r="G188" s="321">
        <v>2690724.42</v>
      </c>
      <c r="H188" s="321">
        <v>0</v>
      </c>
      <c r="I188" s="321">
        <v>125308.44</v>
      </c>
      <c r="J188" s="321">
        <v>0</v>
      </c>
      <c r="K188" s="321">
        <v>337440</v>
      </c>
      <c r="L188" s="321">
        <v>2342.5700000000002</v>
      </c>
      <c r="M188" s="321">
        <v>0</v>
      </c>
      <c r="N188" s="321">
        <v>3217</v>
      </c>
      <c r="O188" s="321">
        <v>38012.36</v>
      </c>
      <c r="P188" s="321">
        <v>35108.769999999997</v>
      </c>
      <c r="Q188" s="321">
        <v>0</v>
      </c>
      <c r="R188" s="321">
        <v>0</v>
      </c>
      <c r="S188" s="321">
        <v>9010.7000000000007</v>
      </c>
      <c r="T188" s="321">
        <v>1100</v>
      </c>
      <c r="U188" s="321">
        <v>0</v>
      </c>
      <c r="V188" s="321">
        <v>11143.88</v>
      </c>
      <c r="W188" s="321">
        <v>49826</v>
      </c>
      <c r="X188" s="321">
        <v>3303234.1399999997</v>
      </c>
      <c r="Y188" s="321">
        <v>1424416.2</v>
      </c>
      <c r="Z188" s="321">
        <v>0</v>
      </c>
      <c r="AA188" s="321">
        <v>610462.31000000006</v>
      </c>
      <c r="AB188" s="321">
        <v>133428.03</v>
      </c>
      <c r="AC188" s="321">
        <v>213164.35</v>
      </c>
      <c r="AD188" s="321">
        <v>98932.49</v>
      </c>
      <c r="AE188" s="321">
        <v>94683.62</v>
      </c>
      <c r="AF188" s="321">
        <v>0</v>
      </c>
      <c r="AG188" s="321">
        <v>6652.22</v>
      </c>
      <c r="AH188" s="321">
        <v>0</v>
      </c>
      <c r="AI188" s="321">
        <v>0</v>
      </c>
      <c r="AJ188" s="321">
        <v>33117.85</v>
      </c>
      <c r="AK188" s="321">
        <v>5281.38</v>
      </c>
      <c r="AL188" s="321">
        <v>22538.11</v>
      </c>
      <c r="AM188" s="321">
        <v>10604.48</v>
      </c>
      <c r="AN188" s="321">
        <v>49728.39</v>
      </c>
      <c r="AO188" s="321">
        <v>36039.78</v>
      </c>
      <c r="AP188" s="321">
        <v>13268.25</v>
      </c>
      <c r="AQ188" s="321">
        <v>45016.27</v>
      </c>
      <c r="AR188" s="321">
        <v>25014.199999999997</v>
      </c>
      <c r="AS188" s="321">
        <v>0</v>
      </c>
      <c r="AT188" s="321">
        <v>58762.589999999989</v>
      </c>
      <c r="AU188" s="321">
        <v>9471</v>
      </c>
      <c r="AV188" s="321">
        <v>0</v>
      </c>
      <c r="AW188" s="321">
        <v>74386.139999999985</v>
      </c>
      <c r="AX188" s="321">
        <v>239292.77</v>
      </c>
      <c r="AY188" s="321">
        <v>29420</v>
      </c>
      <c r="AZ188" s="321">
        <v>143573.47</v>
      </c>
      <c r="BA188" s="321">
        <v>0</v>
      </c>
      <c r="BB188" s="321">
        <v>0</v>
      </c>
      <c r="BC188" s="321">
        <v>0</v>
      </c>
      <c r="BD188" s="321">
        <v>3377253.9000000008</v>
      </c>
      <c r="BE188" s="321">
        <v>506946.21999999945</v>
      </c>
      <c r="BF188" s="321">
        <v>-74019.760000001173</v>
      </c>
      <c r="BG188" s="321">
        <v>432926.45999999827</v>
      </c>
      <c r="BH188" s="321">
        <v>8892.6299999999992</v>
      </c>
      <c r="BI188" s="321">
        <v>0</v>
      </c>
      <c r="BJ188" s="321">
        <v>0</v>
      </c>
      <c r="BK188" s="321">
        <v>8892.6299999999992</v>
      </c>
      <c r="BL188" s="321">
        <v>0</v>
      </c>
      <c r="BM188" s="321">
        <v>0</v>
      </c>
      <c r="BN188" s="321">
        <v>0</v>
      </c>
      <c r="BO188" s="321">
        <v>0</v>
      </c>
      <c r="BP188" s="321">
        <v>0</v>
      </c>
      <c r="BQ188" s="321">
        <v>17537.740000000002</v>
      </c>
      <c r="BR188" s="321">
        <v>8892.6299999999992</v>
      </c>
      <c r="BS188" s="321">
        <v>26430.370000000003</v>
      </c>
      <c r="BT188" s="321">
        <v>0</v>
      </c>
      <c r="BU188" s="321">
        <v>0</v>
      </c>
      <c r="BV188" s="321">
        <v>0</v>
      </c>
      <c r="BW188" s="321">
        <v>0</v>
      </c>
      <c r="BX188" s="321">
        <v>0</v>
      </c>
      <c r="BY188" s="321">
        <v>0</v>
      </c>
      <c r="BZ188" s="321">
        <v>0</v>
      </c>
      <c r="CA188" s="321">
        <v>0</v>
      </c>
      <c r="CB188" s="321">
        <v>0</v>
      </c>
      <c r="CC188" s="321">
        <v>432926.45999999827</v>
      </c>
      <c r="CD188" s="321"/>
      <c r="CE188" s="321">
        <v>26430.370000000003</v>
      </c>
      <c r="CF188" s="321"/>
      <c r="CG188" s="321">
        <v>0</v>
      </c>
      <c r="CH188" s="321">
        <v>459356.82999999827</v>
      </c>
      <c r="CI188" s="321">
        <v>445156.52</v>
      </c>
      <c r="CJ188" s="321">
        <v>275205.09000000003</v>
      </c>
      <c r="CK188" s="321">
        <v>0</v>
      </c>
      <c r="CL188" s="321">
        <v>169951.43</v>
      </c>
      <c r="CM188" s="321">
        <v>0</v>
      </c>
      <c r="CN188" s="321">
        <v>0</v>
      </c>
      <c r="CO188" s="321">
        <v>13044.74</v>
      </c>
      <c r="CP188" s="321">
        <v>0</v>
      </c>
      <c r="CQ188" s="321">
        <v>-1703.27</v>
      </c>
      <c r="CR188" s="321">
        <v>181292.9</v>
      </c>
      <c r="CS188" s="321">
        <v>296911.31</v>
      </c>
      <c r="CT188" s="321">
        <v>0</v>
      </c>
      <c r="CU188" s="321">
        <v>0</v>
      </c>
      <c r="CV188" s="321">
        <v>296911.31</v>
      </c>
      <c r="CW188" s="321"/>
      <c r="CX188" s="321"/>
      <c r="CY188" s="321"/>
      <c r="CZ188" s="321">
        <v>0</v>
      </c>
      <c r="DA188" s="321">
        <v>296911.31</v>
      </c>
      <c r="DB188" s="321">
        <v>0</v>
      </c>
      <c r="DC188" s="321">
        <v>0</v>
      </c>
      <c r="DD188" s="321">
        <v>0</v>
      </c>
      <c r="DE188" s="321">
        <v>0</v>
      </c>
      <c r="DF188" s="321">
        <v>-12812.75</v>
      </c>
      <c r="DG188" s="321">
        <v>-6034.56</v>
      </c>
      <c r="DH188" s="321">
        <v>0</v>
      </c>
      <c r="DI188" s="321">
        <v>0</v>
      </c>
      <c r="DJ188" s="321">
        <v>-18847.310000000001</v>
      </c>
      <c r="DK188" s="321">
        <v>0</v>
      </c>
      <c r="DL188" s="321">
        <v>0</v>
      </c>
      <c r="DM188" s="321">
        <v>0</v>
      </c>
      <c r="DN188" s="321">
        <v>0</v>
      </c>
      <c r="DO188" s="321">
        <v>0</v>
      </c>
      <c r="DP188" s="322">
        <v>-6.9999999948777258E-2</v>
      </c>
      <c r="DQ188" s="323">
        <v>2575087.0000000005</v>
      </c>
      <c r="DR188" s="324">
        <v>802166.90000000037</v>
      </c>
      <c r="DS188" s="323">
        <v>239292.77</v>
      </c>
      <c r="DT188" s="323">
        <v>85348.83</v>
      </c>
      <c r="DU188" s="323">
        <v>1100</v>
      </c>
      <c r="DV188" s="323">
        <v>0</v>
      </c>
      <c r="DY188" s="303"/>
      <c r="DZ188" s="303"/>
      <c r="EG188" s="303"/>
    </row>
    <row r="189" spans="1:137" s="13" customFormat="1" ht="46.8" x14ac:dyDescent="0.3">
      <c r="A189" s="318">
        <v>2245</v>
      </c>
      <c r="B189" s="319" t="s">
        <v>378</v>
      </c>
      <c r="C189" s="320" t="s">
        <v>181</v>
      </c>
      <c r="D189" s="320" t="s">
        <v>186</v>
      </c>
      <c r="E189" s="320" t="s">
        <v>183</v>
      </c>
      <c r="F189" s="320" t="s">
        <v>184</v>
      </c>
      <c r="G189" s="321">
        <v>1673592.95</v>
      </c>
      <c r="H189" s="321">
        <v>0</v>
      </c>
      <c r="I189" s="321">
        <v>169034.9</v>
      </c>
      <c r="J189" s="321">
        <v>0</v>
      </c>
      <c r="K189" s="321">
        <v>201280</v>
      </c>
      <c r="L189" s="321">
        <v>856.93</v>
      </c>
      <c r="M189" s="321">
        <v>0</v>
      </c>
      <c r="N189" s="321">
        <v>260</v>
      </c>
      <c r="O189" s="321">
        <v>12656.67</v>
      </c>
      <c r="P189" s="321">
        <v>0</v>
      </c>
      <c r="Q189" s="321">
        <v>0</v>
      </c>
      <c r="R189" s="321">
        <v>0</v>
      </c>
      <c r="S189" s="321">
        <v>0</v>
      </c>
      <c r="T189" s="321">
        <v>24217.91</v>
      </c>
      <c r="U189" s="321">
        <v>0</v>
      </c>
      <c r="V189" s="321">
        <v>8083.25</v>
      </c>
      <c r="W189" s="321">
        <v>33281</v>
      </c>
      <c r="X189" s="321">
        <v>2123263.6099999994</v>
      </c>
      <c r="Y189" s="321">
        <v>872625.20000000135</v>
      </c>
      <c r="Z189" s="321">
        <v>0</v>
      </c>
      <c r="AA189" s="321">
        <v>356156.64</v>
      </c>
      <c r="AB189" s="321">
        <v>78590.67000000074</v>
      </c>
      <c r="AC189" s="321">
        <v>171037.93</v>
      </c>
      <c r="AD189" s="321">
        <v>0</v>
      </c>
      <c r="AE189" s="321">
        <v>12342.609999999637</v>
      </c>
      <c r="AF189" s="321">
        <v>6864.170000000051</v>
      </c>
      <c r="AG189" s="321">
        <v>4288.6899999999996</v>
      </c>
      <c r="AH189" s="321">
        <v>0</v>
      </c>
      <c r="AI189" s="321">
        <v>3476.15</v>
      </c>
      <c r="AJ189" s="321">
        <v>10875.28</v>
      </c>
      <c r="AK189" s="321">
        <v>2730</v>
      </c>
      <c r="AL189" s="321">
        <v>190.55</v>
      </c>
      <c r="AM189" s="321">
        <v>4797.7</v>
      </c>
      <c r="AN189" s="321">
        <v>35377.29</v>
      </c>
      <c r="AO189" s="321">
        <v>18595.43</v>
      </c>
      <c r="AP189" s="321">
        <v>15766.4</v>
      </c>
      <c r="AQ189" s="321">
        <v>85183.330000000133</v>
      </c>
      <c r="AR189" s="321">
        <v>4756.5</v>
      </c>
      <c r="AS189" s="321">
        <v>52582</v>
      </c>
      <c r="AT189" s="321">
        <v>0</v>
      </c>
      <c r="AU189" s="321">
        <v>5139.75</v>
      </c>
      <c r="AV189" s="321">
        <v>3676.4</v>
      </c>
      <c r="AW189" s="321">
        <v>121801.60000000001</v>
      </c>
      <c r="AX189" s="321">
        <v>238425.51</v>
      </c>
      <c r="AY189" s="321">
        <v>37175.700000000004</v>
      </c>
      <c r="AZ189" s="321">
        <v>159849.27000000002</v>
      </c>
      <c r="BA189" s="321">
        <v>0</v>
      </c>
      <c r="BB189" s="321">
        <v>0</v>
      </c>
      <c r="BC189" s="321">
        <v>0</v>
      </c>
      <c r="BD189" s="321">
        <v>2302304.7700000019</v>
      </c>
      <c r="BE189" s="321">
        <v>204337.54000000044</v>
      </c>
      <c r="BF189" s="321">
        <v>-179041.16000000248</v>
      </c>
      <c r="BG189" s="321">
        <v>25296.379999997967</v>
      </c>
      <c r="BH189" s="321">
        <v>6551.5</v>
      </c>
      <c r="BI189" s="321">
        <v>0</v>
      </c>
      <c r="BJ189" s="321">
        <v>0</v>
      </c>
      <c r="BK189" s="321">
        <v>6551.5</v>
      </c>
      <c r="BL189" s="321">
        <v>0</v>
      </c>
      <c r="BM189" s="321">
        <v>5203.83</v>
      </c>
      <c r="BN189" s="321">
        <v>0</v>
      </c>
      <c r="BO189" s="321">
        <v>1888.07</v>
      </c>
      <c r="BP189" s="321">
        <v>7091.9</v>
      </c>
      <c r="BQ189" s="321">
        <v>45641.729999999996</v>
      </c>
      <c r="BR189" s="321">
        <v>-540.39999999999964</v>
      </c>
      <c r="BS189" s="321">
        <v>45101.329999999994</v>
      </c>
      <c r="BT189" s="321">
        <v>0</v>
      </c>
      <c r="BU189" s="321">
        <v>0</v>
      </c>
      <c r="BV189" s="321">
        <v>0</v>
      </c>
      <c r="BW189" s="321">
        <v>0</v>
      </c>
      <c r="BX189" s="321">
        <v>0</v>
      </c>
      <c r="BY189" s="321">
        <v>0</v>
      </c>
      <c r="BZ189" s="321">
        <v>0</v>
      </c>
      <c r="CA189" s="321">
        <v>0</v>
      </c>
      <c r="CB189" s="321">
        <v>0</v>
      </c>
      <c r="CC189" s="321">
        <v>25296.379999997967</v>
      </c>
      <c r="CD189" s="321"/>
      <c r="CE189" s="321">
        <v>45101.329999999994</v>
      </c>
      <c r="CF189" s="321"/>
      <c r="CG189" s="321">
        <v>0</v>
      </c>
      <c r="CH189" s="321">
        <v>70397.709999997955</v>
      </c>
      <c r="CI189" s="321">
        <v>231188.33</v>
      </c>
      <c r="CJ189" s="321">
        <v>338.22</v>
      </c>
      <c r="CK189" s="321">
        <v>0</v>
      </c>
      <c r="CL189" s="321">
        <v>230850.11</v>
      </c>
      <c r="CM189" s="321">
        <v>0</v>
      </c>
      <c r="CN189" s="321">
        <v>0</v>
      </c>
      <c r="CO189" s="321">
        <v>4217.21</v>
      </c>
      <c r="CP189" s="321">
        <v>0</v>
      </c>
      <c r="CQ189" s="321">
        <v>-120067.83</v>
      </c>
      <c r="CR189" s="321">
        <v>114999.48999999998</v>
      </c>
      <c r="CS189" s="321">
        <v>0</v>
      </c>
      <c r="CT189" s="321">
        <v>0</v>
      </c>
      <c r="CU189" s="321">
        <v>0</v>
      </c>
      <c r="CV189" s="321">
        <v>0</v>
      </c>
      <c r="CW189" s="321"/>
      <c r="CX189" s="321"/>
      <c r="CY189" s="321"/>
      <c r="CZ189" s="321">
        <v>0</v>
      </c>
      <c r="DA189" s="321">
        <v>0</v>
      </c>
      <c r="DB189" s="321">
        <v>0</v>
      </c>
      <c r="DC189" s="321">
        <v>7671.67</v>
      </c>
      <c r="DD189" s="321">
        <v>0</v>
      </c>
      <c r="DE189" s="321">
        <v>0</v>
      </c>
      <c r="DF189" s="321">
        <v>-21652.79</v>
      </c>
      <c r="DG189" s="321">
        <v>-30620.66</v>
      </c>
      <c r="DH189" s="321">
        <v>0</v>
      </c>
      <c r="DI189" s="321">
        <v>0</v>
      </c>
      <c r="DJ189" s="321">
        <v>-44601.78</v>
      </c>
      <c r="DK189" s="321">
        <v>0</v>
      </c>
      <c r="DL189" s="321">
        <v>0</v>
      </c>
      <c r="DM189" s="321">
        <v>0</v>
      </c>
      <c r="DN189" s="321">
        <v>0</v>
      </c>
      <c r="DO189" s="321">
        <v>0</v>
      </c>
      <c r="DP189" s="322">
        <v>0</v>
      </c>
      <c r="DQ189" s="323">
        <v>1497617.2200000018</v>
      </c>
      <c r="DR189" s="324">
        <v>804687.55</v>
      </c>
      <c r="DS189" s="323">
        <v>238425.51</v>
      </c>
      <c r="DT189" s="323">
        <v>12916.67</v>
      </c>
      <c r="DU189" s="323">
        <v>24217.91</v>
      </c>
      <c r="DV189" s="323">
        <v>0</v>
      </c>
      <c r="DY189" s="303"/>
      <c r="DZ189" s="303"/>
      <c r="EG189" s="303"/>
    </row>
    <row r="190" spans="1:137" s="13" customFormat="1" ht="15.6" x14ac:dyDescent="0.3">
      <c r="A190" s="318">
        <v>1020</v>
      </c>
      <c r="B190" s="319" t="s">
        <v>379</v>
      </c>
      <c r="C190" s="320" t="s">
        <v>181</v>
      </c>
      <c r="D190" s="320" t="s">
        <v>182</v>
      </c>
      <c r="E190" s="320" t="s">
        <v>183</v>
      </c>
      <c r="F190" s="320" t="s">
        <v>194</v>
      </c>
      <c r="G190" s="321">
        <v>1305931.0900000001</v>
      </c>
      <c r="H190" s="321">
        <v>0</v>
      </c>
      <c r="I190" s="321">
        <v>72809.97</v>
      </c>
      <c r="J190" s="321">
        <v>0</v>
      </c>
      <c r="K190" s="321">
        <v>0</v>
      </c>
      <c r="L190" s="321">
        <v>0</v>
      </c>
      <c r="M190" s="321">
        <v>0</v>
      </c>
      <c r="N190" s="321">
        <v>1000</v>
      </c>
      <c r="O190" s="321">
        <v>0</v>
      </c>
      <c r="P190" s="321">
        <v>0</v>
      </c>
      <c r="Q190" s="321">
        <v>0</v>
      </c>
      <c r="R190" s="321">
        <v>0</v>
      </c>
      <c r="S190" s="321">
        <v>104734.65</v>
      </c>
      <c r="T190" s="321">
        <v>424893.08</v>
      </c>
      <c r="U190" s="321">
        <v>0</v>
      </c>
      <c r="V190" s="321">
        <v>0</v>
      </c>
      <c r="W190" s="321">
        <v>0</v>
      </c>
      <c r="X190" s="321">
        <v>1909368.79</v>
      </c>
      <c r="Y190" s="321">
        <v>421825.90999999963</v>
      </c>
      <c r="Z190" s="321">
        <v>0</v>
      </c>
      <c r="AA190" s="321">
        <v>591421.76</v>
      </c>
      <c r="AB190" s="321">
        <v>79236.210000000021</v>
      </c>
      <c r="AC190" s="321">
        <v>56278.95</v>
      </c>
      <c r="AD190" s="321">
        <v>0</v>
      </c>
      <c r="AE190" s="321">
        <v>3831.6800000008661</v>
      </c>
      <c r="AF190" s="321">
        <v>4672.4499999999844</v>
      </c>
      <c r="AG190" s="321">
        <v>3061</v>
      </c>
      <c r="AH190" s="321">
        <v>0</v>
      </c>
      <c r="AI190" s="321">
        <v>0</v>
      </c>
      <c r="AJ190" s="321">
        <v>7665.2100000000019</v>
      </c>
      <c r="AK190" s="321">
        <v>0</v>
      </c>
      <c r="AL190" s="321">
        <v>14298.810000000001</v>
      </c>
      <c r="AM190" s="321">
        <v>4057.3</v>
      </c>
      <c r="AN190" s="321">
        <v>36036.550000000003</v>
      </c>
      <c r="AO190" s="321">
        <v>20981.57</v>
      </c>
      <c r="AP190" s="321">
        <v>1966.6899999999998</v>
      </c>
      <c r="AQ190" s="321">
        <v>37622.9</v>
      </c>
      <c r="AR190" s="321">
        <v>0</v>
      </c>
      <c r="AS190" s="321">
        <v>0</v>
      </c>
      <c r="AT190" s="321">
        <v>13372.159999999993</v>
      </c>
      <c r="AU190" s="321">
        <v>3291.75</v>
      </c>
      <c r="AV190" s="321">
        <v>0</v>
      </c>
      <c r="AW190" s="321">
        <v>18389.740000000002</v>
      </c>
      <c r="AX190" s="321">
        <v>265339.14</v>
      </c>
      <c r="AY190" s="321">
        <v>7164.99</v>
      </c>
      <c r="AZ190" s="321">
        <v>99413.260000000766</v>
      </c>
      <c r="BA190" s="321">
        <v>1264.3499999999999</v>
      </c>
      <c r="BB190" s="321">
        <v>0</v>
      </c>
      <c r="BC190" s="321">
        <v>0</v>
      </c>
      <c r="BD190" s="321">
        <v>1691192.3800000011</v>
      </c>
      <c r="BE190" s="321">
        <v>-431316.2</v>
      </c>
      <c r="BF190" s="321">
        <v>218176.40999999898</v>
      </c>
      <c r="BG190" s="321">
        <v>-213139.79000000103</v>
      </c>
      <c r="BH190" s="321">
        <v>5208.25</v>
      </c>
      <c r="BI190" s="321">
        <v>0</v>
      </c>
      <c r="BJ190" s="321">
        <v>0</v>
      </c>
      <c r="BK190" s="321">
        <v>5208.25</v>
      </c>
      <c r="BL190" s="321">
        <v>0</v>
      </c>
      <c r="BM190" s="321">
        <v>0</v>
      </c>
      <c r="BN190" s="321">
        <v>0</v>
      </c>
      <c r="BO190" s="321">
        <v>0</v>
      </c>
      <c r="BP190" s="321">
        <v>0</v>
      </c>
      <c r="BQ190" s="321">
        <v>46517.25</v>
      </c>
      <c r="BR190" s="321">
        <v>5208.25</v>
      </c>
      <c r="BS190" s="321">
        <v>51725.5</v>
      </c>
      <c r="BT190" s="321">
        <v>0</v>
      </c>
      <c r="BU190" s="321">
        <v>0</v>
      </c>
      <c r="BV190" s="321">
        <v>0</v>
      </c>
      <c r="BW190" s="321">
        <v>0</v>
      </c>
      <c r="BX190" s="321">
        <v>0</v>
      </c>
      <c r="BY190" s="321">
        <v>0</v>
      </c>
      <c r="BZ190" s="321">
        <v>0</v>
      </c>
      <c r="CA190" s="321">
        <v>0</v>
      </c>
      <c r="CB190" s="321">
        <v>0</v>
      </c>
      <c r="CC190" s="321"/>
      <c r="CD190" s="321">
        <v>-213139.79000000103</v>
      </c>
      <c r="CE190" s="321">
        <v>51725.5</v>
      </c>
      <c r="CF190" s="321"/>
      <c r="CG190" s="321">
        <v>0</v>
      </c>
      <c r="CH190" s="321">
        <v>-161414.29000000103</v>
      </c>
      <c r="CI190" s="321">
        <v>0</v>
      </c>
      <c r="CJ190" s="321">
        <v>0</v>
      </c>
      <c r="CK190" s="321">
        <v>0</v>
      </c>
      <c r="CL190" s="321">
        <v>0</v>
      </c>
      <c r="CM190" s="321">
        <v>0</v>
      </c>
      <c r="CN190" s="321">
        <v>0</v>
      </c>
      <c r="CO190" s="321">
        <v>0</v>
      </c>
      <c r="CP190" s="321">
        <v>0</v>
      </c>
      <c r="CQ190" s="321">
        <v>0</v>
      </c>
      <c r="CR190" s="321">
        <v>0</v>
      </c>
      <c r="CS190" s="321">
        <v>0</v>
      </c>
      <c r="CT190" s="321">
        <v>0</v>
      </c>
      <c r="CU190" s="321">
        <v>0</v>
      </c>
      <c r="CV190" s="321">
        <v>0</v>
      </c>
      <c r="CW190" s="321"/>
      <c r="CX190" s="321"/>
      <c r="CY190" s="321"/>
      <c r="CZ190" s="321">
        <v>-134063.94000000102</v>
      </c>
      <c r="DA190" s="321">
        <v>-134063.94000000102</v>
      </c>
      <c r="DB190" s="321">
        <v>0</v>
      </c>
      <c r="DC190" s="321">
        <v>0</v>
      </c>
      <c r="DD190" s="321">
        <v>0</v>
      </c>
      <c r="DE190" s="321">
        <v>0</v>
      </c>
      <c r="DF190" s="321">
        <v>-27350.35</v>
      </c>
      <c r="DG190" s="321">
        <v>0</v>
      </c>
      <c r="DH190" s="321">
        <v>0</v>
      </c>
      <c r="DI190" s="321">
        <v>0</v>
      </c>
      <c r="DJ190" s="321">
        <v>-27350.35</v>
      </c>
      <c r="DK190" s="321">
        <v>0</v>
      </c>
      <c r="DL190" s="321">
        <v>0</v>
      </c>
      <c r="DM190" s="321">
        <v>0</v>
      </c>
      <c r="DN190" s="321">
        <v>0</v>
      </c>
      <c r="DO190" s="321">
        <v>0</v>
      </c>
      <c r="DP190" s="322">
        <v>1.0186340659856796E-9</v>
      </c>
      <c r="DQ190" s="323">
        <v>1157266.9600000004</v>
      </c>
      <c r="DR190" s="324">
        <v>533925.42000000062</v>
      </c>
      <c r="DS190" s="323">
        <v>265339.14</v>
      </c>
      <c r="DT190" s="323">
        <v>105734.65</v>
      </c>
      <c r="DU190" s="323">
        <v>424893.08</v>
      </c>
      <c r="DV190" s="323">
        <v>0</v>
      </c>
      <c r="DY190" s="303"/>
      <c r="DZ190" s="303"/>
      <c r="EG190" s="303"/>
    </row>
    <row r="191" spans="1:137" s="13" customFormat="1" ht="15.6" x14ac:dyDescent="0.3">
      <c r="A191" s="329">
        <v>1014</v>
      </c>
      <c r="B191" s="330" t="s">
        <v>380</v>
      </c>
      <c r="C191" s="320" t="s">
        <v>181</v>
      </c>
      <c r="D191" s="320" t="s">
        <v>182</v>
      </c>
      <c r="E191" s="331" t="s">
        <v>183</v>
      </c>
      <c r="F191" s="320" t="s">
        <v>184</v>
      </c>
      <c r="G191" s="332">
        <v>764704.48</v>
      </c>
      <c r="H191" s="332">
        <v>0</v>
      </c>
      <c r="I191" s="332">
        <v>45292.67</v>
      </c>
      <c r="J191" s="332">
        <v>0</v>
      </c>
      <c r="K191" s="332">
        <v>0</v>
      </c>
      <c r="L191" s="332">
        <v>22087.48</v>
      </c>
      <c r="M191" s="332">
        <v>0</v>
      </c>
      <c r="N191" s="332">
        <v>0</v>
      </c>
      <c r="O191" s="332">
        <v>36872.479999999996</v>
      </c>
      <c r="P191" s="332">
        <v>0</v>
      </c>
      <c r="Q191" s="332">
        <v>0</v>
      </c>
      <c r="R191" s="332">
        <v>0</v>
      </c>
      <c r="S191" s="332">
        <v>0</v>
      </c>
      <c r="T191" s="332">
        <v>12000</v>
      </c>
      <c r="U191" s="332">
        <v>0</v>
      </c>
      <c r="V191" s="332">
        <v>0</v>
      </c>
      <c r="W191" s="332">
        <v>0</v>
      </c>
      <c r="X191" s="321">
        <v>880957.11</v>
      </c>
      <c r="Y191" s="332">
        <v>200807.43</v>
      </c>
      <c r="Z191" s="332">
        <v>0</v>
      </c>
      <c r="AA191" s="332">
        <v>151532.87000000002</v>
      </c>
      <c r="AB191" s="332">
        <v>27473.80999999991</v>
      </c>
      <c r="AC191" s="332">
        <v>123953.83</v>
      </c>
      <c r="AD191" s="332">
        <v>0</v>
      </c>
      <c r="AE191" s="332">
        <v>13325.549999999785</v>
      </c>
      <c r="AF191" s="332">
        <v>2045.7300000000059</v>
      </c>
      <c r="AG191" s="332">
        <v>7470.4</v>
      </c>
      <c r="AH191" s="332">
        <v>0</v>
      </c>
      <c r="AI191" s="332">
        <v>0</v>
      </c>
      <c r="AJ191" s="332">
        <v>37967.949999999997</v>
      </c>
      <c r="AK191" s="332">
        <v>4100.6099999999997</v>
      </c>
      <c r="AL191" s="332">
        <v>1481.8099999999997</v>
      </c>
      <c r="AM191" s="332">
        <v>1370.5</v>
      </c>
      <c r="AN191" s="332">
        <v>8715.82</v>
      </c>
      <c r="AO191" s="332">
        <v>0</v>
      </c>
      <c r="AP191" s="332">
        <v>4523.67</v>
      </c>
      <c r="AQ191" s="332">
        <v>14276.279999999992</v>
      </c>
      <c r="AR191" s="332">
        <v>654</v>
      </c>
      <c r="AS191" s="332">
        <v>0</v>
      </c>
      <c r="AT191" s="332">
        <v>52303.990000000005</v>
      </c>
      <c r="AU191" s="332">
        <v>3291.75</v>
      </c>
      <c r="AV191" s="332">
        <v>0</v>
      </c>
      <c r="AW191" s="332">
        <v>4533.130000000001</v>
      </c>
      <c r="AX191" s="332">
        <v>92015.560000000085</v>
      </c>
      <c r="AY191" s="332">
        <v>0</v>
      </c>
      <c r="AZ191" s="332">
        <v>66761.790000000008</v>
      </c>
      <c r="BA191" s="332">
        <v>0</v>
      </c>
      <c r="BB191" s="332">
        <v>0</v>
      </c>
      <c r="BC191" s="332">
        <v>0</v>
      </c>
      <c r="BD191" s="321">
        <v>818606.47999999986</v>
      </c>
      <c r="BE191" s="332">
        <v>206981.41000000003</v>
      </c>
      <c r="BF191" s="332">
        <v>62350.630000000121</v>
      </c>
      <c r="BG191" s="332">
        <v>269332.04000000015</v>
      </c>
      <c r="BH191" s="332">
        <v>4978.75</v>
      </c>
      <c r="BI191" s="332">
        <v>0</v>
      </c>
      <c r="BJ191" s="332">
        <v>0</v>
      </c>
      <c r="BK191" s="332">
        <v>4978.75</v>
      </c>
      <c r="BL191" s="332">
        <v>0</v>
      </c>
      <c r="BM191" s="332">
        <v>0</v>
      </c>
      <c r="BN191" s="332">
        <v>0</v>
      </c>
      <c r="BO191" s="332">
        <v>0</v>
      </c>
      <c r="BP191" s="332">
        <v>0</v>
      </c>
      <c r="BQ191" s="332">
        <v>24876.93</v>
      </c>
      <c r="BR191" s="332">
        <v>4978.75</v>
      </c>
      <c r="BS191" s="332">
        <v>29855.68</v>
      </c>
      <c r="BT191" s="332">
        <v>0</v>
      </c>
      <c r="BU191" s="332">
        <v>0</v>
      </c>
      <c r="BV191" s="332">
        <v>0</v>
      </c>
      <c r="BW191" s="332">
        <v>0</v>
      </c>
      <c r="BX191" s="332">
        <v>0</v>
      </c>
      <c r="BY191" s="332">
        <v>0</v>
      </c>
      <c r="BZ191" s="332">
        <v>0</v>
      </c>
      <c r="CA191" s="332">
        <v>0</v>
      </c>
      <c r="CB191" s="332">
        <v>0</v>
      </c>
      <c r="CC191" s="321">
        <v>269332.04000000015</v>
      </c>
      <c r="CD191" s="321"/>
      <c r="CE191" s="321">
        <v>29855.68</v>
      </c>
      <c r="CF191" s="321"/>
      <c r="CG191" s="332">
        <v>0</v>
      </c>
      <c r="CH191" s="321">
        <v>299187.72000000015</v>
      </c>
      <c r="CI191" s="332">
        <v>351927.86</v>
      </c>
      <c r="CJ191" s="332">
        <v>0</v>
      </c>
      <c r="CK191" s="332">
        <v>0</v>
      </c>
      <c r="CL191" s="332">
        <v>351927.86</v>
      </c>
      <c r="CM191" s="332">
        <v>0</v>
      </c>
      <c r="CN191" s="332">
        <v>0</v>
      </c>
      <c r="CO191" s="332">
        <v>0</v>
      </c>
      <c r="CP191" s="332">
        <v>0</v>
      </c>
      <c r="CQ191" s="332">
        <v>-58860.821199466096</v>
      </c>
      <c r="CR191" s="321">
        <v>293067.03880053386</v>
      </c>
      <c r="CS191" s="332">
        <v>0</v>
      </c>
      <c r="CT191" s="332">
        <v>0</v>
      </c>
      <c r="CU191" s="332">
        <v>0</v>
      </c>
      <c r="CV191" s="332">
        <v>0</v>
      </c>
      <c r="CW191" s="332"/>
      <c r="CX191" s="332"/>
      <c r="CY191" s="332"/>
      <c r="CZ191" s="332"/>
      <c r="DA191" s="321">
        <v>0</v>
      </c>
      <c r="DB191" s="332">
        <v>0</v>
      </c>
      <c r="DC191" s="332">
        <v>6246.3</v>
      </c>
      <c r="DD191" s="332">
        <v>0</v>
      </c>
      <c r="DE191" s="332">
        <v>0</v>
      </c>
      <c r="DF191" s="332">
        <v>0</v>
      </c>
      <c r="DG191" s="321">
        <v>-126</v>
      </c>
      <c r="DH191" s="332">
        <v>0</v>
      </c>
      <c r="DI191" s="332">
        <v>0</v>
      </c>
      <c r="DJ191" s="321">
        <v>6120.3</v>
      </c>
      <c r="DK191" s="332">
        <v>0</v>
      </c>
      <c r="DL191" s="332">
        <v>0</v>
      </c>
      <c r="DM191" s="332">
        <v>0</v>
      </c>
      <c r="DN191" s="332">
        <v>0</v>
      </c>
      <c r="DO191" s="332">
        <v>0</v>
      </c>
      <c r="DP191" s="332">
        <v>1.1994661181233823E-3</v>
      </c>
      <c r="DQ191" s="323">
        <v>519139.21999999974</v>
      </c>
      <c r="DR191" s="324">
        <v>299467.26000000013</v>
      </c>
      <c r="DS191" s="323">
        <v>92015.560000000085</v>
      </c>
      <c r="DT191" s="323">
        <v>36872.479999999996</v>
      </c>
      <c r="DU191" s="323">
        <v>12000</v>
      </c>
      <c r="DV191" s="323">
        <v>0</v>
      </c>
      <c r="DY191" s="303"/>
      <c r="DZ191" s="303"/>
      <c r="EG191" s="303"/>
    </row>
    <row r="192" spans="1:137" s="13" customFormat="1" ht="15.6" x14ac:dyDescent="0.3">
      <c r="A192" s="333">
        <v>2019</v>
      </c>
      <c r="B192" s="333" t="s">
        <v>381</v>
      </c>
      <c r="C192" s="320" t="s">
        <v>181</v>
      </c>
      <c r="D192" s="320" t="s">
        <v>186</v>
      </c>
      <c r="E192" s="333" t="s">
        <v>183</v>
      </c>
      <c r="F192" s="320" t="s">
        <v>194</v>
      </c>
      <c r="G192" s="323">
        <v>2344849.91</v>
      </c>
      <c r="H192" s="323">
        <v>0</v>
      </c>
      <c r="I192" s="323">
        <v>172470.33</v>
      </c>
      <c r="J192" s="323">
        <v>0</v>
      </c>
      <c r="K192" s="323">
        <v>296620</v>
      </c>
      <c r="L192" s="323">
        <v>0</v>
      </c>
      <c r="M192" s="323">
        <v>0</v>
      </c>
      <c r="N192" s="323">
        <v>0</v>
      </c>
      <c r="O192" s="323">
        <v>62558.959999999992</v>
      </c>
      <c r="P192" s="323">
        <v>0</v>
      </c>
      <c r="Q192" s="323">
        <v>0</v>
      </c>
      <c r="R192" s="323">
        <v>0</v>
      </c>
      <c r="S192" s="323">
        <v>33748.950000000004</v>
      </c>
      <c r="T192" s="323">
        <v>0</v>
      </c>
      <c r="U192" s="323">
        <v>0</v>
      </c>
      <c r="V192" s="323">
        <v>17745</v>
      </c>
      <c r="W192" s="323">
        <v>65659</v>
      </c>
      <c r="X192" s="321">
        <v>2993652.1500000004</v>
      </c>
      <c r="Y192" s="323">
        <v>1464756.1800000004</v>
      </c>
      <c r="Z192" s="323">
        <v>0</v>
      </c>
      <c r="AA192" s="323">
        <v>297546.2</v>
      </c>
      <c r="AB192" s="323">
        <v>22841.970000000438</v>
      </c>
      <c r="AC192" s="323">
        <v>308002</v>
      </c>
      <c r="AD192" s="323">
        <v>0</v>
      </c>
      <c r="AE192" s="323">
        <v>76209.56999999992</v>
      </c>
      <c r="AF192" s="323">
        <v>1339.8700000000499</v>
      </c>
      <c r="AG192" s="323">
        <v>1914.4</v>
      </c>
      <c r="AH192" s="323">
        <v>0</v>
      </c>
      <c r="AI192" s="323">
        <v>0</v>
      </c>
      <c r="AJ192" s="323">
        <v>3251.880000000001</v>
      </c>
      <c r="AK192" s="323">
        <v>28690.959999999995</v>
      </c>
      <c r="AL192" s="323">
        <v>4091.8999999999996</v>
      </c>
      <c r="AM192" s="323">
        <v>36534.300000000003</v>
      </c>
      <c r="AN192" s="323">
        <v>91321.12</v>
      </c>
      <c r="AO192" s="323">
        <v>57582.77</v>
      </c>
      <c r="AP192" s="323">
        <v>8870.23</v>
      </c>
      <c r="AQ192" s="323">
        <v>54521.770000000004</v>
      </c>
      <c r="AR192" s="323">
        <v>0</v>
      </c>
      <c r="AS192" s="323">
        <v>0</v>
      </c>
      <c r="AT192" s="323">
        <v>167767.13000000018</v>
      </c>
      <c r="AU192" s="323">
        <v>0</v>
      </c>
      <c r="AV192" s="323">
        <v>0</v>
      </c>
      <c r="AW192" s="323">
        <v>159196.03000000003</v>
      </c>
      <c r="AX192" s="323">
        <v>11095.2</v>
      </c>
      <c r="AY192" s="323">
        <v>36.059999999999491</v>
      </c>
      <c r="AZ192" s="323">
        <v>269792.19</v>
      </c>
      <c r="BA192" s="323">
        <v>0</v>
      </c>
      <c r="BB192" s="323">
        <v>0</v>
      </c>
      <c r="BC192" s="323">
        <v>0</v>
      </c>
      <c r="BD192" s="321">
        <v>3065361.7300000014</v>
      </c>
      <c r="BE192" s="323">
        <v>194887.88999999972</v>
      </c>
      <c r="BF192" s="323">
        <v>-71709.580000001006</v>
      </c>
      <c r="BG192" s="323">
        <v>123178.30999999872</v>
      </c>
      <c r="BH192" s="323">
        <v>29632.48</v>
      </c>
      <c r="BI192" s="323">
        <v>0</v>
      </c>
      <c r="BJ192" s="323">
        <v>0</v>
      </c>
      <c r="BK192" s="323">
        <v>29632.48</v>
      </c>
      <c r="BL192" s="323">
        <v>0</v>
      </c>
      <c r="BM192" s="323">
        <v>0</v>
      </c>
      <c r="BN192" s="323">
        <v>0</v>
      </c>
      <c r="BO192" s="323">
        <v>0</v>
      </c>
      <c r="BP192" s="323">
        <v>0</v>
      </c>
      <c r="BQ192" s="323">
        <v>1255.239999999998</v>
      </c>
      <c r="BR192" s="323">
        <v>29632.48</v>
      </c>
      <c r="BS192" s="323">
        <v>30887.719999999998</v>
      </c>
      <c r="BT192" s="323">
        <v>0</v>
      </c>
      <c r="BU192" s="323">
        <v>0</v>
      </c>
      <c r="BV192" s="323">
        <v>0</v>
      </c>
      <c r="BW192" s="323">
        <v>0</v>
      </c>
      <c r="BX192" s="323">
        <v>0</v>
      </c>
      <c r="BY192" s="323">
        <v>0</v>
      </c>
      <c r="BZ192" s="323">
        <v>0</v>
      </c>
      <c r="CA192" s="323">
        <v>0</v>
      </c>
      <c r="CB192" s="323">
        <v>0</v>
      </c>
      <c r="CC192" s="321">
        <v>123178.30999999872</v>
      </c>
      <c r="CD192" s="321"/>
      <c r="CE192" s="321">
        <v>30887.719999999998</v>
      </c>
      <c r="CF192" s="321"/>
      <c r="CG192" s="323">
        <v>0</v>
      </c>
      <c r="CH192" s="321">
        <v>154066.02999999872</v>
      </c>
      <c r="CI192" s="323">
        <v>0</v>
      </c>
      <c r="CJ192" s="323">
        <v>0</v>
      </c>
      <c r="CK192" s="323">
        <v>0</v>
      </c>
      <c r="CL192" s="323">
        <v>0</v>
      </c>
      <c r="CM192" s="323">
        <v>0</v>
      </c>
      <c r="CN192" s="323">
        <v>0</v>
      </c>
      <c r="CO192" s="323">
        <v>0</v>
      </c>
      <c r="CP192" s="323">
        <v>0</v>
      </c>
      <c r="CQ192" s="323">
        <v>0</v>
      </c>
      <c r="CR192" s="321">
        <v>0</v>
      </c>
      <c r="CS192" s="323">
        <v>0</v>
      </c>
      <c r="CT192" s="323">
        <v>0</v>
      </c>
      <c r="CU192" s="323">
        <v>0</v>
      </c>
      <c r="CV192" s="323">
        <v>0</v>
      </c>
      <c r="CW192" s="323"/>
      <c r="CX192" s="323"/>
      <c r="CY192" s="323"/>
      <c r="CZ192" s="323">
        <v>149045.59999999873</v>
      </c>
      <c r="DA192" s="321">
        <v>149045.59999999873</v>
      </c>
      <c r="DB192" s="323">
        <v>0</v>
      </c>
      <c r="DC192" s="323">
        <v>5020.43</v>
      </c>
      <c r="DD192" s="323">
        <v>0</v>
      </c>
      <c r="DE192" s="323">
        <v>0</v>
      </c>
      <c r="DF192" s="323">
        <v>0</v>
      </c>
      <c r="DG192" s="321">
        <v>0</v>
      </c>
      <c r="DH192" s="323">
        <v>0</v>
      </c>
      <c r="DI192" s="323">
        <v>0</v>
      </c>
      <c r="DJ192" s="321">
        <v>5020.43</v>
      </c>
      <c r="DK192" s="323">
        <v>0</v>
      </c>
      <c r="DL192" s="323">
        <v>0</v>
      </c>
      <c r="DM192" s="323">
        <v>0</v>
      </c>
      <c r="DN192" s="323">
        <v>0</v>
      </c>
      <c r="DO192" s="323">
        <v>0</v>
      </c>
      <c r="DP192" s="334">
        <v>1.280568540096283E-9</v>
      </c>
      <c r="DQ192" s="323">
        <v>2170695.790000001</v>
      </c>
      <c r="DR192" s="324">
        <v>894665.94000000041</v>
      </c>
      <c r="DS192" s="323">
        <v>11095.2</v>
      </c>
      <c r="DT192" s="323">
        <v>96307.91</v>
      </c>
      <c r="DU192" s="323">
        <v>0</v>
      </c>
      <c r="DV192" s="323">
        <v>0</v>
      </c>
      <c r="DY192" s="303"/>
      <c r="DZ192" s="303"/>
      <c r="EG192" s="303"/>
    </row>
    <row r="193" spans="1:137" s="13" customFormat="1" ht="15.6" x14ac:dyDescent="0.3">
      <c r="A193" s="318">
        <v>2011</v>
      </c>
      <c r="B193" s="319" t="s">
        <v>382</v>
      </c>
      <c r="C193" s="320" t="s">
        <v>181</v>
      </c>
      <c r="D193" s="320" t="s">
        <v>186</v>
      </c>
      <c r="E193" s="320" t="s">
        <v>183</v>
      </c>
      <c r="F193" s="320" t="s">
        <v>184</v>
      </c>
      <c r="G193" s="321">
        <v>3470607.35</v>
      </c>
      <c r="H193" s="321">
        <v>0</v>
      </c>
      <c r="I193" s="321">
        <v>140181.97</v>
      </c>
      <c r="J193" s="321">
        <v>0</v>
      </c>
      <c r="K193" s="321">
        <v>299610</v>
      </c>
      <c r="L193" s="321">
        <v>1913.86</v>
      </c>
      <c r="M193" s="321">
        <v>0</v>
      </c>
      <c r="N193" s="321">
        <v>17594.93</v>
      </c>
      <c r="O193" s="321">
        <v>68.94</v>
      </c>
      <c r="P193" s="321">
        <v>46119.68</v>
      </c>
      <c r="Q193" s="321">
        <v>0</v>
      </c>
      <c r="R193" s="321">
        <v>0</v>
      </c>
      <c r="S193" s="321">
        <v>35153.599999999999</v>
      </c>
      <c r="T193" s="321">
        <v>58071.24</v>
      </c>
      <c r="U193" s="321">
        <v>0</v>
      </c>
      <c r="V193" s="321">
        <v>11975</v>
      </c>
      <c r="W193" s="321">
        <v>96286</v>
      </c>
      <c r="X193" s="321">
        <v>4177582.5700000008</v>
      </c>
      <c r="Y193" s="321">
        <v>2123594.4700000002</v>
      </c>
      <c r="Z193" s="321">
        <v>0</v>
      </c>
      <c r="AA193" s="321">
        <v>269257.34000000003</v>
      </c>
      <c r="AB193" s="321">
        <v>0</v>
      </c>
      <c r="AC193" s="321">
        <v>222587.94</v>
      </c>
      <c r="AD193" s="321">
        <v>136639.09</v>
      </c>
      <c r="AE193" s="321">
        <v>75429.48</v>
      </c>
      <c r="AF193" s="321">
        <v>28809.51</v>
      </c>
      <c r="AG193" s="321">
        <v>1160</v>
      </c>
      <c r="AH193" s="321">
        <v>0</v>
      </c>
      <c r="AI193" s="321">
        <v>0</v>
      </c>
      <c r="AJ193" s="321">
        <v>3644.8</v>
      </c>
      <c r="AK193" s="321">
        <v>0</v>
      </c>
      <c r="AL193" s="321">
        <v>0</v>
      </c>
      <c r="AM193" s="321">
        <v>19828.63</v>
      </c>
      <c r="AN193" s="321">
        <v>41410.15</v>
      </c>
      <c r="AO193" s="321">
        <v>87256.25</v>
      </c>
      <c r="AP193" s="321">
        <v>8678.2000000000007</v>
      </c>
      <c r="AQ193" s="321">
        <v>155091.46000000002</v>
      </c>
      <c r="AR193" s="321">
        <v>58326.14</v>
      </c>
      <c r="AS193" s="321">
        <v>0</v>
      </c>
      <c r="AT193" s="321">
        <v>5403.84</v>
      </c>
      <c r="AU193" s="321">
        <v>18745.650000000001</v>
      </c>
      <c r="AV193" s="321">
        <v>5998</v>
      </c>
      <c r="AW193" s="321">
        <v>74815.63</v>
      </c>
      <c r="AX193" s="321">
        <v>352483.99</v>
      </c>
      <c r="AY193" s="321">
        <v>58063.819999999992</v>
      </c>
      <c r="AZ193" s="321">
        <v>109859.39</v>
      </c>
      <c r="BA193" s="321">
        <v>234603</v>
      </c>
      <c r="BB193" s="321">
        <v>0</v>
      </c>
      <c r="BC193" s="321">
        <v>0</v>
      </c>
      <c r="BD193" s="321">
        <v>4091686.7799999993</v>
      </c>
      <c r="BE193" s="321">
        <v>382019.71999999986</v>
      </c>
      <c r="BF193" s="321">
        <v>85895.790000001434</v>
      </c>
      <c r="BG193" s="321">
        <v>467915.51000000129</v>
      </c>
      <c r="BH193" s="321">
        <v>11080.75</v>
      </c>
      <c r="BI193" s="321">
        <v>0</v>
      </c>
      <c r="BJ193" s="321">
        <v>0</v>
      </c>
      <c r="BK193" s="321">
        <v>11080.75</v>
      </c>
      <c r="BL193" s="321">
        <v>0</v>
      </c>
      <c r="BM193" s="321">
        <v>0</v>
      </c>
      <c r="BN193" s="321">
        <v>0</v>
      </c>
      <c r="BO193" s="321">
        <v>0</v>
      </c>
      <c r="BP193" s="321">
        <v>0</v>
      </c>
      <c r="BQ193" s="321">
        <v>36951.25</v>
      </c>
      <c r="BR193" s="321">
        <v>11080.75</v>
      </c>
      <c r="BS193" s="321">
        <v>48032</v>
      </c>
      <c r="BT193" s="321">
        <v>0</v>
      </c>
      <c r="BU193" s="321">
        <v>0</v>
      </c>
      <c r="BV193" s="321">
        <v>0</v>
      </c>
      <c r="BW193" s="321">
        <v>0</v>
      </c>
      <c r="BX193" s="321">
        <v>0</v>
      </c>
      <c r="BY193" s="321">
        <v>0</v>
      </c>
      <c r="BZ193" s="321">
        <v>0</v>
      </c>
      <c r="CA193" s="321">
        <v>0</v>
      </c>
      <c r="CB193" s="321">
        <v>0</v>
      </c>
      <c r="CC193" s="321">
        <v>467915.51000000129</v>
      </c>
      <c r="CD193" s="321"/>
      <c r="CE193" s="321">
        <v>48032</v>
      </c>
      <c r="CF193" s="321"/>
      <c r="CG193" s="321">
        <v>0</v>
      </c>
      <c r="CH193" s="321">
        <v>515947.51000000129</v>
      </c>
      <c r="CI193" s="321">
        <v>567708.17000000004</v>
      </c>
      <c r="CJ193" s="321">
        <v>21531.47</v>
      </c>
      <c r="CK193" s="321">
        <v>0</v>
      </c>
      <c r="CL193" s="321">
        <v>546176.70000000007</v>
      </c>
      <c r="CM193" s="321">
        <v>0</v>
      </c>
      <c r="CN193" s="321">
        <v>0</v>
      </c>
      <c r="CO193" s="321">
        <v>14633.39</v>
      </c>
      <c r="CP193" s="321">
        <v>0</v>
      </c>
      <c r="CQ193" s="321">
        <v>8436.02</v>
      </c>
      <c r="CR193" s="321">
        <v>569246.1100000001</v>
      </c>
      <c r="CS193" s="321">
        <v>0</v>
      </c>
      <c r="CT193" s="321">
        <v>0</v>
      </c>
      <c r="CU193" s="321">
        <v>0</v>
      </c>
      <c r="CV193" s="321">
        <v>0</v>
      </c>
      <c r="CW193" s="321"/>
      <c r="CX193" s="321"/>
      <c r="CY193" s="321"/>
      <c r="CZ193" s="321">
        <v>0</v>
      </c>
      <c r="DA193" s="321">
        <v>0</v>
      </c>
      <c r="DB193" s="321">
        <v>0</v>
      </c>
      <c r="DC193" s="321">
        <v>0</v>
      </c>
      <c r="DD193" s="321">
        <v>0</v>
      </c>
      <c r="DE193" s="321">
        <v>0</v>
      </c>
      <c r="DF193" s="321">
        <v>-53036.800000000003</v>
      </c>
      <c r="DG193" s="321">
        <v>-261.8</v>
      </c>
      <c r="DH193" s="321">
        <v>0</v>
      </c>
      <c r="DI193" s="321">
        <v>0</v>
      </c>
      <c r="DJ193" s="321">
        <v>-53298.600000000006</v>
      </c>
      <c r="DK193" s="321">
        <v>0</v>
      </c>
      <c r="DL193" s="321">
        <v>0</v>
      </c>
      <c r="DM193" s="321">
        <v>0</v>
      </c>
      <c r="DN193" s="321">
        <v>0</v>
      </c>
      <c r="DO193" s="321">
        <v>0</v>
      </c>
      <c r="DP193" s="322">
        <v>0</v>
      </c>
      <c r="DQ193" s="323">
        <v>2856317.8299999996</v>
      </c>
      <c r="DR193" s="324">
        <v>1235368.9499999997</v>
      </c>
      <c r="DS193" s="323">
        <v>352483.99</v>
      </c>
      <c r="DT193" s="323">
        <v>98937.15</v>
      </c>
      <c r="DU193" s="323">
        <v>58071.24</v>
      </c>
      <c r="DV193" s="323">
        <v>0</v>
      </c>
      <c r="DY193" s="303"/>
      <c r="DZ193" s="303"/>
      <c r="EG193" s="303"/>
    </row>
    <row r="194" spans="1:137" s="13" customFormat="1" ht="31.2" x14ac:dyDescent="0.3">
      <c r="A194" s="318">
        <v>4193</v>
      </c>
      <c r="B194" s="319" t="s">
        <v>383</v>
      </c>
      <c r="C194" s="320" t="s">
        <v>181</v>
      </c>
      <c r="D194" s="320" t="s">
        <v>204</v>
      </c>
      <c r="E194" s="320" t="s">
        <v>183</v>
      </c>
      <c r="F194" s="320" t="s">
        <v>184</v>
      </c>
      <c r="G194" s="321">
        <v>5599296.29</v>
      </c>
      <c r="H194" s="321">
        <v>0</v>
      </c>
      <c r="I194" s="321">
        <v>181171.69</v>
      </c>
      <c r="J194" s="321">
        <v>0</v>
      </c>
      <c r="K194" s="321">
        <v>247660</v>
      </c>
      <c r="L194" s="321">
        <v>856.93</v>
      </c>
      <c r="M194" s="321">
        <v>16007.2</v>
      </c>
      <c r="N194" s="321">
        <v>0</v>
      </c>
      <c r="O194" s="321">
        <v>6464.72</v>
      </c>
      <c r="P194" s="321">
        <v>0</v>
      </c>
      <c r="Q194" s="321">
        <v>0</v>
      </c>
      <c r="R194" s="321">
        <v>0</v>
      </c>
      <c r="S194" s="321">
        <v>20375.979999999996</v>
      </c>
      <c r="T194" s="321">
        <v>161241.72</v>
      </c>
      <c r="U194" s="321">
        <v>0</v>
      </c>
      <c r="V194" s="321">
        <v>25189.5</v>
      </c>
      <c r="W194" s="321">
        <v>0</v>
      </c>
      <c r="X194" s="321">
        <v>6258264.0300000003</v>
      </c>
      <c r="Y194" s="321">
        <v>2791592</v>
      </c>
      <c r="Z194" s="321">
        <v>0</v>
      </c>
      <c r="AA194" s="321">
        <v>227557.98</v>
      </c>
      <c r="AB194" s="321">
        <v>0</v>
      </c>
      <c r="AC194" s="321">
        <v>910475.61</v>
      </c>
      <c r="AD194" s="321">
        <v>0</v>
      </c>
      <c r="AE194" s="321">
        <v>109937.18</v>
      </c>
      <c r="AF194" s="321">
        <v>47282.85</v>
      </c>
      <c r="AG194" s="321">
        <v>12627.02</v>
      </c>
      <c r="AH194" s="321">
        <v>0</v>
      </c>
      <c r="AI194" s="321">
        <v>0</v>
      </c>
      <c r="AJ194" s="321">
        <v>1516.48</v>
      </c>
      <c r="AK194" s="321">
        <v>1220.25</v>
      </c>
      <c r="AL194" s="321">
        <v>55.06</v>
      </c>
      <c r="AM194" s="321">
        <v>75003.58</v>
      </c>
      <c r="AN194" s="321">
        <v>125949.23</v>
      </c>
      <c r="AO194" s="321">
        <v>118188.96</v>
      </c>
      <c r="AP194" s="321">
        <v>20265.47</v>
      </c>
      <c r="AQ194" s="321">
        <v>80936.31</v>
      </c>
      <c r="AR194" s="321">
        <v>0</v>
      </c>
      <c r="AS194" s="321">
        <v>0</v>
      </c>
      <c r="AT194" s="321">
        <v>74906.59</v>
      </c>
      <c r="AU194" s="321">
        <v>19754.829999999998</v>
      </c>
      <c r="AV194" s="321">
        <v>0</v>
      </c>
      <c r="AW194" s="321">
        <v>151848.07</v>
      </c>
      <c r="AX194" s="321">
        <v>113173.13</v>
      </c>
      <c r="AY194" s="321">
        <v>71588.97</v>
      </c>
      <c r="AZ194" s="321">
        <v>392491.26</v>
      </c>
      <c r="BA194" s="321">
        <v>323190</v>
      </c>
      <c r="BB194" s="321">
        <v>0</v>
      </c>
      <c r="BC194" s="321">
        <v>0</v>
      </c>
      <c r="BD194" s="321">
        <v>5669560.8299999991</v>
      </c>
      <c r="BE194" s="321">
        <v>991598.75</v>
      </c>
      <c r="BF194" s="321">
        <v>588703.20000000112</v>
      </c>
      <c r="BG194" s="321">
        <v>1580301.9500000011</v>
      </c>
      <c r="BH194" s="321">
        <v>15264.06</v>
      </c>
      <c r="BI194" s="321">
        <v>0</v>
      </c>
      <c r="BJ194" s="321">
        <v>0</v>
      </c>
      <c r="BK194" s="321">
        <v>15264.06</v>
      </c>
      <c r="BL194" s="321">
        <v>0</v>
      </c>
      <c r="BM194" s="321">
        <v>0</v>
      </c>
      <c r="BN194" s="321">
        <v>0</v>
      </c>
      <c r="BO194" s="321">
        <v>0</v>
      </c>
      <c r="BP194" s="321">
        <v>0</v>
      </c>
      <c r="BQ194" s="321">
        <v>60207.53</v>
      </c>
      <c r="BR194" s="321">
        <v>15264.06</v>
      </c>
      <c r="BS194" s="321">
        <v>75471.59</v>
      </c>
      <c r="BT194" s="321">
        <v>0</v>
      </c>
      <c r="BU194" s="321">
        <v>0</v>
      </c>
      <c r="BV194" s="321">
        <v>0</v>
      </c>
      <c r="BW194" s="321">
        <v>0</v>
      </c>
      <c r="BX194" s="321">
        <v>0</v>
      </c>
      <c r="BY194" s="321">
        <v>0</v>
      </c>
      <c r="BZ194" s="321">
        <v>0</v>
      </c>
      <c r="CA194" s="321">
        <v>0</v>
      </c>
      <c r="CB194" s="321">
        <v>0</v>
      </c>
      <c r="CC194" s="321">
        <v>1580301.9500000011</v>
      </c>
      <c r="CD194" s="321"/>
      <c r="CE194" s="321">
        <v>75471.59</v>
      </c>
      <c r="CF194" s="321"/>
      <c r="CG194" s="321">
        <v>0</v>
      </c>
      <c r="CH194" s="321">
        <v>1655773.5400000012</v>
      </c>
      <c r="CI194" s="321">
        <v>1590157.87</v>
      </c>
      <c r="CJ194" s="321">
        <v>2090.5100000000002</v>
      </c>
      <c r="CK194" s="321">
        <v>3367.43</v>
      </c>
      <c r="CL194" s="321">
        <v>1591434.79</v>
      </c>
      <c r="CM194" s="321">
        <v>0</v>
      </c>
      <c r="CN194" s="321">
        <v>0</v>
      </c>
      <c r="CO194" s="321">
        <v>19516.87</v>
      </c>
      <c r="CP194" s="321">
        <v>0</v>
      </c>
      <c r="CQ194" s="321">
        <v>0</v>
      </c>
      <c r="CR194" s="321">
        <v>1610951.6600000001</v>
      </c>
      <c r="CS194" s="321">
        <v>0</v>
      </c>
      <c r="CT194" s="321">
        <v>0</v>
      </c>
      <c r="CU194" s="321">
        <v>0</v>
      </c>
      <c r="CV194" s="321">
        <v>0</v>
      </c>
      <c r="CW194" s="321"/>
      <c r="CX194" s="321"/>
      <c r="CY194" s="321"/>
      <c r="CZ194" s="321">
        <v>0</v>
      </c>
      <c r="DA194" s="321">
        <v>0</v>
      </c>
      <c r="DB194" s="321">
        <v>0</v>
      </c>
      <c r="DC194" s="321">
        <v>4097.1400000000003</v>
      </c>
      <c r="DD194" s="321">
        <v>130852.08</v>
      </c>
      <c r="DE194" s="321">
        <v>0</v>
      </c>
      <c r="DF194" s="321">
        <v>-24103.1</v>
      </c>
      <c r="DG194" s="321">
        <v>-3140.82</v>
      </c>
      <c r="DH194" s="321">
        <v>0</v>
      </c>
      <c r="DI194" s="321">
        <v>-62883.42</v>
      </c>
      <c r="DJ194" s="321">
        <v>44821.87999999999</v>
      </c>
      <c r="DK194" s="321">
        <v>0</v>
      </c>
      <c r="DL194" s="321">
        <v>0</v>
      </c>
      <c r="DM194" s="321">
        <v>0</v>
      </c>
      <c r="DN194" s="321">
        <v>0</v>
      </c>
      <c r="DO194" s="321">
        <v>0</v>
      </c>
      <c r="DP194" s="322">
        <v>0</v>
      </c>
      <c r="DQ194" s="323">
        <v>4086845.62</v>
      </c>
      <c r="DR194" s="324">
        <v>1582715.209999999</v>
      </c>
      <c r="DS194" s="323">
        <v>113173.13</v>
      </c>
      <c r="DT194" s="323">
        <v>26840.699999999997</v>
      </c>
      <c r="DU194" s="323">
        <v>161241.72</v>
      </c>
      <c r="DV194" s="323">
        <v>0</v>
      </c>
      <c r="DY194" s="303"/>
      <c r="DZ194" s="303"/>
      <c r="EG194" s="303"/>
    </row>
    <row r="195" spans="1:137" s="13" customFormat="1" ht="31.2" x14ac:dyDescent="0.3">
      <c r="A195" s="318">
        <v>2478</v>
      </c>
      <c r="B195" s="319" t="s">
        <v>384</v>
      </c>
      <c r="C195" s="320" t="s">
        <v>181</v>
      </c>
      <c r="D195" s="320" t="s">
        <v>186</v>
      </c>
      <c r="E195" s="320" t="s">
        <v>183</v>
      </c>
      <c r="F195" s="320" t="s">
        <v>184</v>
      </c>
      <c r="G195" s="321">
        <v>2258853.7799999998</v>
      </c>
      <c r="H195" s="321">
        <v>0</v>
      </c>
      <c r="I195" s="321">
        <v>14375.53</v>
      </c>
      <c r="J195" s="321">
        <v>0</v>
      </c>
      <c r="K195" s="321">
        <v>63170</v>
      </c>
      <c r="L195" s="321">
        <v>200</v>
      </c>
      <c r="M195" s="321">
        <v>318954.40999999997</v>
      </c>
      <c r="N195" s="321">
        <v>228269.11</v>
      </c>
      <c r="O195" s="321">
        <v>12533.06</v>
      </c>
      <c r="P195" s="321">
        <v>0</v>
      </c>
      <c r="Q195" s="321">
        <v>0</v>
      </c>
      <c r="R195" s="321">
        <v>0</v>
      </c>
      <c r="S195" s="321">
        <v>63083.77</v>
      </c>
      <c r="T195" s="321">
        <v>0</v>
      </c>
      <c r="U195" s="321">
        <v>0</v>
      </c>
      <c r="V195" s="321">
        <v>1005.83</v>
      </c>
      <c r="W195" s="321">
        <v>99553</v>
      </c>
      <c r="X195" s="321">
        <v>3059998.4899999998</v>
      </c>
      <c r="Y195" s="321">
        <v>1185052.94</v>
      </c>
      <c r="Z195" s="321">
        <v>19453.25</v>
      </c>
      <c r="AA195" s="321">
        <v>282832.45</v>
      </c>
      <c r="AB195" s="321">
        <v>57927.55</v>
      </c>
      <c r="AC195" s="321">
        <v>182176.08</v>
      </c>
      <c r="AD195" s="321">
        <v>0</v>
      </c>
      <c r="AE195" s="321">
        <v>123462.17</v>
      </c>
      <c r="AF195" s="321">
        <v>1564.33</v>
      </c>
      <c r="AG195" s="321">
        <v>407.65</v>
      </c>
      <c r="AH195" s="321">
        <v>0</v>
      </c>
      <c r="AI195" s="321">
        <v>0</v>
      </c>
      <c r="AJ195" s="321">
        <v>63657.79</v>
      </c>
      <c r="AK195" s="321">
        <v>5514.78</v>
      </c>
      <c r="AL195" s="321">
        <v>55602.76</v>
      </c>
      <c r="AM195" s="321">
        <v>10651.29</v>
      </c>
      <c r="AN195" s="321">
        <v>89623.89</v>
      </c>
      <c r="AO195" s="321">
        <v>47099.58</v>
      </c>
      <c r="AP195" s="321">
        <v>14129.630000000001</v>
      </c>
      <c r="AQ195" s="321">
        <v>52822.939999999995</v>
      </c>
      <c r="AR195" s="321">
        <v>7631.93</v>
      </c>
      <c r="AS195" s="321">
        <v>0</v>
      </c>
      <c r="AT195" s="321">
        <v>43557.71</v>
      </c>
      <c r="AU195" s="321">
        <v>19362</v>
      </c>
      <c r="AV195" s="321">
        <v>0</v>
      </c>
      <c r="AW195" s="321">
        <v>72572.27</v>
      </c>
      <c r="AX195" s="321">
        <v>185677.92</v>
      </c>
      <c r="AY195" s="321">
        <v>29663.200000000001</v>
      </c>
      <c r="AZ195" s="321">
        <v>239729.36</v>
      </c>
      <c r="BA195" s="321">
        <v>0</v>
      </c>
      <c r="BB195" s="321">
        <v>0</v>
      </c>
      <c r="BC195" s="321">
        <v>0</v>
      </c>
      <c r="BD195" s="321">
        <v>2790173.4699999997</v>
      </c>
      <c r="BE195" s="321">
        <v>305774.75000000012</v>
      </c>
      <c r="BF195" s="321">
        <v>269825.02</v>
      </c>
      <c r="BG195" s="321">
        <v>575599.77000000014</v>
      </c>
      <c r="BH195" s="321">
        <v>4273.96</v>
      </c>
      <c r="BI195" s="321">
        <v>0</v>
      </c>
      <c r="BJ195" s="321">
        <v>0</v>
      </c>
      <c r="BK195" s="321">
        <v>4273.96</v>
      </c>
      <c r="BL195" s="321">
        <v>0</v>
      </c>
      <c r="BM195" s="321">
        <v>0</v>
      </c>
      <c r="BN195" s="321">
        <v>4273.96</v>
      </c>
      <c r="BO195" s="321">
        <v>0</v>
      </c>
      <c r="BP195" s="321">
        <v>4273.96</v>
      </c>
      <c r="BQ195" s="321">
        <v>4255.9600000000028</v>
      </c>
      <c r="BR195" s="321">
        <v>0</v>
      </c>
      <c r="BS195" s="321">
        <v>4255.9600000000028</v>
      </c>
      <c r="BT195" s="321">
        <v>0</v>
      </c>
      <c r="BU195" s="321">
        <v>0</v>
      </c>
      <c r="BV195" s="321">
        <v>0</v>
      </c>
      <c r="BW195" s="321">
        <v>0</v>
      </c>
      <c r="BX195" s="321">
        <v>0</v>
      </c>
      <c r="BY195" s="321">
        <v>0</v>
      </c>
      <c r="BZ195" s="321">
        <v>0</v>
      </c>
      <c r="CA195" s="321">
        <v>0</v>
      </c>
      <c r="CB195" s="321">
        <v>0</v>
      </c>
      <c r="CC195" s="321">
        <v>575599.77000000014</v>
      </c>
      <c r="CD195" s="321"/>
      <c r="CE195" s="321">
        <v>4255.9600000000028</v>
      </c>
      <c r="CF195" s="321"/>
      <c r="CG195" s="321">
        <v>0</v>
      </c>
      <c r="CH195" s="321">
        <v>579855.7300000001</v>
      </c>
      <c r="CI195" s="321">
        <v>100000</v>
      </c>
      <c r="CJ195" s="321">
        <v>149893.71</v>
      </c>
      <c r="CK195" s="321">
        <v>216.6</v>
      </c>
      <c r="CL195" s="321">
        <v>-49677.109999999993</v>
      </c>
      <c r="CM195" s="321">
        <v>0</v>
      </c>
      <c r="CN195" s="321">
        <v>0</v>
      </c>
      <c r="CO195" s="321">
        <v>13607.41</v>
      </c>
      <c r="CP195" s="321">
        <v>0</v>
      </c>
      <c r="CQ195" s="321">
        <v>1208</v>
      </c>
      <c r="CR195" s="321">
        <v>-34861.699999999997</v>
      </c>
      <c r="CS195" s="321">
        <v>565368.44999999995</v>
      </c>
      <c r="CT195" s="321">
        <v>0</v>
      </c>
      <c r="CU195" s="321">
        <v>0</v>
      </c>
      <c r="CV195" s="321">
        <v>565368.44999999995</v>
      </c>
      <c r="CW195" s="321"/>
      <c r="CX195" s="321"/>
      <c r="CY195" s="321"/>
      <c r="CZ195" s="321">
        <v>0</v>
      </c>
      <c r="DA195" s="321">
        <v>565368.44999999995</v>
      </c>
      <c r="DB195" s="321">
        <v>5331.66</v>
      </c>
      <c r="DC195" s="321">
        <v>9724.73</v>
      </c>
      <c r="DD195" s="321">
        <v>0</v>
      </c>
      <c r="DE195" s="321">
        <v>0</v>
      </c>
      <c r="DF195" s="321">
        <v>-51126.06</v>
      </c>
      <c r="DG195" s="321">
        <v>-69621.7</v>
      </c>
      <c r="DH195" s="321">
        <v>0</v>
      </c>
      <c r="DI195" s="321">
        <v>0</v>
      </c>
      <c r="DJ195" s="321">
        <v>-105691.37</v>
      </c>
      <c r="DK195" s="321">
        <v>0</v>
      </c>
      <c r="DL195" s="321">
        <v>0</v>
      </c>
      <c r="DM195" s="321">
        <v>0</v>
      </c>
      <c r="DN195" s="321">
        <v>0</v>
      </c>
      <c r="DO195" s="321">
        <v>155040.82999999999</v>
      </c>
      <c r="DP195" s="322">
        <v>-0.47999999998137355</v>
      </c>
      <c r="DQ195" s="323">
        <v>1852468.77</v>
      </c>
      <c r="DR195" s="324">
        <v>937704.69999999972</v>
      </c>
      <c r="DS195" s="323">
        <v>185677.92</v>
      </c>
      <c r="DT195" s="323">
        <v>303885.94</v>
      </c>
      <c r="DU195" s="323">
        <v>0</v>
      </c>
      <c r="DV195" s="323">
        <v>155040.82999999999</v>
      </c>
      <c r="DY195" s="303"/>
      <c r="DZ195" s="303"/>
      <c r="EG195" s="303"/>
    </row>
    <row r="196" spans="1:137" s="13" customFormat="1" ht="15.6" x14ac:dyDescent="0.3">
      <c r="A196" s="318">
        <v>2293</v>
      </c>
      <c r="B196" s="319" t="s">
        <v>385</v>
      </c>
      <c r="C196" s="320" t="s">
        <v>181</v>
      </c>
      <c r="D196" s="320" t="s">
        <v>186</v>
      </c>
      <c r="E196" s="320" t="s">
        <v>183</v>
      </c>
      <c r="F196" s="320" t="s">
        <v>184</v>
      </c>
      <c r="G196" s="321">
        <v>3527738.87</v>
      </c>
      <c r="H196" s="321">
        <v>0</v>
      </c>
      <c r="I196" s="321">
        <v>48477.02</v>
      </c>
      <c r="J196" s="321">
        <v>0</v>
      </c>
      <c r="K196" s="321">
        <v>345180</v>
      </c>
      <c r="L196" s="321">
        <v>5000</v>
      </c>
      <c r="M196" s="321">
        <v>0</v>
      </c>
      <c r="N196" s="321">
        <v>0</v>
      </c>
      <c r="O196" s="321">
        <v>109.24</v>
      </c>
      <c r="P196" s="321">
        <v>0</v>
      </c>
      <c r="Q196" s="321">
        <v>0</v>
      </c>
      <c r="R196" s="321">
        <v>0</v>
      </c>
      <c r="S196" s="321">
        <v>0</v>
      </c>
      <c r="T196" s="321">
        <v>157213.97</v>
      </c>
      <c r="U196" s="321">
        <v>0</v>
      </c>
      <c r="V196" s="321">
        <v>14846.88</v>
      </c>
      <c r="W196" s="321">
        <v>90586</v>
      </c>
      <c r="X196" s="321">
        <v>4189151.9800000004</v>
      </c>
      <c r="Y196" s="321">
        <v>1746781.16</v>
      </c>
      <c r="Z196" s="321">
        <v>0</v>
      </c>
      <c r="AA196" s="321">
        <v>526800.54</v>
      </c>
      <c r="AB196" s="321">
        <v>173416.59</v>
      </c>
      <c r="AC196" s="321">
        <v>240615.94</v>
      </c>
      <c r="AD196" s="321">
        <v>138424.09</v>
      </c>
      <c r="AE196" s="321">
        <v>143719.84</v>
      </c>
      <c r="AF196" s="321">
        <v>0</v>
      </c>
      <c r="AG196" s="321">
        <v>7051.18</v>
      </c>
      <c r="AH196" s="321">
        <v>0</v>
      </c>
      <c r="AI196" s="321">
        <v>0</v>
      </c>
      <c r="AJ196" s="321">
        <v>30092.38</v>
      </c>
      <c r="AK196" s="321">
        <v>2518.7600000000002</v>
      </c>
      <c r="AL196" s="321">
        <v>940.52</v>
      </c>
      <c r="AM196" s="321">
        <v>7156.8</v>
      </c>
      <c r="AN196" s="321">
        <v>78501.440000000002</v>
      </c>
      <c r="AO196" s="321">
        <v>41074.75</v>
      </c>
      <c r="AP196" s="321">
        <v>20223.66</v>
      </c>
      <c r="AQ196" s="321">
        <v>151337.29999999999</v>
      </c>
      <c r="AR196" s="321">
        <v>8965.82</v>
      </c>
      <c r="AS196" s="321">
        <v>0</v>
      </c>
      <c r="AT196" s="321">
        <v>104825.94</v>
      </c>
      <c r="AU196" s="321">
        <v>12566.4</v>
      </c>
      <c r="AV196" s="321">
        <v>4299.05</v>
      </c>
      <c r="AW196" s="321">
        <v>109174.21</v>
      </c>
      <c r="AX196" s="321">
        <v>309285.17</v>
      </c>
      <c r="AY196" s="321">
        <v>85982.33</v>
      </c>
      <c r="AZ196" s="321">
        <v>215223.89</v>
      </c>
      <c r="BA196" s="321">
        <v>0</v>
      </c>
      <c r="BB196" s="321">
        <v>0</v>
      </c>
      <c r="BC196" s="321">
        <v>0</v>
      </c>
      <c r="BD196" s="321">
        <v>4158977.7599999988</v>
      </c>
      <c r="BE196" s="321">
        <v>1003300.02</v>
      </c>
      <c r="BF196" s="321">
        <v>30174.220000001602</v>
      </c>
      <c r="BG196" s="321">
        <v>1033474.2400000016</v>
      </c>
      <c r="BH196" s="321">
        <v>10914.25</v>
      </c>
      <c r="BI196" s="321">
        <v>0</v>
      </c>
      <c r="BJ196" s="321">
        <v>0</v>
      </c>
      <c r="BK196" s="321">
        <v>10914.25</v>
      </c>
      <c r="BL196" s="321">
        <v>0</v>
      </c>
      <c r="BM196" s="321">
        <v>122504.7</v>
      </c>
      <c r="BN196" s="321">
        <v>0</v>
      </c>
      <c r="BO196" s="321">
        <v>0</v>
      </c>
      <c r="BP196" s="321">
        <v>122504.7</v>
      </c>
      <c r="BQ196" s="321">
        <v>194118.39999999999</v>
      </c>
      <c r="BR196" s="321">
        <v>-111590.45</v>
      </c>
      <c r="BS196" s="321">
        <v>82527.95</v>
      </c>
      <c r="BT196" s="321">
        <v>0</v>
      </c>
      <c r="BU196" s="321">
        <v>0</v>
      </c>
      <c r="BV196" s="321">
        <v>0</v>
      </c>
      <c r="BW196" s="321">
        <v>0</v>
      </c>
      <c r="BX196" s="321">
        <v>0</v>
      </c>
      <c r="BY196" s="321">
        <v>0</v>
      </c>
      <c r="BZ196" s="321">
        <v>0</v>
      </c>
      <c r="CA196" s="321">
        <v>0</v>
      </c>
      <c r="CB196" s="321">
        <v>0</v>
      </c>
      <c r="CC196" s="321">
        <v>1033474.2400000016</v>
      </c>
      <c r="CD196" s="321"/>
      <c r="CE196" s="321">
        <v>82527.95</v>
      </c>
      <c r="CF196" s="321"/>
      <c r="CG196" s="321">
        <v>0</v>
      </c>
      <c r="CH196" s="321">
        <v>1116002.1900000016</v>
      </c>
      <c r="CI196" s="321">
        <v>1062587.43</v>
      </c>
      <c r="CJ196" s="321">
        <v>51849.98</v>
      </c>
      <c r="CK196" s="321">
        <v>1751.61</v>
      </c>
      <c r="CL196" s="321">
        <v>1012489.0599999999</v>
      </c>
      <c r="CM196" s="321">
        <v>0</v>
      </c>
      <c r="CN196" s="321">
        <v>0</v>
      </c>
      <c r="CO196" s="321">
        <v>10350</v>
      </c>
      <c r="CP196" s="321">
        <v>102871.83</v>
      </c>
      <c r="CQ196" s="321">
        <v>0</v>
      </c>
      <c r="CR196" s="321">
        <v>1125710.8899999999</v>
      </c>
      <c r="CS196" s="321">
        <v>0</v>
      </c>
      <c r="CT196" s="321">
        <v>0</v>
      </c>
      <c r="CU196" s="321">
        <v>0</v>
      </c>
      <c r="CV196" s="321">
        <v>0</v>
      </c>
      <c r="CW196" s="321"/>
      <c r="CX196" s="321"/>
      <c r="CY196" s="321"/>
      <c r="CZ196" s="321">
        <v>0</v>
      </c>
      <c r="DA196" s="321">
        <v>0</v>
      </c>
      <c r="DB196" s="321">
        <v>0</v>
      </c>
      <c r="DC196" s="321">
        <v>0</v>
      </c>
      <c r="DD196" s="321">
        <v>0</v>
      </c>
      <c r="DE196" s="321">
        <v>0</v>
      </c>
      <c r="DF196" s="321">
        <v>0</v>
      </c>
      <c r="DG196" s="321">
        <v>-11171.11</v>
      </c>
      <c r="DH196" s="321">
        <v>0</v>
      </c>
      <c r="DI196" s="321">
        <v>0</v>
      </c>
      <c r="DJ196" s="321">
        <v>-11171.11</v>
      </c>
      <c r="DK196" s="321">
        <v>0</v>
      </c>
      <c r="DL196" s="321">
        <v>0</v>
      </c>
      <c r="DM196" s="321">
        <v>0</v>
      </c>
      <c r="DN196" s="321">
        <v>1462.31</v>
      </c>
      <c r="DO196" s="321">
        <v>0</v>
      </c>
      <c r="DP196" s="322">
        <v>0.10000000009313226</v>
      </c>
      <c r="DQ196" s="323">
        <v>2969758.1599999997</v>
      </c>
      <c r="DR196" s="324">
        <v>1189219.5999999992</v>
      </c>
      <c r="DS196" s="323">
        <v>309285.17</v>
      </c>
      <c r="DT196" s="323">
        <v>109.24</v>
      </c>
      <c r="DU196" s="323">
        <v>157213.97</v>
      </c>
      <c r="DV196" s="323">
        <v>1462.31</v>
      </c>
      <c r="DY196" s="303"/>
      <c r="DZ196" s="303"/>
      <c r="EG196" s="303"/>
    </row>
    <row r="197" spans="1:137" s="13" customFormat="1" ht="15.6" x14ac:dyDescent="0.3">
      <c r="A197" s="318">
        <v>2445</v>
      </c>
      <c r="B197" s="319" t="s">
        <v>386</v>
      </c>
      <c r="C197" s="320" t="s">
        <v>181</v>
      </c>
      <c r="D197" s="320" t="s">
        <v>186</v>
      </c>
      <c r="E197" s="320" t="s">
        <v>183</v>
      </c>
      <c r="F197" s="320" t="s">
        <v>210</v>
      </c>
      <c r="G197" s="321">
        <v>1352656.56</v>
      </c>
      <c r="H197" s="321">
        <v>0</v>
      </c>
      <c r="I197" s="321">
        <v>83626.37</v>
      </c>
      <c r="J197" s="321">
        <v>0</v>
      </c>
      <c r="K197" s="321">
        <v>213120</v>
      </c>
      <c r="L197" s="321">
        <v>0</v>
      </c>
      <c r="M197" s="321">
        <v>0</v>
      </c>
      <c r="N197" s="321">
        <v>0</v>
      </c>
      <c r="O197" s="321">
        <v>38366.23000000001</v>
      </c>
      <c r="P197" s="321">
        <v>17559.78</v>
      </c>
      <c r="Q197" s="321">
        <v>0</v>
      </c>
      <c r="R197" s="321">
        <v>0</v>
      </c>
      <c r="S197" s="321">
        <v>8559.2799999999988</v>
      </c>
      <c r="T197" s="321">
        <v>0</v>
      </c>
      <c r="U197" s="321">
        <v>0</v>
      </c>
      <c r="V197" s="321">
        <v>11850</v>
      </c>
      <c r="W197" s="321">
        <v>32187</v>
      </c>
      <c r="X197" s="321">
        <v>1757925.2200000002</v>
      </c>
      <c r="Y197" s="321">
        <v>633135.87000000046</v>
      </c>
      <c r="Z197" s="321">
        <v>0</v>
      </c>
      <c r="AA197" s="321">
        <v>378993.1</v>
      </c>
      <c r="AB197" s="321">
        <v>64982.96000000037</v>
      </c>
      <c r="AC197" s="321">
        <v>108501.18999999999</v>
      </c>
      <c r="AD197" s="321">
        <v>0</v>
      </c>
      <c r="AE197" s="321">
        <v>81236.049999999988</v>
      </c>
      <c r="AF197" s="321">
        <v>372.99999999999818</v>
      </c>
      <c r="AG197" s="321">
        <v>2785</v>
      </c>
      <c r="AH197" s="321">
        <v>0</v>
      </c>
      <c r="AI197" s="321">
        <v>130</v>
      </c>
      <c r="AJ197" s="321">
        <v>5734.9999999999982</v>
      </c>
      <c r="AK197" s="321">
        <v>5675</v>
      </c>
      <c r="AL197" s="321">
        <v>4922</v>
      </c>
      <c r="AM197" s="321">
        <v>11133</v>
      </c>
      <c r="AN197" s="321">
        <v>59961.999999999993</v>
      </c>
      <c r="AO197" s="321">
        <v>24535.64</v>
      </c>
      <c r="AP197" s="321">
        <v>12659</v>
      </c>
      <c r="AQ197" s="321">
        <v>69344.600000000006</v>
      </c>
      <c r="AR197" s="321">
        <v>38619</v>
      </c>
      <c r="AS197" s="321">
        <v>0</v>
      </c>
      <c r="AT197" s="321">
        <v>10920.000000000007</v>
      </c>
      <c r="AU197" s="321">
        <v>5139.75</v>
      </c>
      <c r="AV197" s="321">
        <v>3525</v>
      </c>
      <c r="AW197" s="321">
        <v>98317.63</v>
      </c>
      <c r="AX197" s="321">
        <v>60693.389999999978</v>
      </c>
      <c r="AY197" s="321">
        <v>31868.93</v>
      </c>
      <c r="AZ197" s="321">
        <v>18753</v>
      </c>
      <c r="BA197" s="321">
        <v>0</v>
      </c>
      <c r="BB197" s="321">
        <v>0</v>
      </c>
      <c r="BC197" s="321">
        <v>0</v>
      </c>
      <c r="BD197" s="321">
        <v>1731940.1100000008</v>
      </c>
      <c r="BE197" s="321">
        <v>-2464.4900000002513</v>
      </c>
      <c r="BF197" s="321">
        <v>25985.109999999404</v>
      </c>
      <c r="BG197" s="321">
        <v>23520.619999999151</v>
      </c>
      <c r="BH197" s="321">
        <v>6193.75</v>
      </c>
      <c r="BI197" s="321">
        <v>0</v>
      </c>
      <c r="BJ197" s="321">
        <v>0</v>
      </c>
      <c r="BK197" s="321">
        <v>6193.75</v>
      </c>
      <c r="BL197" s="321">
        <v>0</v>
      </c>
      <c r="BM197" s="321">
        <v>6790</v>
      </c>
      <c r="BN197" s="321">
        <v>0</v>
      </c>
      <c r="BO197" s="321">
        <v>0</v>
      </c>
      <c r="BP197" s="321">
        <v>6790</v>
      </c>
      <c r="BQ197" s="321">
        <v>14114.849999999999</v>
      </c>
      <c r="BR197" s="321">
        <v>-596.25</v>
      </c>
      <c r="BS197" s="321">
        <v>13518.599999999999</v>
      </c>
      <c r="BT197" s="321">
        <v>0</v>
      </c>
      <c r="BU197" s="321">
        <v>0</v>
      </c>
      <c r="BV197" s="321">
        <v>0</v>
      </c>
      <c r="BW197" s="321">
        <v>0</v>
      </c>
      <c r="BX197" s="321">
        <v>0</v>
      </c>
      <c r="BY197" s="321">
        <v>0</v>
      </c>
      <c r="BZ197" s="321">
        <v>0</v>
      </c>
      <c r="CA197" s="321">
        <v>0</v>
      </c>
      <c r="CB197" s="321">
        <v>0</v>
      </c>
      <c r="CC197" s="321">
        <v>23520.619999999151</v>
      </c>
      <c r="CD197" s="321"/>
      <c r="CE197" s="321">
        <v>13518.599999999999</v>
      </c>
      <c r="CF197" s="321"/>
      <c r="CG197" s="321">
        <v>0</v>
      </c>
      <c r="CH197" s="321">
        <v>37039.21999999915</v>
      </c>
      <c r="CI197" s="321">
        <v>0</v>
      </c>
      <c r="CJ197" s="321">
        <v>0</v>
      </c>
      <c r="CK197" s="321">
        <v>0</v>
      </c>
      <c r="CL197" s="321">
        <v>0</v>
      </c>
      <c r="CM197" s="321">
        <v>0</v>
      </c>
      <c r="CN197" s="321">
        <v>0</v>
      </c>
      <c r="CO197" s="321">
        <v>0</v>
      </c>
      <c r="CP197" s="321">
        <v>0</v>
      </c>
      <c r="CQ197" s="321">
        <v>0</v>
      </c>
      <c r="CR197" s="321">
        <v>0</v>
      </c>
      <c r="CS197" s="321">
        <v>0</v>
      </c>
      <c r="CT197" s="321">
        <v>0</v>
      </c>
      <c r="CU197" s="321">
        <v>0</v>
      </c>
      <c r="CV197" s="321">
        <v>0</v>
      </c>
      <c r="CW197" s="321"/>
      <c r="CX197" s="321"/>
      <c r="CY197" s="321"/>
      <c r="CZ197" s="321">
        <v>66755.939999999275</v>
      </c>
      <c r="DA197" s="321">
        <v>66755.939999999275</v>
      </c>
      <c r="DB197" s="321">
        <v>0</v>
      </c>
      <c r="DC197" s="321">
        <v>129.91</v>
      </c>
      <c r="DD197" s="321">
        <v>0</v>
      </c>
      <c r="DE197" s="321">
        <v>0</v>
      </c>
      <c r="DF197" s="321">
        <v>0</v>
      </c>
      <c r="DG197" s="321">
        <v>-29846.63</v>
      </c>
      <c r="DH197" s="321">
        <v>0</v>
      </c>
      <c r="DI197" s="321">
        <v>0</v>
      </c>
      <c r="DJ197" s="321">
        <v>-29716.720000000001</v>
      </c>
      <c r="DK197" s="321">
        <v>0</v>
      </c>
      <c r="DL197" s="321">
        <v>0</v>
      </c>
      <c r="DM197" s="321">
        <v>0</v>
      </c>
      <c r="DN197" s="321">
        <v>0</v>
      </c>
      <c r="DO197" s="321">
        <v>0</v>
      </c>
      <c r="DP197" s="322">
        <v>7.2759576141834259E-10</v>
      </c>
      <c r="DQ197" s="323">
        <v>1267222.1700000009</v>
      </c>
      <c r="DR197" s="324">
        <v>464717.93999999994</v>
      </c>
      <c r="DS197" s="323">
        <v>60693.389999999978</v>
      </c>
      <c r="DT197" s="323">
        <v>64485.290000000008</v>
      </c>
      <c r="DU197" s="323">
        <v>0</v>
      </c>
      <c r="DV197" s="323">
        <v>0</v>
      </c>
      <c r="DY197" s="303"/>
      <c r="DZ197" s="303"/>
      <c r="EG197" s="303"/>
    </row>
    <row r="198" spans="1:137" s="13" customFormat="1" ht="15.6" x14ac:dyDescent="0.3">
      <c r="A198" s="318">
        <v>2278</v>
      </c>
      <c r="B198" s="319" t="s">
        <v>387</v>
      </c>
      <c r="C198" s="320" t="s">
        <v>181</v>
      </c>
      <c r="D198" s="320" t="s">
        <v>186</v>
      </c>
      <c r="E198" s="320" t="s">
        <v>183</v>
      </c>
      <c r="F198" s="320" t="s">
        <v>184</v>
      </c>
      <c r="G198" s="321">
        <v>2459656.35</v>
      </c>
      <c r="H198" s="321">
        <v>0</v>
      </c>
      <c r="I198" s="321">
        <v>261614.39</v>
      </c>
      <c r="J198" s="321">
        <v>0</v>
      </c>
      <c r="K198" s="321">
        <v>360060</v>
      </c>
      <c r="L198" s="321">
        <v>1256.93</v>
      </c>
      <c r="M198" s="321">
        <v>0</v>
      </c>
      <c r="N198" s="321">
        <v>2796.25</v>
      </c>
      <c r="O198" s="321">
        <v>18131.18</v>
      </c>
      <c r="P198" s="321">
        <v>0</v>
      </c>
      <c r="Q198" s="321">
        <v>0</v>
      </c>
      <c r="R198" s="321">
        <v>0</v>
      </c>
      <c r="S198" s="321">
        <v>13800.4</v>
      </c>
      <c r="T198" s="321">
        <v>20556.28</v>
      </c>
      <c r="U198" s="321">
        <v>0</v>
      </c>
      <c r="V198" s="321">
        <v>5884.38</v>
      </c>
      <c r="W198" s="321">
        <v>45635</v>
      </c>
      <c r="X198" s="321">
        <v>3189391.16</v>
      </c>
      <c r="Y198" s="321">
        <v>1394428.3100000003</v>
      </c>
      <c r="Z198" s="321">
        <v>0</v>
      </c>
      <c r="AA198" s="321">
        <v>676383.34</v>
      </c>
      <c r="AB198" s="321">
        <v>84011.540000000095</v>
      </c>
      <c r="AC198" s="321">
        <v>147993.81</v>
      </c>
      <c r="AD198" s="321">
        <v>0</v>
      </c>
      <c r="AE198" s="321">
        <v>73728.979999999399</v>
      </c>
      <c r="AF198" s="321">
        <v>12324.910000000029</v>
      </c>
      <c r="AG198" s="321">
        <v>0</v>
      </c>
      <c r="AH198" s="321">
        <v>0</v>
      </c>
      <c r="AI198" s="321">
        <v>0</v>
      </c>
      <c r="AJ198" s="321">
        <v>51800.61</v>
      </c>
      <c r="AK198" s="321">
        <v>0</v>
      </c>
      <c r="AL198" s="321">
        <v>2516.84</v>
      </c>
      <c r="AM198" s="321">
        <v>2990.44</v>
      </c>
      <c r="AN198" s="321">
        <v>70505.24000000002</v>
      </c>
      <c r="AO198" s="321">
        <v>24535.64</v>
      </c>
      <c r="AP198" s="321">
        <v>5579.37</v>
      </c>
      <c r="AQ198" s="321">
        <v>53927.48000000001</v>
      </c>
      <c r="AR198" s="321">
        <v>0</v>
      </c>
      <c r="AS198" s="321">
        <v>0</v>
      </c>
      <c r="AT198" s="321">
        <v>52015.1</v>
      </c>
      <c r="AU198" s="321">
        <v>9471</v>
      </c>
      <c r="AV198" s="321">
        <v>2530</v>
      </c>
      <c r="AW198" s="321">
        <v>174614.53</v>
      </c>
      <c r="AX198" s="321">
        <v>34350.120000000003</v>
      </c>
      <c r="AY198" s="321">
        <v>10128.280000000001</v>
      </c>
      <c r="AZ198" s="321">
        <v>177655.84</v>
      </c>
      <c r="BA198" s="321">
        <v>0</v>
      </c>
      <c r="BB198" s="321">
        <v>0</v>
      </c>
      <c r="BC198" s="321">
        <v>0</v>
      </c>
      <c r="BD198" s="321">
        <v>3061491.38</v>
      </c>
      <c r="BE198" s="321">
        <v>384182.56999999995</v>
      </c>
      <c r="BF198" s="321">
        <v>127899.78000000026</v>
      </c>
      <c r="BG198" s="321">
        <v>512082.35000000021</v>
      </c>
      <c r="BH198" s="321">
        <v>8545</v>
      </c>
      <c r="BI198" s="321">
        <v>0</v>
      </c>
      <c r="BJ198" s="321">
        <v>0</v>
      </c>
      <c r="BK198" s="321">
        <v>8545</v>
      </c>
      <c r="BL198" s="321">
        <v>0</v>
      </c>
      <c r="BM198" s="321">
        <v>0</v>
      </c>
      <c r="BN198" s="321">
        <v>0</v>
      </c>
      <c r="BO198" s="321">
        <v>0</v>
      </c>
      <c r="BP198" s="321">
        <v>0</v>
      </c>
      <c r="BQ198" s="321">
        <v>19492.59</v>
      </c>
      <c r="BR198" s="321">
        <v>8545</v>
      </c>
      <c r="BS198" s="321">
        <v>28037.59</v>
      </c>
      <c r="BT198" s="321">
        <v>0</v>
      </c>
      <c r="BU198" s="321">
        <v>0</v>
      </c>
      <c r="BV198" s="321">
        <v>0</v>
      </c>
      <c r="BW198" s="321">
        <v>0</v>
      </c>
      <c r="BX198" s="321">
        <v>0</v>
      </c>
      <c r="BY198" s="321">
        <v>0</v>
      </c>
      <c r="BZ198" s="321">
        <v>0</v>
      </c>
      <c r="CA198" s="321">
        <v>0</v>
      </c>
      <c r="CB198" s="321">
        <v>0</v>
      </c>
      <c r="CC198" s="321">
        <v>512082.35000000021</v>
      </c>
      <c r="CD198" s="321"/>
      <c r="CE198" s="321">
        <v>28037.59</v>
      </c>
      <c r="CF198" s="321"/>
      <c r="CG198" s="321">
        <v>0</v>
      </c>
      <c r="CH198" s="321">
        <v>540119.94000000018</v>
      </c>
      <c r="CI198" s="321">
        <v>1034407.63</v>
      </c>
      <c r="CJ198" s="321">
        <v>35651.040000000001</v>
      </c>
      <c r="CK198" s="321">
        <v>0</v>
      </c>
      <c r="CL198" s="321">
        <v>998756.59</v>
      </c>
      <c r="CM198" s="321">
        <v>0</v>
      </c>
      <c r="CN198" s="321">
        <v>0</v>
      </c>
      <c r="CO198" s="321">
        <v>0</v>
      </c>
      <c r="CP198" s="321">
        <v>0</v>
      </c>
      <c r="CQ198" s="321">
        <v>-430178.39999999997</v>
      </c>
      <c r="CR198" s="321">
        <v>568578.18999999994</v>
      </c>
      <c r="CS198" s="321">
        <v>0</v>
      </c>
      <c r="CT198" s="321">
        <v>0</v>
      </c>
      <c r="CU198" s="321">
        <v>0</v>
      </c>
      <c r="CV198" s="321">
        <v>0</v>
      </c>
      <c r="CW198" s="321"/>
      <c r="CX198" s="321"/>
      <c r="CY198" s="321"/>
      <c r="CZ198" s="321">
        <v>0</v>
      </c>
      <c r="DA198" s="321">
        <v>0</v>
      </c>
      <c r="DB198" s="321">
        <v>0</v>
      </c>
      <c r="DC198" s="321">
        <v>11375.55</v>
      </c>
      <c r="DD198" s="321">
        <v>0</v>
      </c>
      <c r="DE198" s="321">
        <v>0</v>
      </c>
      <c r="DF198" s="321">
        <v>0</v>
      </c>
      <c r="DG198" s="321">
        <v>-43930.35</v>
      </c>
      <c r="DH198" s="321">
        <v>0</v>
      </c>
      <c r="DI198" s="321">
        <v>0</v>
      </c>
      <c r="DJ198" s="321">
        <v>-32554.799999999999</v>
      </c>
      <c r="DK198" s="321">
        <v>4096.55</v>
      </c>
      <c r="DL198" s="321">
        <v>0</v>
      </c>
      <c r="DM198" s="321">
        <v>0</v>
      </c>
      <c r="DN198" s="321">
        <v>0</v>
      </c>
      <c r="DO198" s="321">
        <v>0</v>
      </c>
      <c r="DP198" s="322">
        <v>0</v>
      </c>
      <c r="DQ198" s="323">
        <v>2388870.89</v>
      </c>
      <c r="DR198" s="324">
        <v>672620.48999999976</v>
      </c>
      <c r="DS198" s="323">
        <v>34350.120000000003</v>
      </c>
      <c r="DT198" s="323">
        <v>34727.83</v>
      </c>
      <c r="DU198" s="323">
        <v>20556.28</v>
      </c>
      <c r="DV198" s="323">
        <v>4096.55</v>
      </c>
      <c r="DY198" s="303"/>
      <c r="DZ198" s="303"/>
      <c r="EG198" s="303"/>
    </row>
    <row r="199" spans="1:137" s="13" customFormat="1" ht="31.2" x14ac:dyDescent="0.3">
      <c r="A199" s="318">
        <v>2314</v>
      </c>
      <c r="B199" s="319" t="s">
        <v>388</v>
      </c>
      <c r="C199" s="320" t="s">
        <v>181</v>
      </c>
      <c r="D199" s="320" t="s">
        <v>186</v>
      </c>
      <c r="E199" s="320" t="s">
        <v>183</v>
      </c>
      <c r="F199" s="320" t="s">
        <v>184</v>
      </c>
      <c r="G199" s="321">
        <v>1151233.5</v>
      </c>
      <c r="H199" s="321">
        <v>0</v>
      </c>
      <c r="I199" s="321">
        <v>44188</v>
      </c>
      <c r="J199" s="321">
        <v>0</v>
      </c>
      <c r="K199" s="321">
        <v>75330</v>
      </c>
      <c r="L199" s="321">
        <v>0</v>
      </c>
      <c r="M199" s="321">
        <v>0</v>
      </c>
      <c r="N199" s="321">
        <v>17387.5</v>
      </c>
      <c r="O199" s="321">
        <v>28726.869999999995</v>
      </c>
      <c r="P199" s="321">
        <v>0</v>
      </c>
      <c r="Q199" s="321">
        <v>0</v>
      </c>
      <c r="R199" s="321">
        <v>0</v>
      </c>
      <c r="S199" s="321">
        <v>26688.65</v>
      </c>
      <c r="T199" s="321">
        <v>47197.9</v>
      </c>
      <c r="U199" s="321">
        <v>0</v>
      </c>
      <c r="V199" s="321">
        <v>4089.17</v>
      </c>
      <c r="W199" s="321">
        <v>49441</v>
      </c>
      <c r="X199" s="321">
        <v>1444282.5899999999</v>
      </c>
      <c r="Y199" s="321">
        <v>676322.20000000065</v>
      </c>
      <c r="Z199" s="321">
        <v>5532.96</v>
      </c>
      <c r="AA199" s="321">
        <v>282944.84000000003</v>
      </c>
      <c r="AB199" s="321">
        <v>50086.750000000175</v>
      </c>
      <c r="AC199" s="321">
        <v>75163.710000000006</v>
      </c>
      <c r="AD199" s="321">
        <v>0</v>
      </c>
      <c r="AE199" s="321">
        <v>38987.749999999971</v>
      </c>
      <c r="AF199" s="321">
        <v>15682.290000000017</v>
      </c>
      <c r="AG199" s="321">
        <v>5528</v>
      </c>
      <c r="AH199" s="321">
        <v>0</v>
      </c>
      <c r="AI199" s="321">
        <v>0</v>
      </c>
      <c r="AJ199" s="321">
        <v>4527.47</v>
      </c>
      <c r="AK199" s="321">
        <v>1268.0600000000002</v>
      </c>
      <c r="AL199" s="321">
        <v>1582.4</v>
      </c>
      <c r="AM199" s="321">
        <v>4890.6499999999996</v>
      </c>
      <c r="AN199" s="321">
        <v>23673.62999999999</v>
      </c>
      <c r="AO199" s="321">
        <v>18595.43</v>
      </c>
      <c r="AP199" s="321">
        <v>3597.8299999999949</v>
      </c>
      <c r="AQ199" s="321">
        <v>39742.869999999995</v>
      </c>
      <c r="AR199" s="321">
        <v>0</v>
      </c>
      <c r="AS199" s="321">
        <v>0</v>
      </c>
      <c r="AT199" s="321">
        <v>12654.370000000012</v>
      </c>
      <c r="AU199" s="321">
        <v>5139.75</v>
      </c>
      <c r="AV199" s="321">
        <v>3616.2</v>
      </c>
      <c r="AW199" s="321">
        <v>45065.83</v>
      </c>
      <c r="AX199" s="321">
        <v>99286.409999999945</v>
      </c>
      <c r="AY199" s="321">
        <v>20240.29</v>
      </c>
      <c r="AZ199" s="321">
        <v>88374.32</v>
      </c>
      <c r="BA199" s="321">
        <v>0</v>
      </c>
      <c r="BB199" s="321">
        <v>0</v>
      </c>
      <c r="BC199" s="321">
        <v>0</v>
      </c>
      <c r="BD199" s="321">
        <v>1522504.0100000009</v>
      </c>
      <c r="BE199" s="321">
        <v>134916.88999999981</v>
      </c>
      <c r="BF199" s="321">
        <v>-78221.42000000109</v>
      </c>
      <c r="BG199" s="321">
        <v>56695.469999998721</v>
      </c>
      <c r="BH199" s="321">
        <v>6396.25</v>
      </c>
      <c r="BI199" s="321">
        <v>0</v>
      </c>
      <c r="BJ199" s="321">
        <v>0</v>
      </c>
      <c r="BK199" s="321">
        <v>6396.25</v>
      </c>
      <c r="BL199" s="321">
        <v>0</v>
      </c>
      <c r="BM199" s="321">
        <v>19360</v>
      </c>
      <c r="BN199" s="321">
        <v>0</v>
      </c>
      <c r="BO199" s="321">
        <v>0</v>
      </c>
      <c r="BP199" s="321">
        <v>19360</v>
      </c>
      <c r="BQ199" s="321">
        <v>28630.629999999997</v>
      </c>
      <c r="BR199" s="321">
        <v>-12963.75</v>
      </c>
      <c r="BS199" s="321">
        <v>15666.879999999997</v>
      </c>
      <c r="BT199" s="321">
        <v>0</v>
      </c>
      <c r="BU199" s="321">
        <v>0</v>
      </c>
      <c r="BV199" s="321">
        <v>0</v>
      </c>
      <c r="BW199" s="321">
        <v>0</v>
      </c>
      <c r="BX199" s="321">
        <v>0</v>
      </c>
      <c r="BY199" s="321">
        <v>0</v>
      </c>
      <c r="BZ199" s="321">
        <v>0</v>
      </c>
      <c r="CA199" s="321">
        <v>0</v>
      </c>
      <c r="CB199" s="321">
        <v>0</v>
      </c>
      <c r="CC199" s="321">
        <v>56695.469999998721</v>
      </c>
      <c r="CD199" s="321"/>
      <c r="CE199" s="321">
        <v>15666.879999999997</v>
      </c>
      <c r="CF199" s="321"/>
      <c r="CG199" s="321">
        <v>0</v>
      </c>
      <c r="CH199" s="321">
        <v>72362.349999998725</v>
      </c>
      <c r="CI199" s="321">
        <v>160587.39000000001</v>
      </c>
      <c r="CJ199" s="321">
        <v>0</v>
      </c>
      <c r="CK199" s="321">
        <v>0</v>
      </c>
      <c r="CL199" s="321">
        <v>160587.39000000001</v>
      </c>
      <c r="CM199" s="321">
        <v>0</v>
      </c>
      <c r="CN199" s="321">
        <v>0</v>
      </c>
      <c r="CO199" s="321">
        <v>4325.1400000000003</v>
      </c>
      <c r="CP199" s="321">
        <v>0</v>
      </c>
      <c r="CQ199" s="321">
        <v>-93417.900000000009</v>
      </c>
      <c r="CR199" s="321">
        <v>71494.630000000019</v>
      </c>
      <c r="CS199" s="321">
        <v>0</v>
      </c>
      <c r="CT199" s="321">
        <v>0</v>
      </c>
      <c r="CU199" s="321">
        <v>0</v>
      </c>
      <c r="CV199" s="321">
        <v>0</v>
      </c>
      <c r="CW199" s="321"/>
      <c r="CX199" s="321"/>
      <c r="CY199" s="321"/>
      <c r="CZ199" s="321">
        <v>0</v>
      </c>
      <c r="DA199" s="321">
        <v>0</v>
      </c>
      <c r="DB199" s="321">
        <v>0</v>
      </c>
      <c r="DC199" s="321">
        <v>4204.09</v>
      </c>
      <c r="DD199" s="321">
        <v>0</v>
      </c>
      <c r="DE199" s="321">
        <v>0</v>
      </c>
      <c r="DF199" s="321">
        <v>-3336.38</v>
      </c>
      <c r="DG199" s="321">
        <v>0</v>
      </c>
      <c r="DH199" s="321">
        <v>0</v>
      </c>
      <c r="DI199" s="321">
        <v>0</v>
      </c>
      <c r="DJ199" s="321">
        <v>867.71</v>
      </c>
      <c r="DK199" s="321">
        <v>0</v>
      </c>
      <c r="DL199" s="321">
        <v>0</v>
      </c>
      <c r="DM199" s="321">
        <v>0</v>
      </c>
      <c r="DN199" s="321">
        <v>0</v>
      </c>
      <c r="DO199" s="321">
        <v>0</v>
      </c>
      <c r="DP199" s="322">
        <v>9.9999999802093953E-3</v>
      </c>
      <c r="DQ199" s="323">
        <v>1144720.5000000009</v>
      </c>
      <c r="DR199" s="324">
        <v>377783.51</v>
      </c>
      <c r="DS199" s="323">
        <v>99286.409999999945</v>
      </c>
      <c r="DT199" s="323">
        <v>72803.01999999999</v>
      </c>
      <c r="DU199" s="323">
        <v>47197.9</v>
      </c>
      <c r="DV199" s="323">
        <v>0</v>
      </c>
      <c r="DY199" s="303"/>
      <c r="DZ199" s="303"/>
      <c r="EG199" s="303"/>
    </row>
    <row r="200" spans="1:137" s="13" customFormat="1" ht="31.2" x14ac:dyDescent="0.3">
      <c r="A200" s="318">
        <v>2317</v>
      </c>
      <c r="B200" s="319" t="s">
        <v>389</v>
      </c>
      <c r="C200" s="320" t="s">
        <v>181</v>
      </c>
      <c r="D200" s="320" t="s">
        <v>186</v>
      </c>
      <c r="E200" s="320" t="s">
        <v>183</v>
      </c>
      <c r="F200" s="320" t="s">
        <v>184</v>
      </c>
      <c r="G200" s="321">
        <v>1950561.46</v>
      </c>
      <c r="H200" s="321">
        <v>0</v>
      </c>
      <c r="I200" s="321">
        <v>82566.78</v>
      </c>
      <c r="J200" s="321">
        <v>0</v>
      </c>
      <c r="K200" s="321">
        <v>135380</v>
      </c>
      <c r="L200" s="321">
        <v>0</v>
      </c>
      <c r="M200" s="321">
        <v>0</v>
      </c>
      <c r="N200" s="321">
        <v>0</v>
      </c>
      <c r="O200" s="321">
        <v>40494.82</v>
      </c>
      <c r="P200" s="321">
        <v>30347.99</v>
      </c>
      <c r="Q200" s="321">
        <v>0</v>
      </c>
      <c r="R200" s="321">
        <v>0</v>
      </c>
      <c r="S200" s="321">
        <v>0</v>
      </c>
      <c r="T200" s="321">
        <v>0</v>
      </c>
      <c r="U200" s="321">
        <v>0</v>
      </c>
      <c r="V200" s="321">
        <v>3215.11</v>
      </c>
      <c r="W200" s="321">
        <v>84974</v>
      </c>
      <c r="X200" s="321">
        <v>2327540.16</v>
      </c>
      <c r="Y200" s="321">
        <v>986998.17999999819</v>
      </c>
      <c r="Z200" s="321">
        <v>4697.83</v>
      </c>
      <c r="AA200" s="321">
        <v>2616.7799999999984</v>
      </c>
      <c r="AB200" s="321">
        <v>64509.059999999707</v>
      </c>
      <c r="AC200" s="321">
        <v>356041.79</v>
      </c>
      <c r="AD200" s="321">
        <v>0</v>
      </c>
      <c r="AE200" s="321">
        <v>406351.35000000062</v>
      </c>
      <c r="AF200" s="321">
        <v>19334.659999999996</v>
      </c>
      <c r="AG200" s="321">
        <v>0</v>
      </c>
      <c r="AH200" s="321">
        <v>0</v>
      </c>
      <c r="AI200" s="321">
        <v>0</v>
      </c>
      <c r="AJ200" s="321">
        <v>440</v>
      </c>
      <c r="AK200" s="321">
        <v>0</v>
      </c>
      <c r="AL200" s="321">
        <v>569.76</v>
      </c>
      <c r="AM200" s="321">
        <v>0</v>
      </c>
      <c r="AN200" s="321">
        <v>117704.4</v>
      </c>
      <c r="AO200" s="321">
        <v>15383.15</v>
      </c>
      <c r="AP200" s="321">
        <v>0</v>
      </c>
      <c r="AQ200" s="321">
        <v>192629.78000000003</v>
      </c>
      <c r="AR200" s="321">
        <v>0</v>
      </c>
      <c r="AS200" s="321">
        <v>300.5</v>
      </c>
      <c r="AT200" s="321">
        <v>163589.86000000004</v>
      </c>
      <c r="AU200" s="321">
        <v>5139.75</v>
      </c>
      <c r="AV200" s="321">
        <v>0</v>
      </c>
      <c r="AW200" s="321">
        <v>144501.1</v>
      </c>
      <c r="AX200" s="321">
        <v>0</v>
      </c>
      <c r="AY200" s="321">
        <v>6392.85</v>
      </c>
      <c r="AZ200" s="321">
        <v>20968.3</v>
      </c>
      <c r="BA200" s="321">
        <v>0</v>
      </c>
      <c r="BB200" s="321">
        <v>0</v>
      </c>
      <c r="BC200" s="321">
        <v>0</v>
      </c>
      <c r="BD200" s="321">
        <v>2508169.0999999982</v>
      </c>
      <c r="BE200" s="321">
        <v>88626.849999999977</v>
      </c>
      <c r="BF200" s="321">
        <v>-180628.93999999808</v>
      </c>
      <c r="BG200" s="321">
        <v>-92002.089999998105</v>
      </c>
      <c r="BH200" s="321">
        <v>7543.75</v>
      </c>
      <c r="BI200" s="321">
        <v>0</v>
      </c>
      <c r="BJ200" s="321">
        <v>0</v>
      </c>
      <c r="BK200" s="321">
        <v>7543.75</v>
      </c>
      <c r="BL200" s="321">
        <v>0</v>
      </c>
      <c r="BM200" s="321">
        <v>2349</v>
      </c>
      <c r="BN200" s="321">
        <v>0</v>
      </c>
      <c r="BO200" s="321">
        <v>0</v>
      </c>
      <c r="BP200" s="321">
        <v>2349</v>
      </c>
      <c r="BQ200" s="321">
        <v>13129.549999999997</v>
      </c>
      <c r="BR200" s="321">
        <v>5194.75</v>
      </c>
      <c r="BS200" s="321">
        <v>18324.299999999996</v>
      </c>
      <c r="BT200" s="321">
        <v>0</v>
      </c>
      <c r="BU200" s="321">
        <v>0</v>
      </c>
      <c r="BV200" s="321">
        <v>0</v>
      </c>
      <c r="BW200" s="321">
        <v>0</v>
      </c>
      <c r="BX200" s="321">
        <v>0</v>
      </c>
      <c r="BY200" s="321">
        <v>0</v>
      </c>
      <c r="BZ200" s="321">
        <v>0</v>
      </c>
      <c r="CA200" s="321">
        <v>0</v>
      </c>
      <c r="CB200" s="321">
        <v>0</v>
      </c>
      <c r="CC200" s="321"/>
      <c r="CD200" s="321">
        <v>-92002.089999998105</v>
      </c>
      <c r="CE200" s="321">
        <v>18324.299999999996</v>
      </c>
      <c r="CF200" s="321"/>
      <c r="CG200" s="321">
        <v>0</v>
      </c>
      <c r="CH200" s="321">
        <v>-73677.789999998116</v>
      </c>
      <c r="CI200" s="321">
        <v>122000.85</v>
      </c>
      <c r="CJ200" s="321">
        <v>0</v>
      </c>
      <c r="CK200" s="321">
        <v>0</v>
      </c>
      <c r="CL200" s="321">
        <v>122000.85</v>
      </c>
      <c r="CM200" s="321">
        <v>0</v>
      </c>
      <c r="CN200" s="321">
        <v>0</v>
      </c>
      <c r="CO200" s="321">
        <v>2106.81</v>
      </c>
      <c r="CP200" s="321">
        <v>0</v>
      </c>
      <c r="CQ200" s="321">
        <v>-171452.06999999998</v>
      </c>
      <c r="CR200" s="321">
        <v>-47344.409999999974</v>
      </c>
      <c r="CS200" s="321">
        <v>0</v>
      </c>
      <c r="CT200" s="321">
        <v>0</v>
      </c>
      <c r="CU200" s="321">
        <v>0</v>
      </c>
      <c r="CV200" s="321">
        <v>0</v>
      </c>
      <c r="CW200" s="321"/>
      <c r="CX200" s="321"/>
      <c r="CY200" s="321"/>
      <c r="CZ200" s="321">
        <v>0</v>
      </c>
      <c r="DA200" s="321">
        <v>0</v>
      </c>
      <c r="DB200" s="321">
        <v>0</v>
      </c>
      <c r="DC200" s="321">
        <v>3036.46</v>
      </c>
      <c r="DD200" s="321">
        <v>0</v>
      </c>
      <c r="DE200" s="321">
        <v>0</v>
      </c>
      <c r="DF200" s="321">
        <v>0</v>
      </c>
      <c r="DG200" s="321">
        <v>-29369.85</v>
      </c>
      <c r="DH200" s="321">
        <v>0</v>
      </c>
      <c r="DI200" s="321">
        <v>0</v>
      </c>
      <c r="DJ200" s="321">
        <v>-26333.39</v>
      </c>
      <c r="DK200" s="321">
        <v>0</v>
      </c>
      <c r="DL200" s="321">
        <v>0</v>
      </c>
      <c r="DM200" s="321">
        <v>0</v>
      </c>
      <c r="DN200" s="321">
        <v>0</v>
      </c>
      <c r="DO200" s="321">
        <v>0</v>
      </c>
      <c r="DP200" s="322">
        <v>9.9999999729334377E-3</v>
      </c>
      <c r="DQ200" s="323">
        <v>1840549.6499999983</v>
      </c>
      <c r="DR200" s="324">
        <v>667619.44999999995</v>
      </c>
      <c r="DS200" s="323">
        <v>0</v>
      </c>
      <c r="DT200" s="323">
        <v>70842.81</v>
      </c>
      <c r="DU200" s="323">
        <v>0</v>
      </c>
      <c r="DV200" s="323">
        <v>0</v>
      </c>
      <c r="DY200" s="303"/>
      <c r="DZ200" s="303"/>
      <c r="EG200" s="303"/>
    </row>
    <row r="201" spans="1:137" s="13" customFormat="1" ht="15.6" x14ac:dyDescent="0.3">
      <c r="A201" s="318">
        <v>2225</v>
      </c>
      <c r="B201" s="319" t="s">
        <v>390</v>
      </c>
      <c r="C201" s="320" t="s">
        <v>181</v>
      </c>
      <c r="D201" s="320" t="s">
        <v>186</v>
      </c>
      <c r="E201" s="320" t="s">
        <v>183</v>
      </c>
      <c r="F201" s="320" t="s">
        <v>184</v>
      </c>
      <c r="G201" s="321">
        <v>2180712.71</v>
      </c>
      <c r="H201" s="321">
        <v>0</v>
      </c>
      <c r="I201" s="321">
        <v>226249.93</v>
      </c>
      <c r="J201" s="321">
        <v>0</v>
      </c>
      <c r="K201" s="321">
        <v>257520</v>
      </c>
      <c r="L201" s="321">
        <v>8571.2900000000009</v>
      </c>
      <c r="M201" s="321">
        <v>67299</v>
      </c>
      <c r="N201" s="321">
        <v>0</v>
      </c>
      <c r="O201" s="321">
        <v>19654.599999999999</v>
      </c>
      <c r="P201" s="321">
        <v>31845.43</v>
      </c>
      <c r="Q201" s="321">
        <v>0</v>
      </c>
      <c r="R201" s="321">
        <v>0</v>
      </c>
      <c r="S201" s="321">
        <v>58650.89</v>
      </c>
      <c r="T201" s="321">
        <v>79629.600000000006</v>
      </c>
      <c r="U201" s="321">
        <v>0</v>
      </c>
      <c r="V201" s="321">
        <v>-640</v>
      </c>
      <c r="W201" s="321">
        <v>19634</v>
      </c>
      <c r="X201" s="321">
        <v>2949127.4500000007</v>
      </c>
      <c r="Y201" s="321">
        <v>1110713.53</v>
      </c>
      <c r="Z201" s="321">
        <v>0</v>
      </c>
      <c r="AA201" s="321">
        <v>656495.35</v>
      </c>
      <c r="AB201" s="321">
        <v>77571.44</v>
      </c>
      <c r="AC201" s="321">
        <v>152644.85</v>
      </c>
      <c r="AD201" s="321">
        <v>0</v>
      </c>
      <c r="AE201" s="321">
        <v>54241.98</v>
      </c>
      <c r="AF201" s="321">
        <v>746.14</v>
      </c>
      <c r="AG201" s="321">
        <v>10884.6</v>
      </c>
      <c r="AH201" s="321">
        <v>0</v>
      </c>
      <c r="AI201" s="321">
        <v>0</v>
      </c>
      <c r="AJ201" s="321">
        <v>52209.87</v>
      </c>
      <c r="AK201" s="321">
        <v>1173.8</v>
      </c>
      <c r="AL201" s="321">
        <v>5935.41</v>
      </c>
      <c r="AM201" s="321">
        <v>8777.26</v>
      </c>
      <c r="AN201" s="321">
        <v>105153.16</v>
      </c>
      <c r="AO201" s="321">
        <v>20391.63</v>
      </c>
      <c r="AP201" s="321">
        <v>12813.43</v>
      </c>
      <c r="AQ201" s="321">
        <v>86882.34</v>
      </c>
      <c r="AR201" s="321">
        <v>727.3</v>
      </c>
      <c r="AS201" s="321">
        <v>1584</v>
      </c>
      <c r="AT201" s="321">
        <v>18953.43</v>
      </c>
      <c r="AU201" s="321">
        <v>9250</v>
      </c>
      <c r="AV201" s="321">
        <v>6266.5</v>
      </c>
      <c r="AW201" s="321">
        <v>135707</v>
      </c>
      <c r="AX201" s="321">
        <v>84612.76</v>
      </c>
      <c r="AY201" s="321">
        <v>51870.92</v>
      </c>
      <c r="AZ201" s="321">
        <v>142754.01999999999</v>
      </c>
      <c r="BA201" s="321">
        <v>0</v>
      </c>
      <c r="BB201" s="321">
        <v>0</v>
      </c>
      <c r="BC201" s="321">
        <v>0</v>
      </c>
      <c r="BD201" s="321">
        <v>2808360.7199999993</v>
      </c>
      <c r="BE201" s="321">
        <v>436365.16999999946</v>
      </c>
      <c r="BF201" s="321">
        <v>140766.73000000138</v>
      </c>
      <c r="BG201" s="321">
        <v>577131.90000000084</v>
      </c>
      <c r="BH201" s="321">
        <v>8016.25</v>
      </c>
      <c r="BI201" s="321">
        <v>0</v>
      </c>
      <c r="BJ201" s="321">
        <v>0</v>
      </c>
      <c r="BK201" s="321">
        <v>8016.25</v>
      </c>
      <c r="BL201" s="321">
        <v>0</v>
      </c>
      <c r="BM201" s="321">
        <v>0</v>
      </c>
      <c r="BN201" s="321">
        <v>0</v>
      </c>
      <c r="BO201" s="321">
        <v>0</v>
      </c>
      <c r="BP201" s="321">
        <v>0</v>
      </c>
      <c r="BQ201" s="321">
        <v>50167.5</v>
      </c>
      <c r="BR201" s="321">
        <v>8016.25</v>
      </c>
      <c r="BS201" s="321">
        <v>58183.75</v>
      </c>
      <c r="BT201" s="321">
        <v>0</v>
      </c>
      <c r="BU201" s="321">
        <v>0</v>
      </c>
      <c r="BV201" s="321">
        <v>0</v>
      </c>
      <c r="BW201" s="321">
        <v>0</v>
      </c>
      <c r="BX201" s="321">
        <v>0</v>
      </c>
      <c r="BY201" s="321">
        <v>0</v>
      </c>
      <c r="BZ201" s="321">
        <v>0</v>
      </c>
      <c r="CA201" s="321">
        <v>0</v>
      </c>
      <c r="CB201" s="321">
        <v>0</v>
      </c>
      <c r="CC201" s="321">
        <v>577131.90000000084</v>
      </c>
      <c r="CD201" s="321"/>
      <c r="CE201" s="321">
        <v>58183.75</v>
      </c>
      <c r="CF201" s="321"/>
      <c r="CG201" s="321">
        <v>0</v>
      </c>
      <c r="CH201" s="321">
        <v>635315.65000000084</v>
      </c>
      <c r="CI201" s="321">
        <v>917754.95</v>
      </c>
      <c r="CJ201" s="321">
        <v>12790.93</v>
      </c>
      <c r="CK201" s="321">
        <v>1361.03</v>
      </c>
      <c r="CL201" s="321">
        <v>906325.04999999993</v>
      </c>
      <c r="CM201" s="321">
        <v>0</v>
      </c>
      <c r="CN201" s="321">
        <v>0</v>
      </c>
      <c r="CO201" s="321">
        <v>4449.1499999999996</v>
      </c>
      <c r="CP201" s="321">
        <v>4614.84</v>
      </c>
      <c r="CQ201" s="321">
        <v>0</v>
      </c>
      <c r="CR201" s="321">
        <v>915389.03999999992</v>
      </c>
      <c r="CS201" s="321">
        <v>49005.85</v>
      </c>
      <c r="CT201" s="321">
        <v>0</v>
      </c>
      <c r="CU201" s="321">
        <v>0</v>
      </c>
      <c r="CV201" s="321">
        <v>49005.85</v>
      </c>
      <c r="CW201" s="321"/>
      <c r="CX201" s="321"/>
      <c r="CY201" s="321"/>
      <c r="CZ201" s="321">
        <v>0</v>
      </c>
      <c r="DA201" s="321">
        <v>49005.85</v>
      </c>
      <c r="DB201" s="321">
        <v>9410</v>
      </c>
      <c r="DC201" s="321">
        <v>0</v>
      </c>
      <c r="DD201" s="321">
        <v>0</v>
      </c>
      <c r="DE201" s="321">
        <v>0</v>
      </c>
      <c r="DF201" s="321">
        <v>-83208.759999999995</v>
      </c>
      <c r="DG201" s="321">
        <v>-37871.24</v>
      </c>
      <c r="DH201" s="321">
        <v>0</v>
      </c>
      <c r="DI201" s="321">
        <v>0</v>
      </c>
      <c r="DJ201" s="321">
        <v>-111670</v>
      </c>
      <c r="DK201" s="321">
        <v>0</v>
      </c>
      <c r="DL201" s="321">
        <v>0</v>
      </c>
      <c r="DM201" s="321">
        <v>-50988.79</v>
      </c>
      <c r="DN201" s="321">
        <v>-166420.43</v>
      </c>
      <c r="DO201" s="321">
        <v>0</v>
      </c>
      <c r="DP201" s="322">
        <v>-1.999999990221113E-2</v>
      </c>
      <c r="DQ201" s="323">
        <v>2052413.2899999998</v>
      </c>
      <c r="DR201" s="324">
        <v>755947.42999999947</v>
      </c>
      <c r="DS201" s="323">
        <v>84612.76</v>
      </c>
      <c r="DT201" s="323">
        <v>110150.92</v>
      </c>
      <c r="DU201" s="323">
        <v>79629.600000000006</v>
      </c>
      <c r="DV201" s="323">
        <v>-217409.22</v>
      </c>
      <c r="DY201" s="303"/>
      <c r="DZ201" s="303"/>
      <c r="EG201" s="303"/>
    </row>
    <row r="202" spans="1:137" s="13" customFormat="1" ht="15.6" x14ac:dyDescent="0.3">
      <c r="A202" s="318">
        <v>2412</v>
      </c>
      <c r="B202" s="319" t="s">
        <v>391</v>
      </c>
      <c r="C202" s="320" t="s">
        <v>181</v>
      </c>
      <c r="D202" s="320" t="s">
        <v>186</v>
      </c>
      <c r="E202" s="320" t="s">
        <v>183</v>
      </c>
      <c r="F202" s="320" t="s">
        <v>184</v>
      </c>
      <c r="G202" s="321">
        <v>2150447.38</v>
      </c>
      <c r="H202" s="321">
        <v>0</v>
      </c>
      <c r="I202" s="321">
        <v>105527.48</v>
      </c>
      <c r="J202" s="321">
        <v>0</v>
      </c>
      <c r="K202" s="321">
        <v>159760</v>
      </c>
      <c r="L202" s="321">
        <v>9371.2900000000009</v>
      </c>
      <c r="M202" s="321">
        <v>0</v>
      </c>
      <c r="N202" s="321">
        <v>616</v>
      </c>
      <c r="O202" s="321">
        <v>659.61999999999989</v>
      </c>
      <c r="P202" s="321">
        <v>0</v>
      </c>
      <c r="Q202" s="321">
        <v>0</v>
      </c>
      <c r="R202" s="321">
        <v>0</v>
      </c>
      <c r="S202" s="321">
        <v>30576.83</v>
      </c>
      <c r="T202" s="321">
        <v>118072.16</v>
      </c>
      <c r="U202" s="321">
        <v>0</v>
      </c>
      <c r="V202" s="321">
        <v>6196.88</v>
      </c>
      <c r="W202" s="321">
        <v>83739</v>
      </c>
      <c r="X202" s="321">
        <v>2664966.64</v>
      </c>
      <c r="Y202" s="321">
        <v>1441779.31</v>
      </c>
      <c r="Z202" s="321">
        <v>0</v>
      </c>
      <c r="AA202" s="321">
        <v>189479.21</v>
      </c>
      <c r="AB202" s="321">
        <v>84715.05</v>
      </c>
      <c r="AC202" s="321">
        <v>85625.98</v>
      </c>
      <c r="AD202" s="321">
        <v>0</v>
      </c>
      <c r="AE202" s="321">
        <v>48699.54</v>
      </c>
      <c r="AF202" s="321">
        <v>7521.76</v>
      </c>
      <c r="AG202" s="321">
        <v>3797.68</v>
      </c>
      <c r="AH202" s="321">
        <v>0</v>
      </c>
      <c r="AI202" s="321">
        <v>0</v>
      </c>
      <c r="AJ202" s="321">
        <v>6849.54</v>
      </c>
      <c r="AK202" s="321">
        <v>2200</v>
      </c>
      <c r="AL202" s="321">
        <v>6023.18</v>
      </c>
      <c r="AM202" s="321">
        <v>7887.48</v>
      </c>
      <c r="AN202" s="321">
        <v>51434.54</v>
      </c>
      <c r="AO202" s="321">
        <v>32064.81</v>
      </c>
      <c r="AP202" s="321">
        <v>9979.74</v>
      </c>
      <c r="AQ202" s="321">
        <v>83060.25</v>
      </c>
      <c r="AR202" s="321">
        <v>67518.490000000005</v>
      </c>
      <c r="AS202" s="321">
        <v>0</v>
      </c>
      <c r="AT202" s="321">
        <v>31935.98</v>
      </c>
      <c r="AU202" s="321">
        <v>9471</v>
      </c>
      <c r="AV202" s="321">
        <v>2205.4</v>
      </c>
      <c r="AW202" s="321">
        <v>84500.52</v>
      </c>
      <c r="AX202" s="321">
        <v>203189.46</v>
      </c>
      <c r="AY202" s="321">
        <v>16639.330000000002</v>
      </c>
      <c r="AZ202" s="321">
        <v>140942.42000000001</v>
      </c>
      <c r="BA202" s="321">
        <v>0</v>
      </c>
      <c r="BB202" s="321">
        <v>0</v>
      </c>
      <c r="BC202" s="321">
        <v>0</v>
      </c>
      <c r="BD202" s="321">
        <v>2617520.67</v>
      </c>
      <c r="BE202" s="321">
        <v>569347.34000000008</v>
      </c>
      <c r="BF202" s="321">
        <v>47445.970000000205</v>
      </c>
      <c r="BG202" s="321">
        <v>616793.31000000029</v>
      </c>
      <c r="BH202" s="321">
        <v>8725</v>
      </c>
      <c r="BI202" s="321">
        <v>0</v>
      </c>
      <c r="BJ202" s="321">
        <v>0</v>
      </c>
      <c r="BK202" s="321">
        <v>8725</v>
      </c>
      <c r="BL202" s="321">
        <v>0</v>
      </c>
      <c r="BM202" s="321">
        <v>0</v>
      </c>
      <c r="BN202" s="321">
        <v>0</v>
      </c>
      <c r="BO202" s="321">
        <v>0</v>
      </c>
      <c r="BP202" s="321">
        <v>0</v>
      </c>
      <c r="BQ202" s="321">
        <v>61544.25</v>
      </c>
      <c r="BR202" s="321">
        <v>8725</v>
      </c>
      <c r="BS202" s="321">
        <v>70269.25</v>
      </c>
      <c r="BT202" s="321">
        <v>0</v>
      </c>
      <c r="BU202" s="321">
        <v>0</v>
      </c>
      <c r="BV202" s="321">
        <v>0</v>
      </c>
      <c r="BW202" s="321">
        <v>0</v>
      </c>
      <c r="BX202" s="321">
        <v>0</v>
      </c>
      <c r="BY202" s="321">
        <v>0</v>
      </c>
      <c r="BZ202" s="321">
        <v>0</v>
      </c>
      <c r="CA202" s="321">
        <v>0</v>
      </c>
      <c r="CB202" s="321">
        <v>0</v>
      </c>
      <c r="CC202" s="321">
        <v>616793.31000000029</v>
      </c>
      <c r="CD202" s="321"/>
      <c r="CE202" s="321">
        <v>70269.25</v>
      </c>
      <c r="CF202" s="321"/>
      <c r="CG202" s="321">
        <v>0</v>
      </c>
      <c r="CH202" s="321">
        <v>687062.56000000029</v>
      </c>
      <c r="CI202" s="321">
        <v>827157.67</v>
      </c>
      <c r="CJ202" s="321">
        <v>149442</v>
      </c>
      <c r="CK202" s="321">
        <v>0</v>
      </c>
      <c r="CL202" s="321">
        <v>677715.67</v>
      </c>
      <c r="CM202" s="321">
        <v>0</v>
      </c>
      <c r="CN202" s="321">
        <v>0</v>
      </c>
      <c r="CO202" s="321">
        <v>21619.56</v>
      </c>
      <c r="CP202" s="321">
        <v>0</v>
      </c>
      <c r="CQ202" s="321">
        <v>0</v>
      </c>
      <c r="CR202" s="321">
        <v>699335.2300000001</v>
      </c>
      <c r="CS202" s="321">
        <v>0</v>
      </c>
      <c r="CT202" s="321">
        <v>0</v>
      </c>
      <c r="CU202" s="321">
        <v>0</v>
      </c>
      <c r="CV202" s="321">
        <v>0</v>
      </c>
      <c r="CW202" s="321"/>
      <c r="CX202" s="321"/>
      <c r="CY202" s="321"/>
      <c r="CZ202" s="321">
        <v>0</v>
      </c>
      <c r="DA202" s="321">
        <v>0</v>
      </c>
      <c r="DB202" s="321">
        <v>0</v>
      </c>
      <c r="DC202" s="321">
        <v>571.54999999999995</v>
      </c>
      <c r="DD202" s="321">
        <v>0</v>
      </c>
      <c r="DE202" s="321">
        <v>0</v>
      </c>
      <c r="DF202" s="321">
        <v>-12778</v>
      </c>
      <c r="DG202" s="321">
        <v>0</v>
      </c>
      <c r="DH202" s="321">
        <v>0</v>
      </c>
      <c r="DI202" s="321">
        <v>0</v>
      </c>
      <c r="DJ202" s="321">
        <v>-12206.45</v>
      </c>
      <c r="DK202" s="321">
        <v>-220</v>
      </c>
      <c r="DL202" s="321">
        <v>0</v>
      </c>
      <c r="DM202" s="321">
        <v>154</v>
      </c>
      <c r="DN202" s="321">
        <v>0</v>
      </c>
      <c r="DO202" s="321">
        <v>0</v>
      </c>
      <c r="DP202" s="322">
        <v>6.4028427004814148E-10</v>
      </c>
      <c r="DQ202" s="323">
        <v>1857820.85</v>
      </c>
      <c r="DR202" s="324">
        <v>759699.81999999983</v>
      </c>
      <c r="DS202" s="323">
        <v>203189.46</v>
      </c>
      <c r="DT202" s="323">
        <v>31852.45</v>
      </c>
      <c r="DU202" s="323">
        <v>118072.16</v>
      </c>
      <c r="DV202" s="323">
        <v>-66</v>
      </c>
      <c r="DY202" s="303"/>
      <c r="DZ202" s="303"/>
      <c r="EG202" s="303"/>
    </row>
    <row r="203" spans="1:137" s="13" customFormat="1" ht="15.6" x14ac:dyDescent="0.3">
      <c r="A203" s="318">
        <v>3421</v>
      </c>
      <c r="B203" s="319" t="s">
        <v>392</v>
      </c>
      <c r="C203" s="320" t="s">
        <v>181</v>
      </c>
      <c r="D203" s="320" t="s">
        <v>186</v>
      </c>
      <c r="E203" s="320" t="s">
        <v>183</v>
      </c>
      <c r="F203" s="320" t="s">
        <v>184</v>
      </c>
      <c r="G203" s="321">
        <v>4274605.9400000004</v>
      </c>
      <c r="H203" s="321">
        <v>0</v>
      </c>
      <c r="I203" s="321">
        <v>155377.51</v>
      </c>
      <c r="J203" s="321">
        <v>0</v>
      </c>
      <c r="K203" s="321">
        <v>421170</v>
      </c>
      <c r="L203" s="321">
        <v>180664.29</v>
      </c>
      <c r="M203" s="321">
        <v>0</v>
      </c>
      <c r="N203" s="321">
        <v>180</v>
      </c>
      <c r="O203" s="321">
        <v>62307.069999999992</v>
      </c>
      <c r="P203" s="321">
        <v>36351.370000000003</v>
      </c>
      <c r="Q203" s="321">
        <v>0</v>
      </c>
      <c r="R203" s="321">
        <v>0</v>
      </c>
      <c r="S203" s="321">
        <v>167401.09999999992</v>
      </c>
      <c r="T203" s="321">
        <v>0</v>
      </c>
      <c r="U203" s="321">
        <v>0</v>
      </c>
      <c r="V203" s="321">
        <v>24353.96</v>
      </c>
      <c r="W203" s="321">
        <v>123790</v>
      </c>
      <c r="X203" s="321">
        <v>5446201.2400000002</v>
      </c>
      <c r="Y203" s="321">
        <v>3077455.4699999974</v>
      </c>
      <c r="Z203" s="321">
        <v>131859.43000000002</v>
      </c>
      <c r="AA203" s="321">
        <v>702273.39</v>
      </c>
      <c r="AB203" s="321">
        <v>93727.350000000326</v>
      </c>
      <c r="AC203" s="321">
        <v>228754.94</v>
      </c>
      <c r="AD203" s="321">
        <v>0</v>
      </c>
      <c r="AE203" s="321">
        <v>146152.63</v>
      </c>
      <c r="AF203" s="321">
        <v>44274.749999999942</v>
      </c>
      <c r="AG203" s="321">
        <v>0</v>
      </c>
      <c r="AH203" s="321">
        <v>0</v>
      </c>
      <c r="AI203" s="321">
        <v>0</v>
      </c>
      <c r="AJ203" s="321">
        <v>10175.459999999999</v>
      </c>
      <c r="AK203" s="321">
        <v>114.32</v>
      </c>
      <c r="AL203" s="321">
        <v>81611.920000000013</v>
      </c>
      <c r="AM203" s="321">
        <v>16643.25</v>
      </c>
      <c r="AN203" s="321">
        <v>86931.17</v>
      </c>
      <c r="AO203" s="321">
        <v>32542.02</v>
      </c>
      <c r="AP203" s="321">
        <v>6276.3899999999994</v>
      </c>
      <c r="AQ203" s="321">
        <v>415966.27000000008</v>
      </c>
      <c r="AR203" s="321">
        <v>25046.960000000003</v>
      </c>
      <c r="AS203" s="321">
        <v>0</v>
      </c>
      <c r="AT203" s="321">
        <v>109834.69999999998</v>
      </c>
      <c r="AU203" s="321">
        <v>24312.75</v>
      </c>
      <c r="AV203" s="321">
        <v>6975</v>
      </c>
      <c r="AW203" s="321">
        <v>256042.51</v>
      </c>
      <c r="AX203" s="321">
        <v>10209.509999999998</v>
      </c>
      <c r="AY203" s="321">
        <v>20833.169999999998</v>
      </c>
      <c r="AZ203" s="321">
        <v>105485.1</v>
      </c>
      <c r="BA203" s="321">
        <v>0</v>
      </c>
      <c r="BB203" s="321">
        <v>0</v>
      </c>
      <c r="BC203" s="321">
        <v>0</v>
      </c>
      <c r="BD203" s="321">
        <v>5633498.4599999972</v>
      </c>
      <c r="BE203" s="321">
        <v>384641.16999999981</v>
      </c>
      <c r="BF203" s="321">
        <v>-187297.21999999695</v>
      </c>
      <c r="BG203" s="321">
        <v>197343.95000000286</v>
      </c>
      <c r="BH203" s="321">
        <v>13438.75</v>
      </c>
      <c r="BI203" s="321">
        <v>0</v>
      </c>
      <c r="BJ203" s="321">
        <v>0</v>
      </c>
      <c r="BK203" s="321">
        <v>13438.75</v>
      </c>
      <c r="BL203" s="321">
        <v>0</v>
      </c>
      <c r="BM203" s="321">
        <v>8335.57</v>
      </c>
      <c r="BN203" s="321">
        <v>0</v>
      </c>
      <c r="BO203" s="321">
        <v>0</v>
      </c>
      <c r="BP203" s="321">
        <v>8335.57</v>
      </c>
      <c r="BQ203" s="321">
        <v>1798.1299999999974</v>
      </c>
      <c r="BR203" s="321">
        <v>5103.18</v>
      </c>
      <c r="BS203" s="321">
        <v>6901.3099999999977</v>
      </c>
      <c r="BT203" s="321">
        <v>0</v>
      </c>
      <c r="BU203" s="321">
        <v>0</v>
      </c>
      <c r="BV203" s="321">
        <v>0</v>
      </c>
      <c r="BW203" s="321">
        <v>0</v>
      </c>
      <c r="BX203" s="321">
        <v>0</v>
      </c>
      <c r="BY203" s="321">
        <v>0</v>
      </c>
      <c r="BZ203" s="321">
        <v>0</v>
      </c>
      <c r="CA203" s="321">
        <v>0</v>
      </c>
      <c r="CB203" s="321">
        <v>0</v>
      </c>
      <c r="CC203" s="321">
        <v>197343.95000000286</v>
      </c>
      <c r="CD203" s="321"/>
      <c r="CE203" s="321">
        <v>6901.3099999999977</v>
      </c>
      <c r="CF203" s="321"/>
      <c r="CG203" s="321">
        <v>0</v>
      </c>
      <c r="CH203" s="321">
        <v>204245.26000000286</v>
      </c>
      <c r="CI203" s="321">
        <v>569477.11</v>
      </c>
      <c r="CJ203" s="321">
        <v>2027.31</v>
      </c>
      <c r="CK203" s="321">
        <v>250</v>
      </c>
      <c r="CL203" s="321">
        <v>567699.79999999993</v>
      </c>
      <c r="CM203" s="321">
        <v>0</v>
      </c>
      <c r="CN203" s="321">
        <v>0</v>
      </c>
      <c r="CO203" s="321">
        <v>11027.52</v>
      </c>
      <c r="CP203" s="321">
        <v>12824.25</v>
      </c>
      <c r="CQ203" s="321">
        <v>-377493.55</v>
      </c>
      <c r="CR203" s="321">
        <v>214058.01999999996</v>
      </c>
      <c r="CS203" s="321">
        <v>0</v>
      </c>
      <c r="CT203" s="321">
        <v>0</v>
      </c>
      <c r="CU203" s="321">
        <v>0</v>
      </c>
      <c r="CV203" s="321">
        <v>0</v>
      </c>
      <c r="CW203" s="321"/>
      <c r="CX203" s="321"/>
      <c r="CY203" s="321"/>
      <c r="CZ203" s="321">
        <v>0</v>
      </c>
      <c r="DA203" s="321">
        <v>0</v>
      </c>
      <c r="DB203" s="321">
        <v>0</v>
      </c>
      <c r="DC203" s="321">
        <v>14345.75</v>
      </c>
      <c r="DD203" s="321">
        <v>0</v>
      </c>
      <c r="DE203" s="321">
        <v>0</v>
      </c>
      <c r="DF203" s="321">
        <v>-23927.3</v>
      </c>
      <c r="DG203" s="321">
        <v>-231</v>
      </c>
      <c r="DH203" s="321">
        <v>0</v>
      </c>
      <c r="DI203" s="321">
        <v>0</v>
      </c>
      <c r="DJ203" s="321">
        <v>-9812.5499999999993</v>
      </c>
      <c r="DK203" s="321">
        <v>0</v>
      </c>
      <c r="DL203" s="321">
        <v>0</v>
      </c>
      <c r="DM203" s="321">
        <v>0</v>
      </c>
      <c r="DN203" s="321">
        <v>0</v>
      </c>
      <c r="DO203" s="321">
        <v>0</v>
      </c>
      <c r="DP203" s="322">
        <v>-0.2099999999627471</v>
      </c>
      <c r="DQ203" s="323">
        <v>4424497.9599999981</v>
      </c>
      <c r="DR203" s="324">
        <v>1209000.4999999991</v>
      </c>
      <c r="DS203" s="323">
        <v>10209.509999999998</v>
      </c>
      <c r="DT203" s="323">
        <v>266239.53999999992</v>
      </c>
      <c r="DU203" s="323">
        <v>0</v>
      </c>
      <c r="DV203" s="323">
        <v>0</v>
      </c>
      <c r="DY203" s="303"/>
      <c r="DZ203" s="303"/>
      <c r="EG203" s="303"/>
    </row>
    <row r="204" spans="1:137" s="13" customFormat="1" ht="31.2" x14ac:dyDescent="0.3">
      <c r="A204" s="318">
        <v>2227</v>
      </c>
      <c r="B204" s="319" t="s">
        <v>393</v>
      </c>
      <c r="C204" s="320" t="s">
        <v>181</v>
      </c>
      <c r="D204" s="320" t="s">
        <v>186</v>
      </c>
      <c r="E204" s="320" t="s">
        <v>183</v>
      </c>
      <c r="F204" s="320" t="s">
        <v>184</v>
      </c>
      <c r="G204" s="321">
        <v>2826959.12</v>
      </c>
      <c r="H204" s="321">
        <v>0</v>
      </c>
      <c r="I204" s="321">
        <v>192177.9</v>
      </c>
      <c r="J204" s="321">
        <v>0</v>
      </c>
      <c r="K204" s="321">
        <v>351590</v>
      </c>
      <c r="L204" s="321">
        <v>1000</v>
      </c>
      <c r="M204" s="321">
        <v>0</v>
      </c>
      <c r="N204" s="321">
        <v>0</v>
      </c>
      <c r="O204" s="321">
        <v>50212.280000000006</v>
      </c>
      <c r="P204" s="321">
        <v>60121.759999999951</v>
      </c>
      <c r="Q204" s="321">
        <v>0</v>
      </c>
      <c r="R204" s="321">
        <v>0</v>
      </c>
      <c r="S204" s="321">
        <v>34330.089999999997</v>
      </c>
      <c r="T204" s="321">
        <v>0</v>
      </c>
      <c r="U204" s="321">
        <v>0</v>
      </c>
      <c r="V204" s="321">
        <v>7533.32</v>
      </c>
      <c r="W204" s="321">
        <v>60318</v>
      </c>
      <c r="X204" s="321">
        <v>3584242.4699999993</v>
      </c>
      <c r="Y204" s="321">
        <v>1317392.5399999996</v>
      </c>
      <c r="Z204" s="321">
        <v>0</v>
      </c>
      <c r="AA204" s="321">
        <v>0</v>
      </c>
      <c r="AB204" s="321">
        <v>673491.28999999992</v>
      </c>
      <c r="AC204" s="321">
        <v>1808.9899999999998</v>
      </c>
      <c r="AD204" s="321">
        <v>0</v>
      </c>
      <c r="AE204" s="321">
        <v>568857.95999999973</v>
      </c>
      <c r="AF204" s="321">
        <v>40902.419999999984</v>
      </c>
      <c r="AG204" s="321">
        <v>4408.82</v>
      </c>
      <c r="AH204" s="321">
        <v>0</v>
      </c>
      <c r="AI204" s="321">
        <v>0</v>
      </c>
      <c r="AJ204" s="321">
        <v>127456.05411775295</v>
      </c>
      <c r="AK204" s="321">
        <v>2310</v>
      </c>
      <c r="AL204" s="321">
        <v>2563.58</v>
      </c>
      <c r="AM204" s="321">
        <v>0</v>
      </c>
      <c r="AN204" s="321">
        <v>37940.899999999994</v>
      </c>
      <c r="AO204" s="321">
        <v>20919.87</v>
      </c>
      <c r="AP204" s="321">
        <v>19054.080000000002</v>
      </c>
      <c r="AQ204" s="321">
        <v>69172.11000000003</v>
      </c>
      <c r="AR204" s="321">
        <v>0</v>
      </c>
      <c r="AS204" s="321">
        <v>312.52</v>
      </c>
      <c r="AT204" s="321">
        <v>17594.299999999992</v>
      </c>
      <c r="AU204" s="321">
        <v>9471</v>
      </c>
      <c r="AV204" s="321">
        <v>8740</v>
      </c>
      <c r="AW204" s="321">
        <v>231740.32</v>
      </c>
      <c r="AX204" s="321">
        <v>107028.62000000001</v>
      </c>
      <c r="AY204" s="321">
        <v>10604.61</v>
      </c>
      <c r="AZ204" s="321">
        <v>164596.43000000002</v>
      </c>
      <c r="BA204" s="321">
        <v>0</v>
      </c>
      <c r="BB204" s="321">
        <v>0</v>
      </c>
      <c r="BC204" s="321">
        <v>0</v>
      </c>
      <c r="BD204" s="321">
        <v>3436366.4141177521</v>
      </c>
      <c r="BE204" s="321">
        <v>263445.09999999969</v>
      </c>
      <c r="BF204" s="321">
        <v>147876.05588224716</v>
      </c>
      <c r="BG204" s="321">
        <v>411321.15588224685</v>
      </c>
      <c r="BH204" s="321">
        <v>8860</v>
      </c>
      <c r="BI204" s="321">
        <v>0</v>
      </c>
      <c r="BJ204" s="321">
        <v>0</v>
      </c>
      <c r="BK204" s="321">
        <v>8860</v>
      </c>
      <c r="BL204" s="321">
        <v>0</v>
      </c>
      <c r="BM204" s="321">
        <v>6524</v>
      </c>
      <c r="BN204" s="321">
        <v>0</v>
      </c>
      <c r="BO204" s="321">
        <v>0</v>
      </c>
      <c r="BP204" s="321">
        <v>6524</v>
      </c>
      <c r="BQ204" s="321">
        <v>1427.8000000000002</v>
      </c>
      <c r="BR204" s="321">
        <v>2336</v>
      </c>
      <c r="BS204" s="321">
        <v>3763.8</v>
      </c>
      <c r="BT204" s="321">
        <v>0</v>
      </c>
      <c r="BU204" s="321">
        <v>0</v>
      </c>
      <c r="BV204" s="321">
        <v>0</v>
      </c>
      <c r="BW204" s="321">
        <v>0</v>
      </c>
      <c r="BX204" s="321">
        <v>0</v>
      </c>
      <c r="BY204" s="321">
        <v>0</v>
      </c>
      <c r="BZ204" s="321">
        <v>0</v>
      </c>
      <c r="CA204" s="321">
        <v>0</v>
      </c>
      <c r="CB204" s="321">
        <v>0</v>
      </c>
      <c r="CC204" s="321">
        <v>411321.15588224685</v>
      </c>
      <c r="CD204" s="321"/>
      <c r="CE204" s="321">
        <v>3763.8</v>
      </c>
      <c r="CF204" s="321"/>
      <c r="CG204" s="321">
        <v>0</v>
      </c>
      <c r="CH204" s="321">
        <v>415084.95588224684</v>
      </c>
      <c r="CI204" s="321">
        <v>681823.63</v>
      </c>
      <c r="CJ204" s="321">
        <v>0</v>
      </c>
      <c r="CK204" s="321">
        <v>0</v>
      </c>
      <c r="CL204" s="321">
        <v>681823.63</v>
      </c>
      <c r="CM204" s="321">
        <v>0</v>
      </c>
      <c r="CN204" s="321">
        <v>0</v>
      </c>
      <c r="CO204" s="321">
        <v>16743.900000000001</v>
      </c>
      <c r="CP204" s="321">
        <v>0</v>
      </c>
      <c r="CQ204" s="321">
        <v>-241499.502995496</v>
      </c>
      <c r="CR204" s="321">
        <v>457068.02700450399</v>
      </c>
      <c r="CS204" s="321">
        <v>0</v>
      </c>
      <c r="CT204" s="321">
        <v>0</v>
      </c>
      <c r="CU204" s="321">
        <v>0</v>
      </c>
      <c r="CV204" s="321">
        <v>0</v>
      </c>
      <c r="CW204" s="321"/>
      <c r="CX204" s="321"/>
      <c r="CY204" s="321"/>
      <c r="CZ204" s="321">
        <v>0</v>
      </c>
      <c r="DA204" s="321">
        <v>0</v>
      </c>
      <c r="DB204" s="321">
        <v>0</v>
      </c>
      <c r="DC204" s="321">
        <v>14081.9</v>
      </c>
      <c r="DD204" s="321">
        <v>0</v>
      </c>
      <c r="DE204" s="321">
        <v>0</v>
      </c>
      <c r="DF204" s="321">
        <v>-6499.76</v>
      </c>
      <c r="DG204" s="321">
        <v>-49565.21</v>
      </c>
      <c r="DH204" s="321">
        <v>0</v>
      </c>
      <c r="DI204" s="321">
        <v>0</v>
      </c>
      <c r="DJ204" s="321">
        <v>-41983.07</v>
      </c>
      <c r="DK204" s="321">
        <v>0</v>
      </c>
      <c r="DL204" s="321">
        <v>0</v>
      </c>
      <c r="DM204" s="321">
        <v>0</v>
      </c>
      <c r="DN204" s="321">
        <v>0</v>
      </c>
      <c r="DO204" s="321">
        <v>0</v>
      </c>
      <c r="DP204" s="322">
        <v>2.9954959754832089E-3</v>
      </c>
      <c r="DQ204" s="323">
        <v>2602453.1999999993</v>
      </c>
      <c r="DR204" s="324">
        <v>833913.21411775285</v>
      </c>
      <c r="DS204" s="323">
        <v>107028.62000000001</v>
      </c>
      <c r="DT204" s="323">
        <v>144664.12999999995</v>
      </c>
      <c r="DU204" s="323">
        <v>0</v>
      </c>
      <c r="DV204" s="323">
        <v>0</v>
      </c>
      <c r="DY204" s="303"/>
      <c r="DZ204" s="303"/>
      <c r="EG204" s="303"/>
    </row>
    <row r="205" spans="1:137" s="13" customFormat="1" ht="31.2" x14ac:dyDescent="0.3">
      <c r="A205" s="318">
        <v>2231</v>
      </c>
      <c r="B205" s="319" t="s">
        <v>394</v>
      </c>
      <c r="C205" s="320" t="s">
        <v>181</v>
      </c>
      <c r="D205" s="320" t="s">
        <v>186</v>
      </c>
      <c r="E205" s="320" t="s">
        <v>183</v>
      </c>
      <c r="F205" s="320" t="s">
        <v>184</v>
      </c>
      <c r="G205" s="321">
        <v>2493540.91</v>
      </c>
      <c r="H205" s="321">
        <v>0</v>
      </c>
      <c r="I205" s="321">
        <v>41119.519999999997</v>
      </c>
      <c r="J205" s="321">
        <v>0</v>
      </c>
      <c r="K205" s="321">
        <v>234930</v>
      </c>
      <c r="L205" s="321">
        <v>5600</v>
      </c>
      <c r="M205" s="321">
        <v>0</v>
      </c>
      <c r="N205" s="321">
        <v>0</v>
      </c>
      <c r="O205" s="321">
        <v>45882.979999999989</v>
      </c>
      <c r="P205" s="321">
        <v>45392.41</v>
      </c>
      <c r="Q205" s="321">
        <v>0</v>
      </c>
      <c r="R205" s="321">
        <v>0</v>
      </c>
      <c r="S205" s="321">
        <v>24828.320000000003</v>
      </c>
      <c r="T205" s="321">
        <v>0</v>
      </c>
      <c r="U205" s="321">
        <v>0</v>
      </c>
      <c r="V205" s="321">
        <v>8030</v>
      </c>
      <c r="W205" s="321">
        <v>65305</v>
      </c>
      <c r="X205" s="321">
        <v>2964629.14</v>
      </c>
      <c r="Y205" s="321">
        <v>1392567.0899999992</v>
      </c>
      <c r="Z205" s="321">
        <v>43027.290000000015</v>
      </c>
      <c r="AA205" s="321">
        <v>151320.89000000001</v>
      </c>
      <c r="AB205" s="321">
        <v>93244</v>
      </c>
      <c r="AC205" s="321">
        <v>130111.23</v>
      </c>
      <c r="AD205" s="321">
        <v>0</v>
      </c>
      <c r="AE205" s="321">
        <v>565892.42999999947</v>
      </c>
      <c r="AF205" s="321">
        <v>29730.149999999987</v>
      </c>
      <c r="AG205" s="321">
        <v>766</v>
      </c>
      <c r="AH205" s="321">
        <v>0</v>
      </c>
      <c r="AI205" s="321">
        <v>0</v>
      </c>
      <c r="AJ205" s="321">
        <v>6943.8700000000017</v>
      </c>
      <c r="AK205" s="321">
        <v>0</v>
      </c>
      <c r="AL205" s="321">
        <v>0</v>
      </c>
      <c r="AM205" s="321">
        <v>2350.16</v>
      </c>
      <c r="AN205" s="321">
        <v>22761.300000000003</v>
      </c>
      <c r="AO205" s="321">
        <v>25697.86</v>
      </c>
      <c r="AP205" s="321">
        <v>12379.46</v>
      </c>
      <c r="AQ205" s="321">
        <v>103285.20999999999</v>
      </c>
      <c r="AR205" s="321">
        <v>19741.080000000002</v>
      </c>
      <c r="AS205" s="321">
        <v>3040</v>
      </c>
      <c r="AT205" s="321">
        <v>15180.369999999997</v>
      </c>
      <c r="AU205" s="321">
        <v>9471</v>
      </c>
      <c r="AV205" s="321">
        <v>3220</v>
      </c>
      <c r="AW205" s="321">
        <v>227171.95</v>
      </c>
      <c r="AX205" s="321">
        <v>58890.119999999988</v>
      </c>
      <c r="AY205" s="321">
        <v>10654.75</v>
      </c>
      <c r="AZ205" s="321">
        <v>44224.74</v>
      </c>
      <c r="BA205" s="321">
        <v>0</v>
      </c>
      <c r="BB205" s="321">
        <v>0</v>
      </c>
      <c r="BC205" s="321">
        <v>0</v>
      </c>
      <c r="BD205" s="321">
        <v>2971670.9499999993</v>
      </c>
      <c r="BE205" s="321">
        <v>216573.10000000021</v>
      </c>
      <c r="BF205" s="321">
        <v>-7041.8099999991246</v>
      </c>
      <c r="BG205" s="321">
        <v>209531.29000000108</v>
      </c>
      <c r="BH205" s="321">
        <v>9069.25</v>
      </c>
      <c r="BI205" s="321">
        <v>0</v>
      </c>
      <c r="BJ205" s="321">
        <v>0</v>
      </c>
      <c r="BK205" s="321">
        <v>9069.25</v>
      </c>
      <c r="BL205" s="321">
        <v>0</v>
      </c>
      <c r="BM205" s="321">
        <v>2016.36</v>
      </c>
      <c r="BN205" s="321">
        <v>0</v>
      </c>
      <c r="BO205" s="321">
        <v>0</v>
      </c>
      <c r="BP205" s="321">
        <v>2016.36</v>
      </c>
      <c r="BQ205" s="321">
        <v>715.75</v>
      </c>
      <c r="BR205" s="321">
        <v>7052.89</v>
      </c>
      <c r="BS205" s="321">
        <v>7768.64</v>
      </c>
      <c r="BT205" s="321">
        <v>0</v>
      </c>
      <c r="BU205" s="321">
        <v>0</v>
      </c>
      <c r="BV205" s="321">
        <v>0</v>
      </c>
      <c r="BW205" s="321">
        <v>0</v>
      </c>
      <c r="BX205" s="321">
        <v>0</v>
      </c>
      <c r="BY205" s="321">
        <v>0</v>
      </c>
      <c r="BZ205" s="321">
        <v>0</v>
      </c>
      <c r="CA205" s="321">
        <v>0</v>
      </c>
      <c r="CB205" s="321">
        <v>0</v>
      </c>
      <c r="CC205" s="321">
        <v>209531.29000000108</v>
      </c>
      <c r="CD205" s="321"/>
      <c r="CE205" s="321">
        <v>7768.64</v>
      </c>
      <c r="CF205" s="321"/>
      <c r="CG205" s="321">
        <v>0</v>
      </c>
      <c r="CH205" s="321">
        <v>217299.9300000011</v>
      </c>
      <c r="CI205" s="321">
        <v>232711.74</v>
      </c>
      <c r="CJ205" s="321">
        <v>0</v>
      </c>
      <c r="CK205" s="321">
        <v>0</v>
      </c>
      <c r="CL205" s="321">
        <v>232711.74</v>
      </c>
      <c r="CM205" s="321">
        <v>0</v>
      </c>
      <c r="CN205" s="321">
        <v>0</v>
      </c>
      <c r="CO205" s="321">
        <v>3722.19</v>
      </c>
      <c r="CP205" s="321">
        <v>0</v>
      </c>
      <c r="CQ205" s="321">
        <v>22886.520000000019</v>
      </c>
      <c r="CR205" s="321">
        <v>259320.45</v>
      </c>
      <c r="CS205" s="321">
        <v>0</v>
      </c>
      <c r="CT205" s="321">
        <v>0</v>
      </c>
      <c r="CU205" s="321">
        <v>0</v>
      </c>
      <c r="CV205" s="321">
        <v>0</v>
      </c>
      <c r="CW205" s="321"/>
      <c r="CX205" s="321"/>
      <c r="CY205" s="321"/>
      <c r="CZ205" s="321">
        <v>0</v>
      </c>
      <c r="DA205" s="321">
        <v>0</v>
      </c>
      <c r="DB205" s="321">
        <v>0</v>
      </c>
      <c r="DC205" s="321">
        <v>7137.42</v>
      </c>
      <c r="DD205" s="321">
        <v>0</v>
      </c>
      <c r="DE205" s="321">
        <v>0</v>
      </c>
      <c r="DF205" s="321">
        <v>0</v>
      </c>
      <c r="DG205" s="321">
        <v>-49157.94</v>
      </c>
      <c r="DH205" s="321">
        <v>0</v>
      </c>
      <c r="DI205" s="321">
        <v>0</v>
      </c>
      <c r="DJ205" s="321">
        <v>-42020.520000000004</v>
      </c>
      <c r="DK205" s="321">
        <v>0</v>
      </c>
      <c r="DL205" s="321">
        <v>0</v>
      </c>
      <c r="DM205" s="321">
        <v>0</v>
      </c>
      <c r="DN205" s="321">
        <v>0</v>
      </c>
      <c r="DO205" s="321">
        <v>0</v>
      </c>
      <c r="DP205" s="322">
        <v>0</v>
      </c>
      <c r="DQ205" s="323">
        <v>2405893.0799999987</v>
      </c>
      <c r="DR205" s="324">
        <v>565777.87000000058</v>
      </c>
      <c r="DS205" s="323">
        <v>58890.119999999988</v>
      </c>
      <c r="DT205" s="323">
        <v>116103.70999999999</v>
      </c>
      <c r="DU205" s="323">
        <v>0</v>
      </c>
      <c r="DV205" s="323">
        <v>0</v>
      </c>
      <c r="DY205" s="303"/>
      <c r="DZ205" s="303"/>
      <c r="EG205" s="303"/>
    </row>
    <row r="206" spans="1:137" s="339" customFormat="1" ht="16.2" thickBot="1" x14ac:dyDescent="0.35">
      <c r="A206" s="335" t="s">
        <v>395</v>
      </c>
      <c r="B206" s="336"/>
      <c r="C206" s="337"/>
      <c r="D206" s="337"/>
      <c r="E206" s="337"/>
      <c r="F206" s="337"/>
      <c r="G206" s="338">
        <v>464414353.19517988</v>
      </c>
      <c r="H206" s="338">
        <v>6734535.4399999995</v>
      </c>
      <c r="I206" s="338">
        <v>68005563.963333338</v>
      </c>
      <c r="J206" s="338">
        <v>0</v>
      </c>
      <c r="K206" s="338">
        <v>37386373.560000002</v>
      </c>
      <c r="L206" s="338">
        <v>4361790.0300000049</v>
      </c>
      <c r="M206" s="338">
        <v>2253625.2000000002</v>
      </c>
      <c r="N206" s="338">
        <v>1479246.3399999999</v>
      </c>
      <c r="O206" s="338">
        <v>17447054.770000007</v>
      </c>
      <c r="P206" s="338">
        <v>4410270.3600000003</v>
      </c>
      <c r="Q206" s="338">
        <v>87135.01</v>
      </c>
      <c r="R206" s="338">
        <v>87078.6</v>
      </c>
      <c r="S206" s="338">
        <v>5313314.4800000014</v>
      </c>
      <c r="T206" s="338">
        <v>4989195.169999999</v>
      </c>
      <c r="U206" s="338">
        <v>0</v>
      </c>
      <c r="V206" s="338">
        <v>1930865.5699999987</v>
      </c>
      <c r="W206" s="338">
        <v>9473168.1699999999</v>
      </c>
      <c r="X206" s="338">
        <v>628373569.858513</v>
      </c>
      <c r="Y206" s="338">
        <v>271399893.79450011</v>
      </c>
      <c r="Z206" s="338">
        <v>1206386.5799999998</v>
      </c>
      <c r="AA206" s="338">
        <v>81490064.638000026</v>
      </c>
      <c r="AB206" s="338">
        <v>27599879.776500005</v>
      </c>
      <c r="AC206" s="338">
        <v>33036475.732000005</v>
      </c>
      <c r="AD206" s="338">
        <v>3205855.8600000003</v>
      </c>
      <c r="AE206" s="338">
        <v>31872368.560000002</v>
      </c>
      <c r="AF206" s="338">
        <v>2781429.3835000074</v>
      </c>
      <c r="AG206" s="338">
        <v>1599234.7054999995</v>
      </c>
      <c r="AH206" s="338">
        <v>34347.599999999999</v>
      </c>
      <c r="AI206" s="338">
        <v>143406.75</v>
      </c>
      <c r="AJ206" s="338">
        <v>10409262.632617751</v>
      </c>
      <c r="AK206" s="338">
        <v>717322.51349999977</v>
      </c>
      <c r="AL206" s="338">
        <v>4415739.1434999974</v>
      </c>
      <c r="AM206" s="338">
        <v>1617343.5795000007</v>
      </c>
      <c r="AN206" s="338">
        <v>11376097.555999998</v>
      </c>
      <c r="AO206" s="338">
        <v>4791928.29</v>
      </c>
      <c r="AP206" s="338">
        <v>4752066.4318333361</v>
      </c>
      <c r="AQ206" s="338">
        <v>25178243.905166686</v>
      </c>
      <c r="AR206" s="338">
        <v>4705571.3027549041</v>
      </c>
      <c r="AS206" s="338">
        <v>1939782.9375000002</v>
      </c>
      <c r="AT206" s="338">
        <v>9301956.9394131936</v>
      </c>
      <c r="AU206" s="338">
        <v>1916177.2104999998</v>
      </c>
      <c r="AV206" s="338">
        <v>2231390.3400000003</v>
      </c>
      <c r="AW206" s="338">
        <v>21706233.747000005</v>
      </c>
      <c r="AX206" s="338">
        <v>28772731.680000011</v>
      </c>
      <c r="AY206" s="338">
        <v>5921216.6847499991</v>
      </c>
      <c r="AZ206" s="338">
        <v>31218837.710000001</v>
      </c>
      <c r="BA206" s="338">
        <v>5943371.6199999982</v>
      </c>
      <c r="BB206" s="338">
        <v>28878.31</v>
      </c>
      <c r="BC206" s="338">
        <v>615916.08000000007</v>
      </c>
      <c r="BD206" s="338">
        <v>631929411.99403572</v>
      </c>
      <c r="BE206" s="338">
        <v>63696047.185567714</v>
      </c>
      <c r="BF206" s="338">
        <v>-3555842.005522653</v>
      </c>
      <c r="BG206" s="338">
        <v>60140205.180045098</v>
      </c>
      <c r="BH206" s="338">
        <v>2128982.2199999988</v>
      </c>
      <c r="BI206" s="338">
        <v>0</v>
      </c>
      <c r="BJ206" s="338">
        <v>615916.08000000007</v>
      </c>
      <c r="BK206" s="338">
        <v>2727532.6399999987</v>
      </c>
      <c r="BL206" s="338">
        <v>60850.5</v>
      </c>
      <c r="BM206" s="338">
        <v>1770196.2</v>
      </c>
      <c r="BN206" s="338">
        <v>317885.85000000003</v>
      </c>
      <c r="BO206" s="338">
        <v>368486.04999999993</v>
      </c>
      <c r="BP206" s="338">
        <v>2517419.5999999992</v>
      </c>
      <c r="BQ206" s="338">
        <v>4148338.0800000005</v>
      </c>
      <c r="BR206" s="338">
        <v>210110.04000000004</v>
      </c>
      <c r="BS206" s="338">
        <v>4375814.7300000004</v>
      </c>
      <c r="BT206" s="338">
        <v>0</v>
      </c>
      <c r="BU206" s="338">
        <v>0</v>
      </c>
      <c r="BV206" s="338">
        <v>0</v>
      </c>
      <c r="BW206" s="338">
        <v>0</v>
      </c>
      <c r="BX206" s="338">
        <v>0</v>
      </c>
      <c r="BY206" s="338">
        <v>0</v>
      </c>
      <c r="BZ206" s="338">
        <v>0</v>
      </c>
      <c r="CA206" s="338">
        <v>0</v>
      </c>
      <c r="CB206" s="338">
        <v>0</v>
      </c>
      <c r="CC206" s="338">
        <f t="shared" ref="CC206:CH206" si="0">SUM(CC6:CC205)</f>
        <v>72319483.755964145</v>
      </c>
      <c r="CD206" s="338">
        <f t="shared" si="0"/>
        <v>-12179278.575919049</v>
      </c>
      <c r="CE206" s="338">
        <f t="shared" si="0"/>
        <v>4375814.7300000004</v>
      </c>
      <c r="CF206" s="338">
        <f t="shared" si="0"/>
        <v>0</v>
      </c>
      <c r="CG206" s="338">
        <f t="shared" si="0"/>
        <v>0</v>
      </c>
      <c r="CH206" s="338">
        <f t="shared" si="0"/>
        <v>64516019.910045072</v>
      </c>
      <c r="CI206" s="338">
        <v>87181890.239999995</v>
      </c>
      <c r="CJ206" s="338">
        <v>10171816.899999999</v>
      </c>
      <c r="CK206" s="338">
        <v>1117046.0500000005</v>
      </c>
      <c r="CL206" s="338">
        <v>78917780.459999993</v>
      </c>
      <c r="CM206" s="338">
        <v>19746.16</v>
      </c>
      <c r="CN206" s="338">
        <v>0</v>
      </c>
      <c r="CO206" s="338">
        <v>1894890.0199999998</v>
      </c>
      <c r="CP206" s="338">
        <v>890284.75999999978</v>
      </c>
      <c r="CQ206" s="338">
        <v>-16118008.145979574</v>
      </c>
      <c r="CR206" s="338">
        <v>66122835.25402043</v>
      </c>
      <c r="CS206" s="338">
        <v>15199724.309999997</v>
      </c>
      <c r="CT206" s="338">
        <v>11679.79</v>
      </c>
      <c r="CU206" s="338">
        <v>0</v>
      </c>
      <c r="CV206" s="338">
        <v>15188044.519999996</v>
      </c>
      <c r="CW206" s="338">
        <v>0</v>
      </c>
      <c r="CX206" s="338">
        <v>0</v>
      </c>
      <c r="CY206" s="338">
        <v>0</v>
      </c>
      <c r="CZ206" s="338">
        <v>-6351033.645919065</v>
      </c>
      <c r="DA206" s="338">
        <v>8997996.8740809318</v>
      </c>
      <c r="DB206" s="338">
        <v>1453980.2300000002</v>
      </c>
      <c r="DC206" s="338">
        <v>2178790.7400000002</v>
      </c>
      <c r="DD206" s="338">
        <v>603052.15999999992</v>
      </c>
      <c r="DE206" s="338">
        <v>145069.26999999999</v>
      </c>
      <c r="DF206" s="338">
        <v>-4353798.3399999961</v>
      </c>
      <c r="DG206" s="338">
        <v>-3890250.3040000005</v>
      </c>
      <c r="DH206" s="338">
        <v>-461507.8</v>
      </c>
      <c r="DI206" s="338">
        <v>-243061.25</v>
      </c>
      <c r="DJ206" s="338">
        <v>-4567725.2939999979</v>
      </c>
      <c r="DK206" s="338">
        <v>293480.80000000005</v>
      </c>
      <c r="DL206" s="338">
        <v>352178.13</v>
      </c>
      <c r="DM206" s="338">
        <v>-552585.57999999996</v>
      </c>
      <c r="DN206" s="338">
        <v>-4749351.9899999993</v>
      </c>
      <c r="DO206" s="338">
        <v>-701680.43</v>
      </c>
      <c r="DP206" s="338">
        <v>-1.42071701141151</v>
      </c>
      <c r="DQ206" s="338">
        <v>441995153.31449974</v>
      </c>
      <c r="DR206" s="338">
        <v>174127770.83953577</v>
      </c>
      <c r="DS206" s="338">
        <v>28048074.170000013</v>
      </c>
      <c r="DT206" s="338">
        <v>28097187.249999989</v>
      </c>
      <c r="DU206" s="338">
        <v>5074528.669999999</v>
      </c>
      <c r="DV206" s="338">
        <v>-5357959.0700000031</v>
      </c>
      <c r="DY206" s="340"/>
      <c r="DZ206" s="340"/>
      <c r="EG206" s="340"/>
    </row>
    <row r="207" spans="1:137" ht="15" thickTop="1" x14ac:dyDescent="0.3"/>
  </sheetData>
  <conditionalFormatting sqref="G6:DP206">
    <cfRule type="cellIs" dxfId="18" priority="2" operator="equal">
      <formula>0</formula>
    </cfRule>
  </conditionalFormatting>
  <conditionalFormatting sqref="DQ206:DV206">
    <cfRule type="cellIs" dxfId="17" priority="1" operator="equal">
      <formula>0</formula>
    </cfRule>
  </conditionalFormatting>
  <pageMargins left="0.7" right="0.7" top="0.75" bottom="0.75" header="0.3" footer="0.3"/>
  <headerFooter>
    <oddFooter>&amp;C_x000D_&amp;1#&amp;"Calibri"&amp;10&amp;K000000 OFFICIAL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7BE90-6C9E-40E2-857F-1089D62061B3}">
  <sheetPr>
    <tabColor rgb="FF00B0F0"/>
  </sheetPr>
  <dimension ref="A1:N15"/>
  <sheetViews>
    <sheetView zoomScale="90" zoomScaleNormal="90" workbookViewId="0">
      <selection activeCell="F16" sqref="F16"/>
    </sheetView>
  </sheetViews>
  <sheetFormatPr defaultRowHeight="13.2" x14ac:dyDescent="0.25"/>
  <cols>
    <col min="1" max="1" width="16.88671875" customWidth="1"/>
    <col min="2" max="2" width="53.5546875" bestFit="1" customWidth="1"/>
    <col min="3" max="4" width="49.44140625" customWidth="1"/>
    <col min="5" max="6" width="28.44140625" customWidth="1"/>
    <col min="7" max="11" width="15.44140625" customWidth="1"/>
    <col min="12" max="12" width="31.109375" customWidth="1"/>
    <col min="13" max="13" width="34.109375" customWidth="1"/>
    <col min="14" max="14" width="12" bestFit="1" customWidth="1"/>
  </cols>
  <sheetData>
    <row r="1" spans="1:14" ht="21" x14ac:dyDescent="0.25">
      <c r="A1" s="473" t="s">
        <v>1063</v>
      </c>
      <c r="B1" s="474"/>
      <c r="C1" s="474"/>
      <c r="D1" s="33"/>
      <c r="E1" s="33"/>
    </row>
    <row r="2" spans="1:14" x14ac:dyDescent="0.25">
      <c r="A2" s="11"/>
      <c r="B2" s="11"/>
    </row>
    <row r="3" spans="1:14" ht="13.8" x14ac:dyDescent="0.25">
      <c r="A3" s="252" t="s">
        <v>1</v>
      </c>
      <c r="B3" s="377" t="str">
        <f>Summary!C4</f>
        <v>Adderley Primary School</v>
      </c>
      <c r="C3" s="253" t="s">
        <v>682</v>
      </c>
      <c r="D3" s="255">
        <f>Summary!C5</f>
        <v>2010</v>
      </c>
    </row>
    <row r="6" spans="1:14" ht="33" customHeight="1" x14ac:dyDescent="0.25">
      <c r="A6" s="255" t="s">
        <v>657</v>
      </c>
      <c r="B6" s="255"/>
      <c r="C6" s="354" t="s">
        <v>1066</v>
      </c>
      <c r="D6" s="354" t="s">
        <v>768</v>
      </c>
      <c r="E6" s="354" t="s">
        <v>993</v>
      </c>
      <c r="F6" s="354" t="s">
        <v>994</v>
      </c>
      <c r="G6" s="354" t="s">
        <v>996</v>
      </c>
      <c r="H6" s="354" t="s">
        <v>870</v>
      </c>
      <c r="I6" s="354" t="s">
        <v>871</v>
      </c>
      <c r="J6" s="354" t="s">
        <v>872</v>
      </c>
      <c r="K6" s="354" t="s">
        <v>873</v>
      </c>
      <c r="L6" s="354" t="s">
        <v>777</v>
      </c>
      <c r="M6" s="354" t="s">
        <v>778</v>
      </c>
      <c r="N6" s="255" t="s">
        <v>779</v>
      </c>
    </row>
    <row r="7" spans="1:14" x14ac:dyDescent="0.25">
      <c r="A7" s="1" t="s">
        <v>165</v>
      </c>
      <c r="B7" s="1" t="s">
        <v>850</v>
      </c>
      <c r="C7" s="369"/>
      <c r="D7" s="369"/>
      <c r="E7" s="369"/>
      <c r="F7" s="369"/>
      <c r="G7" s="406"/>
      <c r="H7" s="406"/>
      <c r="I7" s="406"/>
      <c r="J7" s="406"/>
      <c r="K7" s="406"/>
      <c r="L7" s="369"/>
      <c r="M7" s="369"/>
      <c r="N7" s="369"/>
    </row>
    <row r="8" spans="1:14" x14ac:dyDescent="0.25">
      <c r="A8" s="1" t="s">
        <v>166</v>
      </c>
      <c r="B8" s="1" t="s">
        <v>851</v>
      </c>
      <c r="C8" s="369"/>
      <c r="D8" s="369"/>
      <c r="E8" s="369"/>
      <c r="F8" s="369"/>
      <c r="G8" s="406"/>
      <c r="H8" s="406"/>
      <c r="I8" s="406"/>
      <c r="J8" s="406"/>
      <c r="K8" s="406"/>
      <c r="L8" s="369"/>
      <c r="M8" s="369"/>
      <c r="N8" s="369"/>
    </row>
    <row r="9" spans="1:14" x14ac:dyDescent="0.25">
      <c r="A9" s="1" t="s">
        <v>167</v>
      </c>
      <c r="B9" s="1" t="s">
        <v>852</v>
      </c>
      <c r="C9" s="369"/>
      <c r="D9" s="369"/>
      <c r="E9" s="369"/>
      <c r="F9" s="369"/>
      <c r="G9" s="406"/>
      <c r="H9" s="406"/>
      <c r="I9" s="406"/>
      <c r="J9" s="406"/>
      <c r="K9" s="406"/>
      <c r="L9" s="369"/>
      <c r="M9" s="369"/>
      <c r="N9" s="369"/>
    </row>
    <row r="10" spans="1:14" x14ac:dyDescent="0.25">
      <c r="A10" s="1" t="s">
        <v>853</v>
      </c>
      <c r="B10" s="1" t="s">
        <v>817</v>
      </c>
      <c r="C10" s="369"/>
      <c r="D10" s="369"/>
      <c r="E10" s="369"/>
      <c r="F10" s="369"/>
      <c r="G10" s="406"/>
      <c r="H10" s="406"/>
      <c r="I10" s="406"/>
      <c r="J10" s="406"/>
      <c r="K10" s="406"/>
      <c r="L10" s="369"/>
      <c r="M10" s="369"/>
      <c r="N10" s="369"/>
    </row>
    <row r="11" spans="1:14" x14ac:dyDescent="0.25">
      <c r="A11" s="1" t="s">
        <v>854</v>
      </c>
      <c r="B11" s="1" t="s">
        <v>819</v>
      </c>
      <c r="C11" s="369"/>
      <c r="D11" s="369"/>
      <c r="E11" s="369"/>
      <c r="F11" s="369"/>
      <c r="G11" s="406"/>
      <c r="H11" s="406"/>
      <c r="I11" s="406"/>
      <c r="J11" s="406"/>
      <c r="K11" s="406"/>
      <c r="L11" s="369"/>
      <c r="M11" s="369"/>
      <c r="N11" s="369"/>
    </row>
    <row r="12" spans="1:14" x14ac:dyDescent="0.25">
      <c r="A12" s="1" t="s">
        <v>855</v>
      </c>
      <c r="B12" s="1" t="s">
        <v>823</v>
      </c>
      <c r="C12" s="369"/>
      <c r="D12" s="369"/>
      <c r="E12" s="369"/>
      <c r="F12" s="369"/>
      <c r="G12" s="406"/>
      <c r="H12" s="406"/>
      <c r="I12" s="406"/>
      <c r="J12" s="406"/>
      <c r="K12" s="406"/>
      <c r="L12" s="369"/>
      <c r="M12" s="369"/>
      <c r="N12" s="369"/>
    </row>
    <row r="13" spans="1:14" x14ac:dyDescent="0.25">
      <c r="A13" s="1" t="s">
        <v>856</v>
      </c>
      <c r="B13" s="1" t="s">
        <v>825</v>
      </c>
      <c r="C13" s="369"/>
      <c r="D13" s="369"/>
      <c r="E13" s="369"/>
      <c r="F13" s="369"/>
      <c r="G13" s="406"/>
      <c r="H13" s="406"/>
      <c r="I13" s="406"/>
      <c r="J13" s="406"/>
      <c r="K13" s="406"/>
      <c r="L13" s="369"/>
      <c r="M13" s="369"/>
      <c r="N13" s="369"/>
    </row>
    <row r="14" spans="1:14" x14ac:dyDescent="0.25">
      <c r="A14" s="1" t="s">
        <v>857</v>
      </c>
      <c r="B14" s="1" t="s">
        <v>827</v>
      </c>
      <c r="C14" s="369"/>
      <c r="D14" s="369"/>
      <c r="E14" s="369"/>
      <c r="F14" s="369"/>
      <c r="G14" s="406"/>
      <c r="H14" s="406"/>
      <c r="I14" s="406"/>
      <c r="J14" s="406"/>
      <c r="K14" s="406"/>
      <c r="L14" s="369"/>
      <c r="M14" s="369"/>
      <c r="N14" s="369"/>
    </row>
    <row r="15" spans="1:14" x14ac:dyDescent="0.25">
      <c r="A15" s="11"/>
      <c r="B15" s="11"/>
      <c r="D15" s="11"/>
      <c r="F15" s="26" t="s">
        <v>865</v>
      </c>
      <c r="G15" s="343">
        <f t="shared" ref="G15:K15" si="0">SUM(G7:G14)</f>
        <v>0</v>
      </c>
      <c r="H15" s="343">
        <f t="shared" si="0"/>
        <v>0</v>
      </c>
      <c r="I15" s="343">
        <f t="shared" si="0"/>
        <v>0</v>
      </c>
      <c r="J15" s="343">
        <f t="shared" si="0"/>
        <v>0</v>
      </c>
      <c r="K15" s="343">
        <f t="shared" si="0"/>
        <v>0</v>
      </c>
    </row>
  </sheetData>
  <mergeCells count="1">
    <mergeCell ref="A1:C1"/>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BD7C814-3955-4371-B2E6-2B7A910D7669}">
          <x14:formula1>
            <xm:f>Lookup!$F$2:$F$5</xm:f>
          </x14:formula1>
          <xm:sqref>N7:N14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F30D0-F9BD-4B40-BBE8-E39A772C31D7}">
  <sheetPr>
    <tabColor rgb="FF00B0F0"/>
  </sheetPr>
  <dimension ref="A1:H30"/>
  <sheetViews>
    <sheetView zoomScale="90" zoomScaleNormal="90" workbookViewId="0">
      <selection activeCell="B8" sqref="B8"/>
    </sheetView>
  </sheetViews>
  <sheetFormatPr defaultRowHeight="13.2" x14ac:dyDescent="0.25"/>
  <cols>
    <col min="1" max="1" width="24.6640625" customWidth="1"/>
    <col min="2" max="7" width="29" customWidth="1"/>
    <col min="8" max="8" width="52.109375" customWidth="1"/>
    <col min="9" max="9" width="13.88671875" customWidth="1"/>
  </cols>
  <sheetData>
    <row r="1" spans="1:8" ht="21" x14ac:dyDescent="0.25">
      <c r="A1" s="473" t="s">
        <v>858</v>
      </c>
      <c r="B1" s="474"/>
      <c r="C1" s="474"/>
      <c r="D1" s="474"/>
      <c r="E1" s="474"/>
    </row>
    <row r="2" spans="1:8" x14ac:dyDescent="0.25">
      <c r="A2" s="11"/>
    </row>
    <row r="3" spans="1:8" ht="13.8" x14ac:dyDescent="0.25">
      <c r="A3" s="252" t="s">
        <v>1</v>
      </c>
      <c r="B3" s="479" t="str">
        <f>Summary!C4</f>
        <v>Adderley Primary School</v>
      </c>
      <c r="C3" s="479"/>
      <c r="D3" s="253" t="s">
        <v>682</v>
      </c>
      <c r="E3" s="255">
        <f>Summary!C5</f>
        <v>2010</v>
      </c>
    </row>
    <row r="4" spans="1:8" ht="13.8" thickBot="1" x14ac:dyDescent="0.3"/>
    <row r="5" spans="1:8" x14ac:dyDescent="0.25">
      <c r="A5" s="381" t="s">
        <v>671</v>
      </c>
      <c r="B5" s="363">
        <v>45566</v>
      </c>
      <c r="C5" s="363">
        <v>45931</v>
      </c>
      <c r="D5" s="363">
        <v>46296</v>
      </c>
      <c r="E5" s="363">
        <v>46661</v>
      </c>
      <c r="F5" s="363">
        <v>47027</v>
      </c>
      <c r="G5" s="363">
        <v>47392</v>
      </c>
      <c r="H5" s="357" t="s">
        <v>707</v>
      </c>
    </row>
    <row r="6" spans="1:8" x14ac:dyDescent="0.25">
      <c r="A6" s="379" t="s">
        <v>1075</v>
      </c>
      <c r="B6" s="431"/>
      <c r="C6" s="431"/>
      <c r="D6" s="431"/>
      <c r="E6" s="431"/>
      <c r="F6" s="431"/>
      <c r="G6" s="431"/>
      <c r="H6" s="403"/>
    </row>
    <row r="7" spans="1:8" ht="13.8" thickBot="1" x14ac:dyDescent="0.3">
      <c r="A7" s="380" t="s">
        <v>1076</v>
      </c>
      <c r="B7" s="366"/>
      <c r="C7" s="366"/>
      <c r="D7" s="366"/>
      <c r="E7" s="366"/>
      <c r="F7" s="366"/>
      <c r="G7" s="366"/>
      <c r="H7" s="404"/>
    </row>
    <row r="8" spans="1:8" x14ac:dyDescent="0.25">
      <c r="A8" s="427"/>
      <c r="B8" s="428"/>
      <c r="C8" s="428"/>
      <c r="D8" s="428"/>
      <c r="E8" s="428"/>
      <c r="F8" s="428"/>
      <c r="G8" s="428"/>
      <c r="H8" s="429"/>
    </row>
    <row r="9" spans="1:8" x14ac:dyDescent="0.25">
      <c r="A9" s="15"/>
      <c r="B9" s="16"/>
      <c r="C9" s="16"/>
      <c r="D9" s="16"/>
      <c r="E9" s="16"/>
      <c r="F9" s="16"/>
      <c r="G9" s="16"/>
      <c r="H9" s="14"/>
    </row>
    <row r="10" spans="1:8" ht="13.8" thickBot="1" x14ac:dyDescent="0.3">
      <c r="A10" s="15"/>
      <c r="B10" s="16"/>
      <c r="C10" s="16"/>
      <c r="D10" s="16"/>
      <c r="E10" s="16"/>
      <c r="F10" s="16"/>
      <c r="G10" s="16"/>
      <c r="H10" s="14"/>
    </row>
    <row r="11" spans="1:8" ht="45.9" customHeight="1" x14ac:dyDescent="0.25">
      <c r="A11" s="355" t="s">
        <v>859</v>
      </c>
      <c r="B11" s="356" t="s">
        <v>685</v>
      </c>
      <c r="C11" s="356" t="s">
        <v>686</v>
      </c>
      <c r="D11" s="356" t="s">
        <v>687</v>
      </c>
      <c r="E11" s="356" t="s">
        <v>688</v>
      </c>
      <c r="F11" s="356" t="s">
        <v>689</v>
      </c>
      <c r="G11" s="356" t="s">
        <v>690</v>
      </c>
      <c r="H11" s="357" t="s">
        <v>707</v>
      </c>
    </row>
    <row r="12" spans="1:8" x14ac:dyDescent="0.25">
      <c r="A12" s="430" t="s">
        <v>1088</v>
      </c>
      <c r="B12" s="426"/>
      <c r="C12" s="426"/>
      <c r="D12" s="426"/>
      <c r="E12" s="426"/>
      <c r="F12" s="426"/>
      <c r="G12" s="426"/>
      <c r="H12" s="403"/>
    </row>
    <row r="13" spans="1:8" x14ac:dyDescent="0.25">
      <c r="A13" s="430" t="s">
        <v>1087</v>
      </c>
      <c r="B13" s="426"/>
      <c r="C13" s="426"/>
      <c r="D13" s="426"/>
      <c r="E13" s="426"/>
      <c r="F13" s="426"/>
      <c r="G13" s="426"/>
      <c r="H13" s="403"/>
    </row>
    <row r="14" spans="1:8" x14ac:dyDescent="0.25">
      <c r="A14" s="430" t="s">
        <v>1061</v>
      </c>
      <c r="B14" s="426"/>
      <c r="C14" s="426"/>
      <c r="D14" s="426"/>
      <c r="E14" s="426"/>
      <c r="F14" s="426"/>
      <c r="G14" s="426"/>
      <c r="H14" s="403"/>
    </row>
    <row r="15" spans="1:8" x14ac:dyDescent="0.25">
      <c r="A15" s="430" t="s">
        <v>1062</v>
      </c>
      <c r="B15" s="426"/>
      <c r="C15" s="426"/>
      <c r="D15" s="426"/>
      <c r="E15" s="426"/>
      <c r="F15" s="426"/>
      <c r="G15" s="426"/>
      <c r="H15" s="403"/>
    </row>
    <row r="16" spans="1:8" x14ac:dyDescent="0.25">
      <c r="A16" s="430" t="s">
        <v>860</v>
      </c>
      <c r="B16" s="426"/>
      <c r="C16" s="426"/>
      <c r="D16" s="426"/>
      <c r="E16" s="426"/>
      <c r="F16" s="426"/>
      <c r="G16" s="426"/>
      <c r="H16" s="403"/>
    </row>
    <row r="17" spans="1:8" x14ac:dyDescent="0.25">
      <c r="A17" s="430" t="s">
        <v>861</v>
      </c>
      <c r="B17" s="426"/>
      <c r="C17" s="426"/>
      <c r="D17" s="426"/>
      <c r="E17" s="426"/>
      <c r="F17" s="426"/>
      <c r="G17" s="426"/>
      <c r="H17" s="403"/>
    </row>
    <row r="18" spans="1:8" x14ac:dyDescent="0.25">
      <c r="A18" s="430" t="s">
        <v>862</v>
      </c>
      <c r="B18" s="426"/>
      <c r="C18" s="426"/>
      <c r="D18" s="426"/>
      <c r="E18" s="426"/>
      <c r="F18" s="426"/>
      <c r="G18" s="426"/>
      <c r="H18" s="403"/>
    </row>
    <row r="19" spans="1:8" x14ac:dyDescent="0.25">
      <c r="A19" s="430" t="s">
        <v>863</v>
      </c>
      <c r="B19" s="426"/>
      <c r="C19" s="426"/>
      <c r="D19" s="426"/>
      <c r="E19" s="426"/>
      <c r="F19" s="426"/>
      <c r="G19" s="426"/>
      <c r="H19" s="403"/>
    </row>
    <row r="20" spans="1:8" x14ac:dyDescent="0.25">
      <c r="A20" s="430" t="s">
        <v>864</v>
      </c>
      <c r="B20" s="426"/>
      <c r="C20" s="426"/>
      <c r="D20" s="426"/>
      <c r="E20" s="426"/>
      <c r="F20" s="426"/>
      <c r="G20" s="426"/>
      <c r="H20" s="403"/>
    </row>
    <row r="21" spans="1:8" x14ac:dyDescent="0.25">
      <c r="A21" s="430" t="s">
        <v>1086</v>
      </c>
      <c r="B21" s="426"/>
      <c r="C21" s="426"/>
      <c r="D21" s="426"/>
      <c r="E21" s="426"/>
      <c r="F21" s="426"/>
      <c r="G21" s="426"/>
      <c r="H21" s="403"/>
    </row>
    <row r="22" spans="1:8" x14ac:dyDescent="0.25">
      <c r="A22" s="430" t="s">
        <v>1085</v>
      </c>
      <c r="B22" s="426"/>
      <c r="C22" s="426"/>
      <c r="D22" s="426"/>
      <c r="E22" s="426"/>
      <c r="F22" s="426"/>
      <c r="G22" s="426"/>
      <c r="H22" s="403"/>
    </row>
    <row r="23" spans="1:8" x14ac:dyDescent="0.25">
      <c r="A23" s="430" t="s">
        <v>1084</v>
      </c>
      <c r="B23" s="426"/>
      <c r="C23" s="426"/>
      <c r="D23" s="426"/>
      <c r="E23" s="426"/>
      <c r="F23" s="426"/>
      <c r="G23" s="426"/>
      <c r="H23" s="403"/>
    </row>
    <row r="24" spans="1:8" x14ac:dyDescent="0.25">
      <c r="A24" s="430" t="s">
        <v>1083</v>
      </c>
      <c r="B24" s="426"/>
      <c r="C24" s="426"/>
      <c r="D24" s="426"/>
      <c r="E24" s="426"/>
      <c r="F24" s="426"/>
      <c r="G24" s="426"/>
      <c r="H24" s="403"/>
    </row>
    <row r="25" spans="1:8" x14ac:dyDescent="0.25">
      <c r="A25" s="430" t="s">
        <v>1082</v>
      </c>
      <c r="B25" s="426"/>
      <c r="C25" s="426"/>
      <c r="D25" s="426"/>
      <c r="E25" s="426"/>
      <c r="F25" s="426"/>
      <c r="G25" s="426"/>
      <c r="H25" s="403"/>
    </row>
    <row r="26" spans="1:8" x14ac:dyDescent="0.25">
      <c r="A26" s="430" t="s">
        <v>1081</v>
      </c>
      <c r="B26" s="426"/>
      <c r="C26" s="426"/>
      <c r="D26" s="426"/>
      <c r="E26" s="426"/>
      <c r="F26" s="426"/>
      <c r="G26" s="426"/>
      <c r="H26" s="403"/>
    </row>
    <row r="27" spans="1:8" x14ac:dyDescent="0.25">
      <c r="A27" s="430" t="s">
        <v>1080</v>
      </c>
      <c r="B27" s="426"/>
      <c r="C27" s="426"/>
      <c r="D27" s="426"/>
      <c r="E27" s="426"/>
      <c r="F27" s="426"/>
      <c r="G27" s="426"/>
      <c r="H27" s="403"/>
    </row>
    <row r="28" spans="1:8" x14ac:dyDescent="0.25">
      <c r="A28" s="430" t="s">
        <v>1079</v>
      </c>
      <c r="B28" s="426"/>
      <c r="C28" s="426"/>
      <c r="D28" s="426"/>
      <c r="E28" s="426"/>
      <c r="F28" s="426"/>
      <c r="G28" s="426"/>
      <c r="H28" s="403"/>
    </row>
    <row r="29" spans="1:8" x14ac:dyDescent="0.25">
      <c r="A29" s="430" t="s">
        <v>1078</v>
      </c>
      <c r="B29" s="426"/>
      <c r="C29" s="426"/>
      <c r="D29" s="426"/>
      <c r="E29" s="426"/>
      <c r="F29" s="426"/>
      <c r="G29" s="426"/>
      <c r="H29" s="403"/>
    </row>
    <row r="30" spans="1:8" ht="13.8" thickBot="1" x14ac:dyDescent="0.3">
      <c r="A30" s="402" t="s">
        <v>865</v>
      </c>
      <c r="B30" s="386">
        <f>SUM(B12:B29)</f>
        <v>0</v>
      </c>
      <c r="C30" s="386">
        <f t="shared" ref="C30:G30" si="0">SUM(C12:C29)</f>
        <v>0</v>
      </c>
      <c r="D30" s="386">
        <f t="shared" si="0"/>
        <v>0</v>
      </c>
      <c r="E30" s="386">
        <f t="shared" si="0"/>
        <v>0</v>
      </c>
      <c r="F30" s="386">
        <f t="shared" si="0"/>
        <v>0</v>
      </c>
      <c r="G30" s="386">
        <f t="shared" si="0"/>
        <v>0</v>
      </c>
      <c r="H30" s="405"/>
    </row>
  </sheetData>
  <mergeCells count="2">
    <mergeCell ref="B3:C3"/>
    <mergeCell ref="A1:E1"/>
  </mergeCells>
  <phoneticPr fontId="9"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391F3-B135-4C3F-BADF-991B17F0352C}">
  <sheetPr>
    <tabColor rgb="FFFF0000"/>
  </sheetPr>
  <dimension ref="A1:J14"/>
  <sheetViews>
    <sheetView workbookViewId="0">
      <selection activeCell="J1" sqref="J1"/>
    </sheetView>
  </sheetViews>
  <sheetFormatPr defaultColWidth="9.109375" defaultRowHeight="13.2" x14ac:dyDescent="0.25"/>
  <cols>
    <col min="1" max="1" width="5.5546875" style="13" bestFit="1" customWidth="1"/>
    <col min="2" max="3" width="29.109375" style="13" customWidth="1"/>
    <col min="4" max="4" width="19" style="13" customWidth="1"/>
    <col min="5" max="9" width="18.88671875" style="13" customWidth="1"/>
    <col min="10" max="10" width="14.5546875" style="13" customWidth="1"/>
    <col min="11" max="16384" width="9.109375" style="13"/>
  </cols>
  <sheetData>
    <row r="1" spans="1:10" x14ac:dyDescent="0.25">
      <c r="B1" s="432"/>
      <c r="C1" s="432"/>
      <c r="D1" s="432"/>
      <c r="E1" s="432"/>
      <c r="F1" s="432"/>
      <c r="G1" s="432"/>
      <c r="J1" s="11" t="s">
        <v>1072</v>
      </c>
    </row>
    <row r="2" spans="1:10" ht="20.399999999999999" x14ac:dyDescent="0.25">
      <c r="B2" s="437"/>
      <c r="C2" s="433"/>
      <c r="D2" s="432"/>
      <c r="E2" s="432"/>
      <c r="F2" s="434"/>
      <c r="G2" s="432"/>
    </row>
    <row r="3" spans="1:10" ht="20.399999999999999" x14ac:dyDescent="0.25">
      <c r="B3" s="437"/>
      <c r="C3" s="433"/>
      <c r="D3" s="432"/>
      <c r="E3" s="432"/>
      <c r="F3" s="432"/>
      <c r="G3" s="432"/>
    </row>
    <row r="4" spans="1:10" ht="17.399999999999999" customHeight="1" x14ac:dyDescent="0.25">
      <c r="A4" s="438"/>
      <c r="B4" s="438"/>
      <c r="C4" s="438"/>
      <c r="D4" s="438"/>
      <c r="E4" s="438"/>
      <c r="F4" s="438"/>
    </row>
    <row r="5" spans="1:10" ht="17.25" customHeight="1" x14ac:dyDescent="0.25">
      <c r="A5" s="432"/>
      <c r="B5" s="432"/>
      <c r="C5" s="432"/>
      <c r="D5" s="432"/>
      <c r="E5" s="432"/>
      <c r="F5" s="432"/>
    </row>
    <row r="6" spans="1:10" x14ac:dyDescent="0.25">
      <c r="A6" s="435"/>
      <c r="B6" s="435"/>
      <c r="C6" s="435"/>
      <c r="D6" s="435"/>
      <c r="E6" s="435"/>
      <c r="F6" s="435"/>
      <c r="G6" s="435"/>
      <c r="H6" s="435"/>
    </row>
    <row r="12" spans="1:10" x14ac:dyDescent="0.25">
      <c r="A12" s="436"/>
      <c r="B12" s="436"/>
      <c r="C12" s="436"/>
      <c r="D12" s="436"/>
      <c r="E12" s="436"/>
      <c r="F12" s="436"/>
      <c r="G12" s="436"/>
      <c r="H12" s="436"/>
    </row>
    <row r="14" spans="1:10" x14ac:dyDescent="0.25">
      <c r="A14" s="436"/>
      <c r="B14" s="436"/>
      <c r="C14" s="436"/>
      <c r="D14" s="436"/>
      <c r="E14" s="436"/>
      <c r="F14" s="436"/>
      <c r="G14" s="436"/>
      <c r="H14" s="436"/>
    </row>
  </sheetData>
  <sheetProtection algorithmName="SHA-512" hashValue="4OYDeNOZ9wBHOL0m3wWF3WzgT79j3v6pHZD3sE56MQ3kGIB9XltaerXkdkZTTsDF8hm58CZYVVT8ObE6u4bZ3w==" saltValue="UZ/bJzyh/ukPYJXVdCobvQ==" spinCount="100000" sheet="1" objects="1" scenarios="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9E8F7-8F6B-4C73-A99E-F3C6490D8546}">
  <sheetPr codeName="Sheet6">
    <tabColor theme="6" tint="0.39997558519241921"/>
  </sheetPr>
  <dimension ref="A1:R18"/>
  <sheetViews>
    <sheetView zoomScale="90" zoomScaleNormal="90" workbookViewId="0">
      <selection activeCell="I7" sqref="I7:M17"/>
    </sheetView>
  </sheetViews>
  <sheetFormatPr defaultRowHeight="13.2" x14ac:dyDescent="0.25"/>
  <cols>
    <col min="1" max="1" width="15.109375" customWidth="1"/>
    <col min="2" max="2" width="45" customWidth="1"/>
    <col min="3" max="7" width="10.6640625" customWidth="1"/>
    <col min="8" max="8" width="1.6640625" customWidth="1"/>
    <col min="9" max="13" width="14.88671875" customWidth="1"/>
    <col min="14" max="14" width="1.6640625" customWidth="1"/>
    <col min="15" max="15" width="34.88671875" bestFit="1" customWidth="1"/>
    <col min="16" max="17" width="42.44140625" customWidth="1"/>
    <col min="18" max="18" width="13.33203125" customWidth="1"/>
  </cols>
  <sheetData>
    <row r="1" spans="1:18" s="33" customFormat="1" ht="21" x14ac:dyDescent="0.25">
      <c r="A1" s="473" t="s">
        <v>866</v>
      </c>
      <c r="B1" s="474"/>
    </row>
    <row r="2" spans="1:18" x14ac:dyDescent="0.25">
      <c r="A2" s="11"/>
    </row>
    <row r="3" spans="1:18" ht="13.8" x14ac:dyDescent="0.25">
      <c r="A3" s="252" t="s">
        <v>1</v>
      </c>
      <c r="B3" s="479" t="str">
        <f>Summary!C4</f>
        <v>Adderley Primary School</v>
      </c>
      <c r="C3" s="479"/>
      <c r="D3" s="253" t="s">
        <v>682</v>
      </c>
      <c r="E3" s="255">
        <f>Summary!C5</f>
        <v>2010</v>
      </c>
    </row>
    <row r="5" spans="1:18" x14ac:dyDescent="0.25">
      <c r="C5" s="484" t="s">
        <v>867</v>
      </c>
      <c r="D5" s="484"/>
      <c r="E5" s="484"/>
      <c r="F5" s="484"/>
      <c r="G5" s="484"/>
      <c r="I5" s="484" t="s">
        <v>868</v>
      </c>
      <c r="J5" s="484"/>
      <c r="K5" s="484"/>
      <c r="L5" s="484"/>
      <c r="M5" s="484"/>
    </row>
    <row r="6" spans="1:18" s="4" customFormat="1" ht="31.5" customHeight="1" x14ac:dyDescent="0.25">
      <c r="A6" s="260" t="s">
        <v>657</v>
      </c>
      <c r="B6" s="260" t="s">
        <v>768</v>
      </c>
      <c r="C6" s="260" t="s">
        <v>869</v>
      </c>
      <c r="D6" s="260" t="s">
        <v>870</v>
      </c>
      <c r="E6" s="260" t="s">
        <v>871</v>
      </c>
      <c r="F6" s="260" t="s">
        <v>872</v>
      </c>
      <c r="G6" s="260" t="s">
        <v>873</v>
      </c>
      <c r="H6" s="273"/>
      <c r="I6" s="260" t="s">
        <v>869</v>
      </c>
      <c r="J6" s="260" t="s">
        <v>870</v>
      </c>
      <c r="K6" s="260" t="s">
        <v>871</v>
      </c>
      <c r="L6" s="260" t="s">
        <v>872</v>
      </c>
      <c r="M6" s="260" t="s">
        <v>873</v>
      </c>
      <c r="O6" s="274" t="s">
        <v>776</v>
      </c>
      <c r="P6" s="260" t="s">
        <v>777</v>
      </c>
      <c r="Q6" s="260" t="s">
        <v>778</v>
      </c>
      <c r="R6" s="260" t="s">
        <v>779</v>
      </c>
    </row>
    <row r="7" spans="1:18" ht="14.4" x14ac:dyDescent="0.3">
      <c r="A7" s="26" t="s">
        <v>131</v>
      </c>
      <c r="B7" s="27" t="s">
        <v>708</v>
      </c>
      <c r="C7" s="369"/>
      <c r="D7" s="369"/>
      <c r="E7" s="369"/>
      <c r="F7" s="369"/>
      <c r="G7" s="369"/>
      <c r="I7" s="406"/>
      <c r="J7" s="406"/>
      <c r="K7" s="406"/>
      <c r="L7" s="406"/>
      <c r="M7" s="406"/>
      <c r="O7" s="407"/>
      <c r="P7" s="408"/>
      <c r="Q7" s="369"/>
      <c r="R7" s="409" t="s">
        <v>399</v>
      </c>
    </row>
    <row r="8" spans="1:18" ht="14.4" x14ac:dyDescent="0.3">
      <c r="A8" s="26" t="s">
        <v>133</v>
      </c>
      <c r="B8" s="27" t="s">
        <v>709</v>
      </c>
      <c r="C8" s="369"/>
      <c r="D8" s="369"/>
      <c r="E8" s="369"/>
      <c r="F8" s="369"/>
      <c r="G8" s="369"/>
      <c r="I8" s="406"/>
      <c r="J8" s="406"/>
      <c r="K8" s="406"/>
      <c r="L8" s="406"/>
      <c r="M8" s="406"/>
      <c r="O8" s="407"/>
      <c r="P8" s="408"/>
      <c r="Q8" s="369"/>
      <c r="R8" s="409" t="s">
        <v>399</v>
      </c>
    </row>
    <row r="9" spans="1:18" ht="14.4" x14ac:dyDescent="0.3">
      <c r="A9" s="26" t="s">
        <v>131</v>
      </c>
      <c r="B9" s="27" t="s">
        <v>710</v>
      </c>
      <c r="C9" s="369"/>
      <c r="D9" s="369"/>
      <c r="E9" s="369"/>
      <c r="F9" s="369"/>
      <c r="G9" s="369"/>
      <c r="I9" s="406"/>
      <c r="J9" s="406"/>
      <c r="K9" s="406"/>
      <c r="L9" s="406"/>
      <c r="M9" s="406"/>
      <c r="O9" s="407"/>
      <c r="P9" s="408"/>
      <c r="Q9" s="369"/>
      <c r="R9" s="409" t="s">
        <v>399</v>
      </c>
    </row>
    <row r="10" spans="1:18" ht="14.4" x14ac:dyDescent="0.3">
      <c r="A10" s="26" t="s">
        <v>135</v>
      </c>
      <c r="B10" s="27" t="s">
        <v>711</v>
      </c>
      <c r="C10" s="369"/>
      <c r="D10" s="369"/>
      <c r="E10" s="369"/>
      <c r="F10" s="369"/>
      <c r="G10" s="369"/>
      <c r="I10" s="406"/>
      <c r="J10" s="406"/>
      <c r="K10" s="406"/>
      <c r="L10" s="406"/>
      <c r="M10" s="406"/>
      <c r="O10" s="407"/>
      <c r="P10" s="408"/>
      <c r="Q10" s="369"/>
      <c r="R10" s="409" t="s">
        <v>399</v>
      </c>
    </row>
    <row r="11" spans="1:18" ht="14.4" x14ac:dyDescent="0.3">
      <c r="A11" s="26" t="s">
        <v>134</v>
      </c>
      <c r="B11" s="27" t="s">
        <v>712</v>
      </c>
      <c r="C11" s="369"/>
      <c r="D11" s="369"/>
      <c r="E11" s="369"/>
      <c r="F11" s="369"/>
      <c r="G11" s="369"/>
      <c r="I11" s="406"/>
      <c r="J11" s="406"/>
      <c r="K11" s="406"/>
      <c r="L11" s="406"/>
      <c r="M11" s="406"/>
      <c r="O11" s="407"/>
      <c r="P11" s="408"/>
      <c r="Q11" s="369"/>
      <c r="R11" s="409" t="s">
        <v>399</v>
      </c>
    </row>
    <row r="12" spans="1:18" ht="14.4" x14ac:dyDescent="0.3">
      <c r="A12" s="26" t="s">
        <v>134</v>
      </c>
      <c r="B12" s="27" t="s">
        <v>713</v>
      </c>
      <c r="C12" s="369"/>
      <c r="D12" s="369"/>
      <c r="E12" s="369"/>
      <c r="F12" s="369"/>
      <c r="G12" s="369"/>
      <c r="I12" s="406"/>
      <c r="J12" s="406"/>
      <c r="K12" s="406"/>
      <c r="L12" s="406"/>
      <c r="M12" s="406"/>
      <c r="O12" s="407"/>
      <c r="P12" s="408"/>
      <c r="Q12" s="369"/>
      <c r="R12" s="409" t="s">
        <v>399</v>
      </c>
    </row>
    <row r="13" spans="1:18" ht="14.4" x14ac:dyDescent="0.3">
      <c r="A13" s="26" t="s">
        <v>136</v>
      </c>
      <c r="B13" s="27" t="s">
        <v>714</v>
      </c>
      <c r="C13" s="369"/>
      <c r="D13" s="369"/>
      <c r="E13" s="369"/>
      <c r="F13" s="369"/>
      <c r="G13" s="369"/>
      <c r="I13" s="406"/>
      <c r="J13" s="406"/>
      <c r="K13" s="406"/>
      <c r="L13" s="406"/>
      <c r="M13" s="406"/>
      <c r="O13" s="407"/>
      <c r="P13" s="408"/>
      <c r="Q13" s="369"/>
      <c r="R13" s="409" t="s">
        <v>399</v>
      </c>
    </row>
    <row r="14" spans="1:18" ht="14.4" x14ac:dyDescent="0.3">
      <c r="A14" s="26" t="s">
        <v>137</v>
      </c>
      <c r="B14" s="27" t="s">
        <v>715</v>
      </c>
      <c r="C14" s="369"/>
      <c r="D14" s="369"/>
      <c r="E14" s="369"/>
      <c r="F14" s="369"/>
      <c r="G14" s="369"/>
      <c r="I14" s="406"/>
      <c r="J14" s="406"/>
      <c r="K14" s="406"/>
      <c r="L14" s="406"/>
      <c r="M14" s="406"/>
      <c r="O14" s="407"/>
      <c r="P14" s="408"/>
      <c r="Q14" s="369"/>
      <c r="R14" s="409" t="s">
        <v>399</v>
      </c>
    </row>
    <row r="15" spans="1:18" ht="14.4" x14ac:dyDescent="0.3">
      <c r="A15" s="26"/>
      <c r="B15" s="27" t="s">
        <v>716</v>
      </c>
      <c r="C15" s="369"/>
      <c r="D15" s="369"/>
      <c r="E15" s="369"/>
      <c r="F15" s="369"/>
      <c r="G15" s="369"/>
      <c r="I15" s="406"/>
      <c r="J15" s="406"/>
      <c r="K15" s="406"/>
      <c r="L15" s="406"/>
      <c r="M15" s="406"/>
      <c r="O15" s="369"/>
      <c r="P15" s="408"/>
      <c r="Q15" s="369"/>
      <c r="R15" s="409" t="s">
        <v>399</v>
      </c>
    </row>
    <row r="16" spans="1:18" ht="14.4" x14ac:dyDescent="0.3">
      <c r="A16" s="26"/>
      <c r="B16" s="27" t="s">
        <v>716</v>
      </c>
      <c r="C16" s="369"/>
      <c r="D16" s="369"/>
      <c r="E16" s="369"/>
      <c r="F16" s="369"/>
      <c r="G16" s="369"/>
      <c r="I16" s="406"/>
      <c r="J16" s="406"/>
      <c r="K16" s="406"/>
      <c r="L16" s="406"/>
      <c r="M16" s="406"/>
      <c r="O16" s="369"/>
      <c r="P16" s="369"/>
      <c r="Q16" s="369"/>
      <c r="R16" s="409" t="s">
        <v>399</v>
      </c>
    </row>
    <row r="17" spans="1:18" ht="14.4" x14ac:dyDescent="0.3">
      <c r="A17" s="26"/>
      <c r="B17" s="27" t="s">
        <v>716</v>
      </c>
      <c r="C17" s="369"/>
      <c r="D17" s="369"/>
      <c r="E17" s="369"/>
      <c r="F17" s="369"/>
      <c r="G17" s="369"/>
      <c r="I17" s="406"/>
      <c r="J17" s="406"/>
      <c r="K17" s="406"/>
      <c r="L17" s="406"/>
      <c r="M17" s="406"/>
      <c r="O17" s="369"/>
      <c r="P17" s="369"/>
      <c r="Q17" s="369"/>
      <c r="R17" s="409" t="s">
        <v>399</v>
      </c>
    </row>
    <row r="18" spans="1:18" s="11" customFormat="1" x14ac:dyDescent="0.25">
      <c r="A18" s="26"/>
      <c r="B18" s="26" t="s">
        <v>865</v>
      </c>
      <c r="C18" s="26">
        <f>SUM(C7:C16)</f>
        <v>0</v>
      </c>
      <c r="D18" s="26">
        <f t="shared" ref="D18:G18" si="0">SUM(D7:D16)</f>
        <v>0</v>
      </c>
      <c r="E18" s="26">
        <f t="shared" si="0"/>
        <v>0</v>
      </c>
      <c r="F18" s="26">
        <f t="shared" si="0"/>
        <v>0</v>
      </c>
      <c r="G18" s="26">
        <f t="shared" si="0"/>
        <v>0</v>
      </c>
      <c r="I18" s="351">
        <f>SUM(I7:I16)</f>
        <v>0</v>
      </c>
      <c r="J18" s="351">
        <f t="shared" ref="J18:M18" si="1">SUM(J7:J16)</f>
        <v>0</v>
      </c>
      <c r="K18" s="351">
        <f t="shared" si="1"/>
        <v>0</v>
      </c>
      <c r="L18" s="351">
        <f t="shared" si="1"/>
        <v>0</v>
      </c>
      <c r="M18" s="351">
        <f t="shared" si="1"/>
        <v>0</v>
      </c>
    </row>
  </sheetData>
  <sortState xmlns:xlrd2="http://schemas.microsoft.com/office/spreadsheetml/2017/richdata2" ref="A7:B16">
    <sortCondition ref="A7:A16"/>
  </sortState>
  <mergeCells count="4">
    <mergeCell ref="C5:G5"/>
    <mergeCell ref="I5:M5"/>
    <mergeCell ref="A1:B1"/>
    <mergeCell ref="B3:C3"/>
  </mergeCells>
  <conditionalFormatting sqref="R7:R17">
    <cfRule type="containsText" dxfId="12" priority="46" operator="containsText" text="Green">
      <formula>NOT(ISERROR(SEARCH("Green",R7)))</formula>
    </cfRule>
    <cfRule type="containsText" dxfId="11" priority="47" operator="containsText" text="Red">
      <formula>NOT(ISERROR(SEARCH("Red",R7)))</formula>
    </cfRule>
    <cfRule type="containsText" dxfId="10" priority="48" operator="containsText" text="Amber">
      <formula>NOT(ISERROR(SEARCH("Amber",R7)))</formula>
    </cfRule>
    <cfRule type="colorScale" priority="49">
      <colorScale>
        <cfvo type="min"/>
        <cfvo type="max"/>
        <color rgb="FFFF0000"/>
        <color rgb="FFFFEF9C"/>
      </colorScale>
    </cfRule>
  </conditionalFormatting>
  <pageMargins left="0.7" right="0.7" top="0.75" bottom="0.75" header="0.3" footer="0.3"/>
  <pageSetup paperSize="9" orientation="portrait" r:id="rId1"/>
  <headerFooter>
    <oddFooter>&amp;C_x000D_&amp;1#&amp;"Calibri"&amp;10&amp;K000000 OFFICIAL</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FCAD52AA-1622-4F88-8067-D29253BC6B0B}">
          <x14:formula1>
            <xm:f>Lookup!$F$2:$F$5</xm:f>
          </x14:formula1>
          <xm:sqref>R7:R17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99967-3E10-450D-BCED-3C28892BA35F}">
  <sheetPr>
    <tabColor rgb="FFD2ECB6"/>
  </sheetPr>
  <dimension ref="A1:K7"/>
  <sheetViews>
    <sheetView topLeftCell="H27" zoomScale="85" zoomScaleNormal="85" workbookViewId="0">
      <selection activeCell="H27" sqref="H27"/>
    </sheetView>
  </sheetViews>
  <sheetFormatPr defaultColWidth="9.44140625" defaultRowHeight="14.4" x14ac:dyDescent="0.25"/>
  <cols>
    <col min="1" max="1" width="21.44140625" style="114" customWidth="1"/>
    <col min="2" max="2" width="28.5546875" style="114" customWidth="1"/>
    <col min="3" max="4" width="9.44140625" style="114"/>
    <col min="5" max="5" width="11.5546875" style="114" customWidth="1"/>
    <col min="6" max="16384" width="9.44140625" style="114"/>
  </cols>
  <sheetData>
    <row r="1" spans="1:11" x14ac:dyDescent="0.25">
      <c r="A1" s="485" t="s">
        <v>874</v>
      </c>
      <c r="B1" s="485"/>
      <c r="C1" s="485"/>
    </row>
    <row r="2" spans="1:11" s="33" customFormat="1" ht="21" x14ac:dyDescent="0.25">
      <c r="A2" s="473" t="s">
        <v>875</v>
      </c>
      <c r="B2" s="474"/>
    </row>
    <row r="3" spans="1:11" customFormat="1" ht="13.2" x14ac:dyDescent="0.25">
      <c r="A3" s="11"/>
    </row>
    <row r="4" spans="1:11" customFormat="1" ht="13.8" x14ac:dyDescent="0.25">
      <c r="A4" s="252" t="s">
        <v>1</v>
      </c>
      <c r="B4" s="479">
        <f>Summary!C5</f>
        <v>2010</v>
      </c>
      <c r="C4" s="479"/>
      <c r="D4" s="253" t="s">
        <v>682</v>
      </c>
      <c r="E4" s="255">
        <f>Summary!C5</f>
        <v>2010</v>
      </c>
    </row>
    <row r="5" spans="1:11" x14ac:dyDescent="0.25">
      <c r="A5" s="115"/>
      <c r="B5" s="113"/>
      <c r="C5" s="113"/>
      <c r="J5" s="486"/>
      <c r="K5" s="486"/>
    </row>
    <row r="6" spans="1:11" x14ac:dyDescent="0.25">
      <c r="A6" s="116"/>
      <c r="B6" s="117"/>
      <c r="C6" s="118"/>
    </row>
    <row r="7" spans="1:11" x14ac:dyDescent="0.25">
      <c r="A7" s="485"/>
      <c r="B7" s="485"/>
      <c r="C7" s="485"/>
    </row>
  </sheetData>
  <mergeCells count="5">
    <mergeCell ref="A1:C1"/>
    <mergeCell ref="J5:K5"/>
    <mergeCell ref="A7:C7"/>
    <mergeCell ref="A2:B2"/>
    <mergeCell ref="B4:C4"/>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23B0B-1BF7-4061-9443-D141BD2C801A}">
  <sheetPr>
    <tabColor rgb="FFD2ECB6"/>
  </sheetPr>
  <dimension ref="A1:AA81"/>
  <sheetViews>
    <sheetView topLeftCell="V8" workbookViewId="0">
      <selection activeCell="V8" sqref="V8"/>
    </sheetView>
  </sheetViews>
  <sheetFormatPr defaultColWidth="9.44140625" defaultRowHeight="14.4" x14ac:dyDescent="0.25"/>
  <cols>
    <col min="1" max="1" width="42.6640625" style="114" customWidth="1"/>
    <col min="2" max="4" width="9.44140625" style="114"/>
    <col min="5" max="5" width="10.109375" style="114" customWidth="1"/>
    <col min="6" max="21" width="9.44140625" style="114"/>
    <col min="22" max="22" width="9.5546875" style="114" bestFit="1" customWidth="1"/>
    <col min="23" max="23" width="10.109375" style="114" bestFit="1" customWidth="1"/>
    <col min="24" max="24" width="9.44140625" style="114"/>
    <col min="25" max="25" width="11.109375" style="114" bestFit="1" customWidth="1"/>
    <col min="26" max="26" width="9.44140625" style="114"/>
    <col min="27" max="27" width="9.5546875" style="114" bestFit="1" customWidth="1"/>
    <col min="28" max="16384" width="9.44140625" style="114"/>
  </cols>
  <sheetData>
    <row r="1" spans="1:22" s="33" customFormat="1" ht="21" x14ac:dyDescent="0.25">
      <c r="A1" s="473" t="s">
        <v>876</v>
      </c>
      <c r="B1" s="474"/>
      <c r="C1" s="256"/>
    </row>
    <row r="2" spans="1:22" customFormat="1" ht="13.2" x14ac:dyDescent="0.25">
      <c r="A2" s="11"/>
    </row>
    <row r="3" spans="1:22" customFormat="1" ht="13.8" x14ac:dyDescent="0.25">
      <c r="A3" s="252" t="s">
        <v>1</v>
      </c>
      <c r="B3" s="479">
        <f>Summary!C5</f>
        <v>2010</v>
      </c>
      <c r="C3" s="479"/>
      <c r="D3" s="253" t="s">
        <v>682</v>
      </c>
      <c r="E3" s="255">
        <f>Summary!C5</f>
        <v>2010</v>
      </c>
    </row>
    <row r="4" spans="1:22" x14ac:dyDescent="0.3">
      <c r="I4" s="487" t="s">
        <v>877</v>
      </c>
      <c r="J4" s="487"/>
      <c r="K4" s="487"/>
      <c r="L4" s="487"/>
      <c r="U4" s="124"/>
      <c r="V4" s="124"/>
    </row>
    <row r="5" spans="1:22" x14ac:dyDescent="0.3">
      <c r="I5" s="113"/>
      <c r="J5" s="113"/>
      <c r="K5" s="113"/>
      <c r="L5" s="113"/>
      <c r="U5" s="124"/>
      <c r="V5" s="124"/>
    </row>
    <row r="6" spans="1:22" x14ac:dyDescent="0.3">
      <c r="A6" s="115"/>
      <c r="B6" s="113"/>
      <c r="C6" s="113"/>
      <c r="J6" s="486" t="s">
        <v>878</v>
      </c>
      <c r="K6" s="486"/>
      <c r="U6" s="124"/>
      <c r="V6" s="124"/>
    </row>
    <row r="7" spans="1:22" x14ac:dyDescent="0.3">
      <c r="A7" s="116"/>
      <c r="B7" s="117"/>
      <c r="C7" s="118"/>
      <c r="U7" s="124"/>
      <c r="V7" s="124"/>
    </row>
    <row r="8" spans="1:22" x14ac:dyDescent="0.25">
      <c r="A8" s="485"/>
      <c r="B8" s="485"/>
      <c r="C8" s="485"/>
    </row>
    <row r="9" spans="1:22" x14ac:dyDescent="0.25">
      <c r="A9" s="113"/>
      <c r="B9" s="113"/>
      <c r="C9" s="113"/>
    </row>
    <row r="10" spans="1:22" x14ac:dyDescent="0.25">
      <c r="A10" s="119"/>
      <c r="B10" s="120"/>
      <c r="C10" s="121"/>
    </row>
    <row r="11" spans="1:22" x14ac:dyDescent="0.25">
      <c r="A11" s="119"/>
      <c r="B11" s="120"/>
      <c r="C11" s="121"/>
      <c r="U11" s="122" t="s">
        <v>878</v>
      </c>
    </row>
    <row r="12" spans="1:22" x14ac:dyDescent="0.25">
      <c r="A12" s="119"/>
      <c r="B12" s="120"/>
      <c r="C12" s="121"/>
      <c r="U12" s="114" t="s">
        <v>879</v>
      </c>
      <c r="V12" s="125"/>
    </row>
    <row r="13" spans="1:22" x14ac:dyDescent="0.25">
      <c r="A13" s="119"/>
      <c r="B13" s="120"/>
      <c r="C13" s="121"/>
      <c r="U13" s="114" t="s">
        <v>880</v>
      </c>
      <c r="V13" s="125"/>
    </row>
    <row r="14" spans="1:22" x14ac:dyDescent="0.25">
      <c r="A14" s="119"/>
      <c r="B14" s="120"/>
      <c r="C14" s="121"/>
      <c r="U14" s="114" t="s">
        <v>881</v>
      </c>
      <c r="V14" s="125"/>
    </row>
    <row r="15" spans="1:22" x14ac:dyDescent="0.25">
      <c r="A15" s="119"/>
      <c r="B15" s="120"/>
      <c r="C15" s="121"/>
      <c r="P15" s="122" t="s">
        <v>882</v>
      </c>
      <c r="V15" s="126">
        <f>SUM(V12:V14)</f>
        <v>0</v>
      </c>
    </row>
    <row r="18" spans="20:27" x14ac:dyDescent="0.25">
      <c r="T18" s="122" t="s">
        <v>883</v>
      </c>
      <c r="Y18" s="122" t="s">
        <v>884</v>
      </c>
    </row>
    <row r="19" spans="20:27" x14ac:dyDescent="0.25">
      <c r="T19" s="114" t="s">
        <v>885</v>
      </c>
      <c r="W19" s="125"/>
      <c r="Y19" s="114" t="s">
        <v>886</v>
      </c>
      <c r="AA19" s="125"/>
    </row>
    <row r="20" spans="20:27" x14ac:dyDescent="0.3">
      <c r="T20" s="124" t="s">
        <v>887</v>
      </c>
      <c r="U20" s="124"/>
      <c r="V20" s="124"/>
      <c r="W20" s="127"/>
      <c r="Y20" s="114" t="s">
        <v>888</v>
      </c>
      <c r="AA20" s="125"/>
    </row>
    <row r="21" spans="20:27" x14ac:dyDescent="0.25">
      <c r="T21" s="114" t="s">
        <v>889</v>
      </c>
      <c r="W21" s="125"/>
      <c r="Y21" s="114" t="s">
        <v>890</v>
      </c>
      <c r="AA21" s="125"/>
    </row>
    <row r="22" spans="20:27" x14ac:dyDescent="0.3">
      <c r="W22" s="126">
        <f>SUM(W19:W21)</f>
        <v>0</v>
      </c>
      <c r="Y22" s="114" t="s">
        <v>891</v>
      </c>
      <c r="Z22" s="124"/>
      <c r="AA22" s="125"/>
    </row>
    <row r="23" spans="20:27" x14ac:dyDescent="0.3">
      <c r="T23" s="124"/>
      <c r="U23" s="124"/>
      <c r="V23" s="124"/>
      <c r="W23" s="124"/>
      <c r="Y23" s="114" t="s">
        <v>892</v>
      </c>
      <c r="Z23" s="124"/>
      <c r="AA23" s="127"/>
    </row>
    <row r="24" spans="20:27" x14ac:dyDescent="0.25">
      <c r="T24" s="122" t="s">
        <v>893</v>
      </c>
      <c r="AA24" s="126">
        <f>SUM(AA19:AA23)</f>
        <v>0</v>
      </c>
    </row>
    <row r="25" spans="20:27" x14ac:dyDescent="0.25">
      <c r="T25" s="114" t="s">
        <v>894</v>
      </c>
      <c r="W25" s="125"/>
    </row>
    <row r="26" spans="20:27" x14ac:dyDescent="0.25">
      <c r="T26" s="114" t="s">
        <v>895</v>
      </c>
      <c r="W26" s="125"/>
      <c r="Y26" s="122" t="s">
        <v>896</v>
      </c>
    </row>
    <row r="27" spans="20:27" x14ac:dyDescent="0.25">
      <c r="T27" s="114" t="s">
        <v>895</v>
      </c>
      <c r="W27" s="125"/>
      <c r="Y27" s="114" t="s">
        <v>897</v>
      </c>
      <c r="AA27" s="125"/>
    </row>
    <row r="28" spans="20:27" x14ac:dyDescent="0.25">
      <c r="T28" s="114" t="s">
        <v>898</v>
      </c>
      <c r="W28" s="125"/>
      <c r="Y28" s="114" t="s">
        <v>897</v>
      </c>
      <c r="AA28" s="125"/>
    </row>
    <row r="29" spans="20:27" x14ac:dyDescent="0.25">
      <c r="T29" s="114" t="s">
        <v>899</v>
      </c>
      <c r="W29" s="125"/>
      <c r="Y29" s="114" t="s">
        <v>900</v>
      </c>
      <c r="AA29" s="125"/>
    </row>
    <row r="30" spans="20:27" x14ac:dyDescent="0.25">
      <c r="W30" s="126">
        <f>SUM(W25:W29)</f>
        <v>0</v>
      </c>
      <c r="Y30" s="114" t="s">
        <v>900</v>
      </c>
      <c r="AA30" s="125"/>
    </row>
    <row r="31" spans="20:27" x14ac:dyDescent="0.25">
      <c r="Y31" s="114" t="s">
        <v>900</v>
      </c>
      <c r="AA31" s="125"/>
    </row>
    <row r="32" spans="20:27" x14ac:dyDescent="0.25">
      <c r="Y32" s="114" t="s">
        <v>901</v>
      </c>
      <c r="AA32" s="125"/>
    </row>
    <row r="33" spans="8:27" x14ac:dyDescent="0.25">
      <c r="T33" s="114" t="s">
        <v>902</v>
      </c>
      <c r="Y33" s="114" t="s">
        <v>903</v>
      </c>
      <c r="AA33" s="125"/>
    </row>
    <row r="34" spans="8:27" x14ac:dyDescent="0.3">
      <c r="P34" s="114" t="s">
        <v>904</v>
      </c>
      <c r="T34" s="128" t="s">
        <v>905</v>
      </c>
      <c r="W34" s="125"/>
      <c r="AA34" s="126">
        <f>SUM(AA27:AA33)</f>
        <v>0</v>
      </c>
    </row>
    <row r="35" spans="8:27" x14ac:dyDescent="0.25">
      <c r="H35" s="123" t="s">
        <v>906</v>
      </c>
      <c r="L35" s="122" t="s">
        <v>907</v>
      </c>
      <c r="T35" s="114" t="s">
        <v>908</v>
      </c>
      <c r="W35" s="125"/>
    </row>
    <row r="36" spans="8:27" x14ac:dyDescent="0.25">
      <c r="T36" s="114" t="s">
        <v>898</v>
      </c>
      <c r="W36" s="125"/>
      <c r="Y36" s="122" t="s">
        <v>909</v>
      </c>
    </row>
    <row r="37" spans="8:27" x14ac:dyDescent="0.25">
      <c r="W37" s="126">
        <f>SUM(W34:W36)</f>
        <v>0</v>
      </c>
      <c r="Y37" s="114" t="s">
        <v>910</v>
      </c>
      <c r="AA37" s="125"/>
    </row>
    <row r="38" spans="8:27" x14ac:dyDescent="0.3">
      <c r="Y38" s="114" t="s">
        <v>910</v>
      </c>
      <c r="Z38" s="124"/>
      <c r="AA38" s="127"/>
    </row>
    <row r="39" spans="8:27" x14ac:dyDescent="0.25">
      <c r="T39" s="114" t="s">
        <v>911</v>
      </c>
      <c r="Y39" s="114" t="s">
        <v>912</v>
      </c>
      <c r="AA39" s="125"/>
    </row>
    <row r="40" spans="8:27" x14ac:dyDescent="0.25">
      <c r="T40" s="114" t="s">
        <v>913</v>
      </c>
      <c r="W40" s="125"/>
      <c r="Y40" s="114" t="s">
        <v>914</v>
      </c>
      <c r="AA40" s="125"/>
    </row>
    <row r="41" spans="8:27" x14ac:dyDescent="0.25">
      <c r="T41" s="114" t="s">
        <v>915</v>
      </c>
      <c r="W41" s="125"/>
      <c r="AA41" s="126">
        <f>SUM(AA37:AA40)</f>
        <v>0</v>
      </c>
    </row>
    <row r="42" spans="8:27" x14ac:dyDescent="0.3">
      <c r="T42" s="114" t="s">
        <v>916</v>
      </c>
      <c r="U42" s="124"/>
      <c r="V42" s="124"/>
      <c r="W42" s="127"/>
      <c r="Y42" s="122" t="s">
        <v>907</v>
      </c>
    </row>
    <row r="43" spans="8:27" x14ac:dyDescent="0.25">
      <c r="T43" s="114" t="s">
        <v>908</v>
      </c>
      <c r="W43" s="125"/>
    </row>
    <row r="44" spans="8:27" x14ac:dyDescent="0.25">
      <c r="T44" s="114" t="s">
        <v>899</v>
      </c>
      <c r="W44" s="125"/>
      <c r="Y44" s="114" t="s">
        <v>917</v>
      </c>
      <c r="AA44" s="125"/>
    </row>
    <row r="45" spans="8:27" x14ac:dyDescent="0.25">
      <c r="W45" s="126">
        <f>SUM(W40:W44)</f>
        <v>0</v>
      </c>
      <c r="Y45" s="114" t="s">
        <v>917</v>
      </c>
      <c r="AA45" s="125"/>
    </row>
    <row r="46" spans="8:27" x14ac:dyDescent="0.25">
      <c r="Y46" s="114" t="s">
        <v>918</v>
      </c>
      <c r="AA46" s="125"/>
    </row>
    <row r="47" spans="8:27" x14ac:dyDescent="0.25">
      <c r="T47" s="114" t="s">
        <v>919</v>
      </c>
      <c r="Y47" s="114" t="s">
        <v>918</v>
      </c>
      <c r="AA47" s="125"/>
    </row>
    <row r="48" spans="8:27" x14ac:dyDescent="0.25">
      <c r="T48" s="114" t="s">
        <v>920</v>
      </c>
      <c r="W48" s="125"/>
      <c r="AA48" s="126">
        <f>SUM(AA44:AA47)</f>
        <v>0</v>
      </c>
    </row>
    <row r="49" spans="20:27" x14ac:dyDescent="0.25">
      <c r="T49" s="114" t="s">
        <v>921</v>
      </c>
      <c r="W49" s="125"/>
    </row>
    <row r="50" spans="20:27" x14ac:dyDescent="0.25">
      <c r="T50" s="114" t="s">
        <v>922</v>
      </c>
      <c r="W50" s="125"/>
      <c r="Y50" s="122" t="s">
        <v>923</v>
      </c>
    </row>
    <row r="51" spans="20:27" x14ac:dyDescent="0.3">
      <c r="T51" s="114" t="s">
        <v>924</v>
      </c>
      <c r="U51" s="124"/>
      <c r="V51" s="124"/>
      <c r="W51" s="125"/>
      <c r="Y51" s="114" t="s">
        <v>925</v>
      </c>
      <c r="AA51" s="125"/>
    </row>
    <row r="52" spans="20:27" x14ac:dyDescent="0.3">
      <c r="T52" s="114" t="s">
        <v>926</v>
      </c>
      <c r="U52" s="124"/>
      <c r="V52" s="124"/>
      <c r="W52" s="125"/>
      <c r="Y52" s="114" t="s">
        <v>925</v>
      </c>
      <c r="AA52" s="125"/>
    </row>
    <row r="53" spans="20:27" x14ac:dyDescent="0.25">
      <c r="W53" s="126">
        <f>SUM(W48:W52)</f>
        <v>0</v>
      </c>
      <c r="Y53" s="114" t="s">
        <v>925</v>
      </c>
      <c r="AA53" s="125"/>
    </row>
    <row r="54" spans="20:27" x14ac:dyDescent="0.3">
      <c r="T54" s="124"/>
      <c r="U54" s="124"/>
      <c r="V54" s="124"/>
      <c r="W54" s="124"/>
      <c r="AA54" s="126">
        <f>SUM(AA51:AA53)</f>
        <v>0</v>
      </c>
    </row>
    <row r="55" spans="20:27" x14ac:dyDescent="0.3">
      <c r="T55" s="124"/>
      <c r="U55" s="124"/>
      <c r="V55" s="124"/>
      <c r="W55" s="124"/>
    </row>
    <row r="56" spans="20:27" x14ac:dyDescent="0.3">
      <c r="T56" s="124"/>
      <c r="U56" s="124"/>
      <c r="V56" s="124"/>
      <c r="W56" s="124"/>
      <c r="Y56" s="122" t="s">
        <v>927</v>
      </c>
    </row>
    <row r="57" spans="20:27" x14ac:dyDescent="0.3">
      <c r="T57" s="124"/>
      <c r="U57" s="124"/>
      <c r="V57" s="124"/>
      <c r="W57" s="124"/>
      <c r="Y57" s="114" t="s">
        <v>928</v>
      </c>
      <c r="AA57" s="129"/>
    </row>
    <row r="58" spans="20:27" x14ac:dyDescent="0.3">
      <c r="T58" s="124"/>
      <c r="U58" s="124"/>
      <c r="V58" s="124"/>
      <c r="W58" s="124"/>
      <c r="Y58" s="114" t="s">
        <v>929</v>
      </c>
      <c r="AA58" s="125"/>
    </row>
    <row r="59" spans="20:27" x14ac:dyDescent="0.25">
      <c r="T59" s="122" t="s">
        <v>930</v>
      </c>
      <c r="AA59" s="126">
        <f>SUM(AA57:AA58)</f>
        <v>0</v>
      </c>
    </row>
    <row r="60" spans="20:27" x14ac:dyDescent="0.25">
      <c r="T60" s="114" t="s">
        <v>931</v>
      </c>
      <c r="W60" s="125"/>
    </row>
    <row r="61" spans="20:27" x14ac:dyDescent="0.25">
      <c r="T61" s="114" t="s">
        <v>932</v>
      </c>
      <c r="W61" s="125"/>
    </row>
    <row r="62" spans="20:27" x14ac:dyDescent="0.25">
      <c r="T62" s="114" t="s">
        <v>933</v>
      </c>
      <c r="W62" s="125"/>
    </row>
    <row r="63" spans="20:27" x14ac:dyDescent="0.25">
      <c r="T63" s="114" t="s">
        <v>934</v>
      </c>
      <c r="W63" s="125"/>
    </row>
    <row r="64" spans="20:27" x14ac:dyDescent="0.3">
      <c r="T64" s="114" t="s">
        <v>935</v>
      </c>
      <c r="W64" s="127"/>
    </row>
    <row r="65" spans="20:23" x14ac:dyDescent="0.3">
      <c r="T65" s="114" t="s">
        <v>922</v>
      </c>
      <c r="W65" s="127"/>
    </row>
    <row r="66" spans="20:23" x14ac:dyDescent="0.25">
      <c r="W66" s="126">
        <f>SUM(W60:W65)</f>
        <v>0</v>
      </c>
    </row>
    <row r="68" spans="20:23" x14ac:dyDescent="0.25">
      <c r="T68" s="122" t="s">
        <v>936</v>
      </c>
    </row>
    <row r="69" spans="20:23" x14ac:dyDescent="0.25">
      <c r="T69" s="114" t="s">
        <v>886</v>
      </c>
      <c r="W69" s="125"/>
    </row>
    <row r="70" spans="20:23" x14ac:dyDescent="0.25">
      <c r="T70" s="114" t="s">
        <v>933</v>
      </c>
      <c r="W70" s="125"/>
    </row>
    <row r="71" spans="20:23" x14ac:dyDescent="0.25">
      <c r="T71" s="114" t="s">
        <v>934</v>
      </c>
      <c r="W71" s="125"/>
    </row>
    <row r="72" spans="20:23" x14ac:dyDescent="0.3">
      <c r="T72" s="114" t="s">
        <v>891</v>
      </c>
      <c r="U72" s="124"/>
      <c r="V72" s="124"/>
      <c r="W72" s="129"/>
    </row>
    <row r="73" spans="20:23" x14ac:dyDescent="0.3">
      <c r="T73" s="114" t="s">
        <v>892</v>
      </c>
      <c r="U73" s="124"/>
      <c r="V73" s="124"/>
      <c r="W73" s="127"/>
    </row>
    <row r="74" spans="20:23" x14ac:dyDescent="0.25">
      <c r="W74" s="126">
        <f>SUM(W69:W73)</f>
        <v>0</v>
      </c>
    </row>
    <row r="77" spans="20:23" x14ac:dyDescent="0.25">
      <c r="T77" s="122" t="s">
        <v>937</v>
      </c>
      <c r="W77" s="126">
        <f>V15+W22+W30+W37+W45+W53+W66+W74+AA59+AA54+AA48+AA41+AA34+AA24</f>
        <v>0</v>
      </c>
    </row>
    <row r="78" spans="20:23" x14ac:dyDescent="0.25">
      <c r="T78" s="122"/>
      <c r="W78" s="126"/>
    </row>
    <row r="79" spans="20:23" x14ac:dyDescent="0.3">
      <c r="T79" s="114" t="s">
        <v>938</v>
      </c>
      <c r="W79" s="127"/>
    </row>
    <row r="81" spans="20:23" x14ac:dyDescent="0.25">
      <c r="T81" s="114" t="s">
        <v>939</v>
      </c>
      <c r="W81" s="125">
        <f>W77-(W29+W44+W50+W49+W48+W60+W62+W65+W70+AA33)</f>
        <v>0</v>
      </c>
    </row>
  </sheetData>
  <mergeCells count="5">
    <mergeCell ref="J6:K6"/>
    <mergeCell ref="A8:C8"/>
    <mergeCell ref="A1:B1"/>
    <mergeCell ref="B3:C3"/>
    <mergeCell ref="I4:L4"/>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B7DDF-F9AF-434C-87C8-AE8359150F5B}">
  <sheetPr codeName="Sheet8">
    <tabColor theme="6" tint="0.39997558519241921"/>
  </sheetPr>
  <dimension ref="A1:X23"/>
  <sheetViews>
    <sheetView zoomScale="90" zoomScaleNormal="90" workbookViewId="0">
      <selection activeCell="K14" sqref="K14"/>
    </sheetView>
  </sheetViews>
  <sheetFormatPr defaultRowHeight="13.2" x14ac:dyDescent="0.25"/>
  <cols>
    <col min="1" max="1" width="15.109375" customWidth="1"/>
    <col min="2" max="2" width="30" bestFit="1" customWidth="1"/>
    <col min="3" max="7" width="10.6640625" customWidth="1"/>
    <col min="8" max="8" width="1.88671875" customWidth="1"/>
    <col min="9" max="13" width="13.6640625" customWidth="1"/>
    <col min="14" max="14" width="1.88671875" customWidth="1"/>
    <col min="15" max="19" width="13.6640625" customWidth="1"/>
    <col min="20" max="20" width="1.88671875" customWidth="1"/>
    <col min="21" max="21" width="34.88671875" bestFit="1" customWidth="1"/>
    <col min="22" max="22" width="32.109375" customWidth="1"/>
    <col min="23" max="23" width="27.33203125" customWidth="1"/>
    <col min="24" max="24" width="10.88671875" bestFit="1" customWidth="1"/>
  </cols>
  <sheetData>
    <row r="1" spans="1:24" ht="21" x14ac:dyDescent="0.25">
      <c r="A1" s="473" t="s">
        <v>940</v>
      </c>
      <c r="B1" s="474"/>
      <c r="C1" s="33"/>
      <c r="D1" s="33"/>
    </row>
    <row r="2" spans="1:24" x14ac:dyDescent="0.25">
      <c r="A2" s="11"/>
    </row>
    <row r="3" spans="1:24" ht="13.8" x14ac:dyDescent="0.25">
      <c r="A3" s="252" t="s">
        <v>1</v>
      </c>
      <c r="B3" s="479" t="str">
        <f>Summary!C4</f>
        <v>Adderley Primary School</v>
      </c>
      <c r="C3" s="479"/>
      <c r="D3" s="253" t="s">
        <v>682</v>
      </c>
      <c r="E3" s="255">
        <f>Summary!C5</f>
        <v>2010</v>
      </c>
    </row>
    <row r="6" spans="1:24" ht="13.8" thickBot="1" x14ac:dyDescent="0.3"/>
    <row r="7" spans="1:24" ht="58.5" customHeight="1" thickBot="1" x14ac:dyDescent="0.3">
      <c r="C7" s="488" t="s">
        <v>941</v>
      </c>
      <c r="D7" s="489"/>
      <c r="E7" s="489"/>
      <c r="F7" s="489"/>
      <c r="G7" s="490"/>
      <c r="I7" s="491" t="s">
        <v>942</v>
      </c>
      <c r="J7" s="492"/>
      <c r="K7" s="492"/>
      <c r="L7" s="492"/>
      <c r="M7" s="493"/>
      <c r="N7" s="49"/>
      <c r="O7" s="491" t="s">
        <v>943</v>
      </c>
      <c r="P7" s="492"/>
      <c r="Q7" s="492"/>
      <c r="R7" s="492"/>
      <c r="S7" s="493"/>
      <c r="T7" s="49"/>
    </row>
    <row r="8" spans="1:24" s="4" customFormat="1" ht="32.25" customHeight="1" x14ac:dyDescent="0.25">
      <c r="A8" s="275" t="s">
        <v>657</v>
      </c>
      <c r="B8" s="281" t="s">
        <v>768</v>
      </c>
      <c r="C8" s="275" t="s">
        <v>869</v>
      </c>
      <c r="D8" s="277" t="s">
        <v>870</v>
      </c>
      <c r="E8" s="277" t="s">
        <v>871</v>
      </c>
      <c r="F8" s="277" t="s">
        <v>872</v>
      </c>
      <c r="G8" s="276" t="s">
        <v>873</v>
      </c>
      <c r="H8" s="262"/>
      <c r="I8" s="275" t="s">
        <v>869</v>
      </c>
      <c r="J8" s="277" t="s">
        <v>870</v>
      </c>
      <c r="K8" s="277" t="s">
        <v>871</v>
      </c>
      <c r="L8" s="277" t="s">
        <v>872</v>
      </c>
      <c r="M8" s="276" t="s">
        <v>873</v>
      </c>
      <c r="N8" s="278"/>
      <c r="O8" s="275" t="s">
        <v>869</v>
      </c>
      <c r="P8" s="277" t="s">
        <v>870</v>
      </c>
      <c r="Q8" s="277" t="s">
        <v>871</v>
      </c>
      <c r="R8" s="277" t="s">
        <v>872</v>
      </c>
      <c r="S8" s="276" t="s">
        <v>873</v>
      </c>
      <c r="T8" s="278"/>
      <c r="U8" s="279" t="s">
        <v>776</v>
      </c>
      <c r="V8" s="279" t="s">
        <v>777</v>
      </c>
      <c r="W8" s="4" t="s">
        <v>778</v>
      </c>
      <c r="X8" s="4" t="s">
        <v>779</v>
      </c>
    </row>
    <row r="9" spans="1:24" ht="14.4" x14ac:dyDescent="0.3">
      <c r="A9" s="47" t="s">
        <v>131</v>
      </c>
      <c r="B9" s="280" t="s">
        <v>708</v>
      </c>
      <c r="C9" s="368"/>
      <c r="D9" s="369"/>
      <c r="E9" s="369"/>
      <c r="F9" s="369"/>
      <c r="G9" s="370"/>
      <c r="I9" s="368"/>
      <c r="J9" s="369"/>
      <c r="K9" s="369"/>
      <c r="L9" s="369"/>
      <c r="M9" s="370"/>
      <c r="O9" s="368"/>
      <c r="P9" s="369"/>
      <c r="Q9" s="369"/>
      <c r="R9" s="369"/>
      <c r="S9" s="370"/>
      <c r="U9" s="410"/>
      <c r="V9" s="410"/>
    </row>
    <row r="10" spans="1:24" ht="14.4" x14ac:dyDescent="0.3">
      <c r="A10" s="47" t="s">
        <v>133</v>
      </c>
      <c r="B10" s="280" t="s">
        <v>709</v>
      </c>
      <c r="C10" s="368"/>
      <c r="D10" s="369"/>
      <c r="E10" s="369"/>
      <c r="F10" s="369"/>
      <c r="G10" s="370"/>
      <c r="I10" s="368"/>
      <c r="J10" s="369"/>
      <c r="K10" s="369"/>
      <c r="L10" s="369"/>
      <c r="M10" s="370"/>
      <c r="O10" s="368"/>
      <c r="P10" s="369"/>
      <c r="Q10" s="369"/>
      <c r="R10" s="369"/>
      <c r="S10" s="370"/>
      <c r="U10" s="410"/>
      <c r="V10" s="410"/>
    </row>
    <row r="11" spans="1:24" ht="14.4" x14ac:dyDescent="0.3">
      <c r="A11" s="47" t="s">
        <v>131</v>
      </c>
      <c r="B11" s="280" t="s">
        <v>710</v>
      </c>
      <c r="C11" s="368"/>
      <c r="D11" s="369"/>
      <c r="E11" s="369"/>
      <c r="F11" s="369"/>
      <c r="G11" s="370"/>
      <c r="I11" s="368"/>
      <c r="J11" s="369"/>
      <c r="K11" s="369"/>
      <c r="L11" s="369"/>
      <c r="M11" s="370"/>
      <c r="O11" s="368"/>
      <c r="P11" s="369"/>
      <c r="Q11" s="369"/>
      <c r="R11" s="369"/>
      <c r="S11" s="370"/>
      <c r="U11" s="410"/>
      <c r="V11" s="410"/>
    </row>
    <row r="12" spans="1:24" ht="14.4" x14ac:dyDescent="0.3">
      <c r="A12" s="47" t="s">
        <v>135</v>
      </c>
      <c r="B12" s="280" t="s">
        <v>711</v>
      </c>
      <c r="C12" s="368"/>
      <c r="D12" s="369"/>
      <c r="E12" s="369"/>
      <c r="F12" s="369"/>
      <c r="G12" s="370"/>
      <c r="I12" s="368"/>
      <c r="J12" s="369"/>
      <c r="K12" s="369"/>
      <c r="L12" s="369"/>
      <c r="M12" s="370"/>
      <c r="O12" s="368"/>
      <c r="P12" s="369"/>
      <c r="Q12" s="369"/>
      <c r="R12" s="369"/>
      <c r="S12" s="370"/>
      <c r="U12" s="410"/>
      <c r="V12" s="410"/>
    </row>
    <row r="13" spans="1:24" ht="14.4" x14ac:dyDescent="0.3">
      <c r="A13" s="47" t="s">
        <v>134</v>
      </c>
      <c r="B13" s="280" t="s">
        <v>712</v>
      </c>
      <c r="C13" s="368"/>
      <c r="D13" s="369"/>
      <c r="E13" s="369"/>
      <c r="F13" s="369"/>
      <c r="G13" s="370"/>
      <c r="I13" s="368"/>
      <c r="J13" s="369"/>
      <c r="K13" s="369"/>
      <c r="L13" s="369"/>
      <c r="M13" s="370"/>
      <c r="O13" s="368"/>
      <c r="P13" s="369"/>
      <c r="Q13" s="369"/>
      <c r="R13" s="369"/>
      <c r="S13" s="370"/>
      <c r="U13" s="410"/>
      <c r="V13" s="410"/>
    </row>
    <row r="14" spans="1:24" ht="14.4" x14ac:dyDescent="0.3">
      <c r="A14" s="47" t="s">
        <v>134</v>
      </c>
      <c r="B14" s="280" t="s">
        <v>713</v>
      </c>
      <c r="C14" s="368"/>
      <c r="D14" s="369"/>
      <c r="E14" s="369"/>
      <c r="F14" s="369"/>
      <c r="G14" s="370"/>
      <c r="I14" s="368"/>
      <c r="J14" s="369"/>
      <c r="K14" s="369"/>
      <c r="L14" s="369"/>
      <c r="M14" s="370"/>
      <c r="O14" s="368"/>
      <c r="P14" s="369"/>
      <c r="Q14" s="369"/>
      <c r="R14" s="369"/>
      <c r="S14" s="370"/>
      <c r="U14" s="410"/>
      <c r="V14" s="410"/>
    </row>
    <row r="15" spans="1:24" ht="14.4" x14ac:dyDescent="0.3">
      <c r="A15" s="47" t="s">
        <v>136</v>
      </c>
      <c r="B15" s="280" t="s">
        <v>714</v>
      </c>
      <c r="C15" s="368"/>
      <c r="D15" s="369"/>
      <c r="E15" s="369"/>
      <c r="F15" s="369"/>
      <c r="G15" s="370"/>
      <c r="I15" s="368"/>
      <c r="J15" s="369"/>
      <c r="K15" s="369"/>
      <c r="L15" s="369"/>
      <c r="M15" s="370"/>
      <c r="O15" s="368"/>
      <c r="P15" s="369"/>
      <c r="Q15" s="369"/>
      <c r="R15" s="369"/>
      <c r="S15" s="370"/>
      <c r="U15" s="410"/>
      <c r="V15" s="410"/>
    </row>
    <row r="16" spans="1:24" ht="14.4" x14ac:dyDescent="0.3">
      <c r="A16" s="47" t="s">
        <v>137</v>
      </c>
      <c r="B16" s="280" t="s">
        <v>715</v>
      </c>
      <c r="C16" s="368"/>
      <c r="D16" s="369"/>
      <c r="E16" s="369"/>
      <c r="F16" s="369"/>
      <c r="G16" s="370"/>
      <c r="I16" s="368"/>
      <c r="J16" s="369"/>
      <c r="K16" s="369"/>
      <c r="L16" s="369"/>
      <c r="M16" s="370"/>
      <c r="O16" s="368"/>
      <c r="P16" s="369"/>
      <c r="Q16" s="369"/>
      <c r="R16" s="369"/>
      <c r="S16" s="370"/>
      <c r="U16" s="410"/>
      <c r="V16" s="410"/>
    </row>
    <row r="17" spans="1:22" ht="14.4" x14ac:dyDescent="0.3">
      <c r="A17" s="47"/>
      <c r="B17" s="280" t="s">
        <v>716</v>
      </c>
      <c r="C17" s="368"/>
      <c r="D17" s="369"/>
      <c r="E17" s="369"/>
      <c r="F17" s="369"/>
      <c r="G17" s="370"/>
      <c r="I17" s="368"/>
      <c r="J17" s="369"/>
      <c r="K17" s="369"/>
      <c r="L17" s="369"/>
      <c r="M17" s="370"/>
      <c r="O17" s="368"/>
      <c r="P17" s="369"/>
      <c r="Q17" s="369"/>
      <c r="R17" s="369"/>
      <c r="S17" s="370"/>
      <c r="U17" s="410"/>
      <c r="V17" s="410"/>
    </row>
    <row r="18" spans="1:22" ht="14.4" x14ac:dyDescent="0.3">
      <c r="A18" s="47"/>
      <c r="B18" s="280" t="s">
        <v>716</v>
      </c>
      <c r="C18" s="368"/>
      <c r="D18" s="369"/>
      <c r="E18" s="369"/>
      <c r="F18" s="369"/>
      <c r="G18" s="370"/>
      <c r="I18" s="368"/>
      <c r="J18" s="369"/>
      <c r="K18" s="369"/>
      <c r="L18" s="369"/>
      <c r="M18" s="370"/>
      <c r="O18" s="368"/>
      <c r="P18" s="369"/>
      <c r="Q18" s="369"/>
      <c r="R18" s="369"/>
      <c r="S18" s="370"/>
      <c r="U18" s="410"/>
      <c r="V18" s="410"/>
    </row>
    <row r="19" spans="1:22" ht="15" thickBot="1" x14ac:dyDescent="0.35">
      <c r="A19" s="47"/>
      <c r="B19" s="280" t="s">
        <v>716</v>
      </c>
      <c r="C19" s="368"/>
      <c r="D19" s="372"/>
      <c r="E19" s="372"/>
      <c r="F19" s="372"/>
      <c r="G19" s="373"/>
      <c r="I19" s="371"/>
      <c r="J19" s="372"/>
      <c r="K19" s="372"/>
      <c r="L19" s="372"/>
      <c r="M19" s="373"/>
      <c r="O19" s="371"/>
      <c r="P19" s="372"/>
      <c r="Q19" s="372"/>
      <c r="R19" s="372"/>
      <c r="S19" s="373"/>
      <c r="U19" s="411"/>
      <c r="V19" s="411"/>
    </row>
    <row r="21" spans="1:22" ht="13.8" thickBot="1" x14ac:dyDescent="0.3">
      <c r="B21" s="11" t="s">
        <v>865</v>
      </c>
      <c r="C21" s="10">
        <f t="shared" ref="C21:G21" si="0">SUM(C9:C19)</f>
        <v>0</v>
      </c>
      <c r="D21" s="10">
        <f t="shared" si="0"/>
        <v>0</v>
      </c>
      <c r="E21" s="10">
        <f t="shared" si="0"/>
        <v>0</v>
      </c>
      <c r="F21" s="10">
        <f t="shared" si="0"/>
        <v>0</v>
      </c>
      <c r="G21" s="10">
        <f t="shared" si="0"/>
        <v>0</v>
      </c>
      <c r="H21" s="10"/>
      <c r="I21" s="10">
        <f t="shared" ref="I21:S21" si="1">SUM(I9:I19)</f>
        <v>0</v>
      </c>
      <c r="J21" s="10">
        <f t="shared" si="1"/>
        <v>0</v>
      </c>
      <c r="K21" s="10">
        <f t="shared" si="1"/>
        <v>0</v>
      </c>
      <c r="L21" s="10">
        <f t="shared" si="1"/>
        <v>0</v>
      </c>
      <c r="M21" s="10">
        <f t="shared" si="1"/>
        <v>0</v>
      </c>
      <c r="O21" s="10">
        <f t="shared" si="1"/>
        <v>0</v>
      </c>
      <c r="P21" s="10">
        <f t="shared" si="1"/>
        <v>0</v>
      </c>
      <c r="Q21" s="10">
        <f t="shared" si="1"/>
        <v>0</v>
      </c>
      <c r="R21" s="10">
        <f t="shared" si="1"/>
        <v>0</v>
      </c>
      <c r="S21" s="10">
        <f t="shared" si="1"/>
        <v>0</v>
      </c>
    </row>
    <row r="22" spans="1:22" ht="13.8" thickTop="1" x14ac:dyDescent="0.25"/>
    <row r="23" spans="1:22" x14ac:dyDescent="0.25">
      <c r="I23" s="12" t="s">
        <v>944</v>
      </c>
      <c r="J23" s="12"/>
      <c r="K23" s="12"/>
      <c r="L23" s="12"/>
      <c r="M23" s="12"/>
      <c r="N23" s="12"/>
      <c r="O23" s="12"/>
      <c r="P23" s="12"/>
      <c r="Q23" s="12"/>
      <c r="R23" s="12"/>
      <c r="S23" s="12"/>
    </row>
  </sheetData>
  <mergeCells count="5">
    <mergeCell ref="C7:G7"/>
    <mergeCell ref="I7:M7"/>
    <mergeCell ref="A1:B1"/>
    <mergeCell ref="O7:S7"/>
    <mergeCell ref="B3:C3"/>
  </mergeCells>
  <pageMargins left="0.7" right="0.7" top="0.75" bottom="0.75" header="0.3" footer="0.3"/>
  <headerFooter>
    <oddFooter>&amp;C_x000D_&amp;1#&amp;"Calibri"&amp;10&amp;K000000 OFFICIAL</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9059E-1281-42B3-BD55-027E6C6629D4}">
  <sheetPr codeName="Sheet10">
    <tabColor theme="6" tint="0.39997558519241921"/>
  </sheetPr>
  <dimension ref="A1:X22"/>
  <sheetViews>
    <sheetView zoomScale="90" zoomScaleNormal="90" workbookViewId="0">
      <selection activeCell="K28" sqref="K28"/>
    </sheetView>
  </sheetViews>
  <sheetFormatPr defaultRowHeight="13.2" x14ac:dyDescent="0.25"/>
  <cols>
    <col min="1" max="1" width="15.109375" customWidth="1"/>
    <col min="2" max="2" width="30" bestFit="1" customWidth="1"/>
    <col min="3" max="7" width="10.6640625" customWidth="1"/>
    <col min="8" max="8" width="1.88671875" customWidth="1"/>
    <col min="9" max="13" width="13.6640625" customWidth="1"/>
    <col min="14" max="14" width="1.88671875" customWidth="1"/>
    <col min="15" max="19" width="13.6640625" customWidth="1"/>
    <col min="20" max="20" width="1.88671875" customWidth="1"/>
    <col min="21" max="21" width="34.88671875" bestFit="1" customWidth="1"/>
    <col min="22" max="22" width="32.109375" customWidth="1"/>
    <col min="23" max="23" width="27.33203125" customWidth="1"/>
    <col min="24" max="24" width="10.88671875" bestFit="1" customWidth="1"/>
  </cols>
  <sheetData>
    <row r="1" spans="1:24" ht="21" x14ac:dyDescent="0.25">
      <c r="A1" s="473" t="s">
        <v>945</v>
      </c>
      <c r="B1" s="474"/>
      <c r="C1" s="474"/>
      <c r="D1" s="474"/>
    </row>
    <row r="2" spans="1:24" x14ac:dyDescent="0.25">
      <c r="A2" s="11"/>
    </row>
    <row r="3" spans="1:24" ht="13.8" x14ac:dyDescent="0.25">
      <c r="A3" s="252" t="s">
        <v>1</v>
      </c>
      <c r="B3" s="479" t="str">
        <f>Summary!C4</f>
        <v>Adderley Primary School</v>
      </c>
      <c r="C3" s="479"/>
      <c r="D3" s="253" t="s">
        <v>682</v>
      </c>
      <c r="E3" s="255">
        <f>Summary!C5</f>
        <v>2010</v>
      </c>
    </row>
    <row r="6" spans="1:24" ht="13.8" thickBot="1" x14ac:dyDescent="0.3"/>
    <row r="7" spans="1:24" ht="58.5" customHeight="1" thickBot="1" x14ac:dyDescent="0.3">
      <c r="C7" s="488" t="s">
        <v>941</v>
      </c>
      <c r="D7" s="489"/>
      <c r="E7" s="489"/>
      <c r="F7" s="489"/>
      <c r="G7" s="490"/>
      <c r="I7" s="491" t="s">
        <v>942</v>
      </c>
      <c r="J7" s="492"/>
      <c r="K7" s="492"/>
      <c r="L7" s="492"/>
      <c r="M7" s="493"/>
      <c r="N7" s="49"/>
      <c r="O7" s="491" t="s">
        <v>943</v>
      </c>
      <c r="P7" s="492"/>
      <c r="Q7" s="492"/>
      <c r="R7" s="492"/>
      <c r="S7" s="493"/>
      <c r="T7" s="49"/>
    </row>
    <row r="8" spans="1:24" s="4" customFormat="1" ht="32.25" customHeight="1" x14ac:dyDescent="0.25">
      <c r="A8" s="275" t="s">
        <v>657</v>
      </c>
      <c r="B8" s="281" t="s">
        <v>768</v>
      </c>
      <c r="C8" s="275" t="s">
        <v>869</v>
      </c>
      <c r="D8" s="277" t="s">
        <v>870</v>
      </c>
      <c r="E8" s="277" t="s">
        <v>871</v>
      </c>
      <c r="F8" s="277" t="s">
        <v>872</v>
      </c>
      <c r="G8" s="276" t="s">
        <v>873</v>
      </c>
      <c r="H8" s="262"/>
      <c r="I8" s="275" t="s">
        <v>869</v>
      </c>
      <c r="J8" s="277" t="s">
        <v>870</v>
      </c>
      <c r="K8" s="277" t="s">
        <v>871</v>
      </c>
      <c r="L8" s="277" t="s">
        <v>872</v>
      </c>
      <c r="M8" s="276" t="s">
        <v>873</v>
      </c>
      <c r="N8" s="278"/>
      <c r="O8" s="275" t="s">
        <v>869</v>
      </c>
      <c r="P8" s="277" t="s">
        <v>870</v>
      </c>
      <c r="Q8" s="277" t="s">
        <v>871</v>
      </c>
      <c r="R8" s="277" t="s">
        <v>872</v>
      </c>
      <c r="S8" s="276" t="s">
        <v>873</v>
      </c>
      <c r="T8" s="278"/>
      <c r="U8" s="279" t="s">
        <v>776</v>
      </c>
      <c r="V8" s="279" t="s">
        <v>777</v>
      </c>
      <c r="W8" s="4" t="s">
        <v>778</v>
      </c>
      <c r="X8" s="4" t="s">
        <v>779</v>
      </c>
    </row>
    <row r="9" spans="1:24" ht="14.4" x14ac:dyDescent="0.3">
      <c r="A9" s="47" t="s">
        <v>131</v>
      </c>
      <c r="B9" s="280" t="s">
        <v>708</v>
      </c>
      <c r="C9" s="368"/>
      <c r="D9" s="369"/>
      <c r="E9" s="369"/>
      <c r="F9" s="369"/>
      <c r="G9" s="370"/>
      <c r="I9" s="368"/>
      <c r="J9" s="369"/>
      <c r="K9" s="369"/>
      <c r="L9" s="369"/>
      <c r="M9" s="370"/>
      <c r="O9" s="368"/>
      <c r="P9" s="369"/>
      <c r="Q9" s="369"/>
      <c r="R9" s="369"/>
      <c r="S9" s="370"/>
      <c r="U9" s="410"/>
      <c r="V9" s="410"/>
    </row>
    <row r="10" spans="1:24" ht="14.4" x14ac:dyDescent="0.3">
      <c r="A10" s="47" t="s">
        <v>133</v>
      </c>
      <c r="B10" s="280" t="s">
        <v>709</v>
      </c>
      <c r="C10" s="368"/>
      <c r="D10" s="369"/>
      <c r="E10" s="369"/>
      <c r="F10" s="369"/>
      <c r="G10" s="370"/>
      <c r="I10" s="368"/>
      <c r="J10" s="369"/>
      <c r="K10" s="369"/>
      <c r="L10" s="369"/>
      <c r="M10" s="370"/>
      <c r="O10" s="368"/>
      <c r="P10" s="369"/>
      <c r="Q10" s="369"/>
      <c r="R10" s="369"/>
      <c r="S10" s="370"/>
      <c r="U10" s="410"/>
      <c r="V10" s="410"/>
    </row>
    <row r="11" spans="1:24" ht="14.4" x14ac:dyDescent="0.3">
      <c r="A11" s="47" t="s">
        <v>131</v>
      </c>
      <c r="B11" s="280" t="s">
        <v>710</v>
      </c>
      <c r="C11" s="368"/>
      <c r="D11" s="369"/>
      <c r="E11" s="369"/>
      <c r="F11" s="369"/>
      <c r="G11" s="370"/>
      <c r="I11" s="368"/>
      <c r="J11" s="369"/>
      <c r="K11" s="369"/>
      <c r="L11" s="369"/>
      <c r="M11" s="370"/>
      <c r="O11" s="368"/>
      <c r="P11" s="369"/>
      <c r="Q11" s="369"/>
      <c r="R11" s="369"/>
      <c r="S11" s="370"/>
      <c r="U11" s="410"/>
      <c r="V11" s="410"/>
    </row>
    <row r="12" spans="1:24" ht="14.4" x14ac:dyDescent="0.3">
      <c r="A12" s="47" t="s">
        <v>135</v>
      </c>
      <c r="B12" s="280" t="s">
        <v>711</v>
      </c>
      <c r="C12" s="368"/>
      <c r="D12" s="369"/>
      <c r="E12" s="369"/>
      <c r="F12" s="369"/>
      <c r="G12" s="370"/>
      <c r="I12" s="368"/>
      <c r="J12" s="369"/>
      <c r="K12" s="369"/>
      <c r="L12" s="369"/>
      <c r="M12" s="370"/>
      <c r="O12" s="368"/>
      <c r="P12" s="369"/>
      <c r="Q12" s="369"/>
      <c r="R12" s="369"/>
      <c r="S12" s="370"/>
      <c r="U12" s="410"/>
      <c r="V12" s="410"/>
    </row>
    <row r="13" spans="1:24" ht="14.4" x14ac:dyDescent="0.3">
      <c r="A13" s="47" t="s">
        <v>134</v>
      </c>
      <c r="B13" s="280" t="s">
        <v>712</v>
      </c>
      <c r="C13" s="368"/>
      <c r="D13" s="369"/>
      <c r="E13" s="369"/>
      <c r="F13" s="369"/>
      <c r="G13" s="370"/>
      <c r="I13" s="368"/>
      <c r="J13" s="369"/>
      <c r="K13" s="369"/>
      <c r="L13" s="369"/>
      <c r="M13" s="370"/>
      <c r="O13" s="368"/>
      <c r="P13" s="369"/>
      <c r="Q13" s="369"/>
      <c r="R13" s="369"/>
      <c r="S13" s="370"/>
      <c r="U13" s="410"/>
      <c r="V13" s="410"/>
    </row>
    <row r="14" spans="1:24" ht="14.4" x14ac:dyDescent="0.3">
      <c r="A14" s="47" t="s">
        <v>134</v>
      </c>
      <c r="B14" s="280" t="s">
        <v>713</v>
      </c>
      <c r="C14" s="368"/>
      <c r="D14" s="369"/>
      <c r="E14" s="369"/>
      <c r="F14" s="369"/>
      <c r="G14" s="370"/>
      <c r="I14" s="368"/>
      <c r="J14" s="369"/>
      <c r="K14" s="369"/>
      <c r="L14" s="369"/>
      <c r="M14" s="370"/>
      <c r="O14" s="368"/>
      <c r="P14" s="369"/>
      <c r="Q14" s="369"/>
      <c r="R14" s="369"/>
      <c r="S14" s="370"/>
      <c r="U14" s="410"/>
      <c r="V14" s="410"/>
    </row>
    <row r="15" spans="1:24" ht="14.4" x14ac:dyDescent="0.3">
      <c r="A15" s="47" t="s">
        <v>136</v>
      </c>
      <c r="B15" s="280" t="s">
        <v>714</v>
      </c>
      <c r="C15" s="368"/>
      <c r="D15" s="369"/>
      <c r="E15" s="369"/>
      <c r="F15" s="369"/>
      <c r="G15" s="370"/>
      <c r="I15" s="368"/>
      <c r="J15" s="369"/>
      <c r="K15" s="369"/>
      <c r="L15" s="369"/>
      <c r="M15" s="370"/>
      <c r="O15" s="368"/>
      <c r="P15" s="369"/>
      <c r="Q15" s="369"/>
      <c r="R15" s="369"/>
      <c r="S15" s="370"/>
      <c r="U15" s="410"/>
      <c r="V15" s="410"/>
    </row>
    <row r="16" spans="1:24" ht="14.4" x14ac:dyDescent="0.3">
      <c r="A16" s="47" t="s">
        <v>137</v>
      </c>
      <c r="B16" s="280" t="s">
        <v>715</v>
      </c>
      <c r="C16" s="368"/>
      <c r="D16" s="369"/>
      <c r="E16" s="369"/>
      <c r="F16" s="369"/>
      <c r="G16" s="370"/>
      <c r="I16" s="368"/>
      <c r="J16" s="369"/>
      <c r="K16" s="369"/>
      <c r="L16" s="369"/>
      <c r="M16" s="370"/>
      <c r="O16" s="368"/>
      <c r="P16" s="369"/>
      <c r="Q16" s="369"/>
      <c r="R16" s="369"/>
      <c r="S16" s="370"/>
      <c r="U16" s="410"/>
      <c r="V16" s="410"/>
    </row>
    <row r="17" spans="1:22" ht="14.4" x14ac:dyDescent="0.3">
      <c r="A17" s="47"/>
      <c r="B17" s="280" t="s">
        <v>716</v>
      </c>
      <c r="C17" s="368"/>
      <c r="D17" s="369"/>
      <c r="E17" s="369"/>
      <c r="F17" s="369"/>
      <c r="G17" s="370"/>
      <c r="I17" s="368"/>
      <c r="J17" s="369"/>
      <c r="K17" s="369"/>
      <c r="L17" s="369"/>
      <c r="M17" s="370"/>
      <c r="O17" s="368"/>
      <c r="P17" s="369"/>
      <c r="Q17" s="369"/>
      <c r="R17" s="369"/>
      <c r="S17" s="370"/>
      <c r="U17" s="410"/>
      <c r="V17" s="410"/>
    </row>
    <row r="18" spans="1:22" ht="14.4" x14ac:dyDescent="0.3">
      <c r="A18" s="47"/>
      <c r="B18" s="280" t="s">
        <v>716</v>
      </c>
      <c r="C18" s="368"/>
      <c r="D18" s="369"/>
      <c r="E18" s="369"/>
      <c r="F18" s="369"/>
      <c r="G18" s="370"/>
      <c r="I18" s="368"/>
      <c r="J18" s="369"/>
      <c r="K18" s="369"/>
      <c r="L18" s="369"/>
      <c r="M18" s="370"/>
      <c r="O18" s="368"/>
      <c r="P18" s="369"/>
      <c r="Q18" s="369"/>
      <c r="R18" s="369"/>
      <c r="S18" s="370"/>
      <c r="U18" s="410"/>
      <c r="V18" s="410"/>
    </row>
    <row r="19" spans="1:22" ht="15" thickBot="1" x14ac:dyDescent="0.35">
      <c r="A19" s="47"/>
      <c r="B19" s="280" t="s">
        <v>716</v>
      </c>
      <c r="C19" s="371"/>
      <c r="D19" s="372"/>
      <c r="E19" s="372"/>
      <c r="F19" s="372"/>
      <c r="G19" s="373"/>
      <c r="I19" s="371"/>
      <c r="J19" s="372"/>
      <c r="K19" s="372"/>
      <c r="L19" s="372"/>
      <c r="M19" s="373"/>
      <c r="O19" s="371"/>
      <c r="P19" s="372"/>
      <c r="Q19" s="372"/>
      <c r="R19" s="372"/>
      <c r="S19" s="373"/>
      <c r="U19" s="411"/>
      <c r="V19" s="411"/>
    </row>
    <row r="21" spans="1:22" ht="13.8" thickBot="1" x14ac:dyDescent="0.3">
      <c r="B21" s="11" t="s">
        <v>865</v>
      </c>
      <c r="C21" s="10">
        <f t="shared" ref="C21:G21" si="0">SUM(C9:C19)</f>
        <v>0</v>
      </c>
      <c r="D21" s="10">
        <f t="shared" si="0"/>
        <v>0</v>
      </c>
      <c r="E21" s="10">
        <f t="shared" si="0"/>
        <v>0</v>
      </c>
      <c r="F21" s="10">
        <f t="shared" si="0"/>
        <v>0</v>
      </c>
      <c r="G21" s="10">
        <f t="shared" si="0"/>
        <v>0</v>
      </c>
      <c r="I21" s="10">
        <f t="shared" ref="I21:M21" si="1">SUM(I9:I19)</f>
        <v>0</v>
      </c>
      <c r="J21" s="10">
        <f t="shared" si="1"/>
        <v>0</v>
      </c>
      <c r="K21" s="10">
        <f t="shared" si="1"/>
        <v>0</v>
      </c>
      <c r="L21" s="10">
        <f t="shared" si="1"/>
        <v>0</v>
      </c>
      <c r="M21" s="10">
        <f t="shared" si="1"/>
        <v>0</v>
      </c>
      <c r="O21" s="10">
        <f t="shared" ref="O21:S21" si="2">SUM(O9:O19)</f>
        <v>0</v>
      </c>
      <c r="P21" s="10">
        <f t="shared" si="2"/>
        <v>0</v>
      </c>
      <c r="Q21" s="10">
        <f t="shared" si="2"/>
        <v>0</v>
      </c>
      <c r="R21" s="10">
        <f t="shared" si="2"/>
        <v>0</v>
      </c>
      <c r="S21" s="10">
        <f t="shared" si="2"/>
        <v>0</v>
      </c>
    </row>
    <row r="22" spans="1:22" ht="13.8" thickTop="1" x14ac:dyDescent="0.25"/>
  </sheetData>
  <mergeCells count="5">
    <mergeCell ref="C7:G7"/>
    <mergeCell ref="I7:M7"/>
    <mergeCell ref="O7:S7"/>
    <mergeCell ref="B3:C3"/>
    <mergeCell ref="A1:D1"/>
  </mergeCells>
  <pageMargins left="0.7" right="0.7" top="0.75" bottom="0.75" header="0.3" footer="0.3"/>
  <headerFooter>
    <oddFooter>&amp;C_x000D_&amp;1#&amp;"Calibri"&amp;10&amp;K000000 OFFICIAL</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48BA2-A934-400D-94D8-8F660981CA3F}">
  <sheetPr>
    <tabColor rgb="FFFFC000"/>
  </sheetPr>
  <dimension ref="A1:AJ76"/>
  <sheetViews>
    <sheetView zoomScale="90" zoomScaleNormal="90" workbookViewId="0">
      <selection activeCell="H11" sqref="H11"/>
    </sheetView>
  </sheetViews>
  <sheetFormatPr defaultColWidth="8.88671875" defaultRowHeight="14.4" x14ac:dyDescent="0.3"/>
  <cols>
    <col min="1" max="1" width="19.5546875" style="124" customWidth="1"/>
    <col min="2" max="4" width="22.44140625" style="124" customWidth="1"/>
    <col min="5" max="5" width="14.5546875" style="124" customWidth="1"/>
    <col min="6" max="8" width="22.44140625" style="124" customWidth="1"/>
    <col min="9" max="9" width="14.5546875" style="124" customWidth="1"/>
    <col min="10" max="10" width="10.5546875" style="124" customWidth="1"/>
    <col min="11" max="11" width="11" style="124" customWidth="1"/>
    <col min="12" max="13" width="10.5546875" style="124" customWidth="1"/>
    <col min="14" max="14" width="10.44140625" style="124" customWidth="1"/>
    <col min="15" max="15" width="9.5546875" style="124" customWidth="1"/>
    <col min="16" max="16" width="10.88671875" style="124" customWidth="1"/>
    <col min="17" max="17" width="11.44140625" style="124" customWidth="1"/>
    <col min="18" max="18" width="8.5546875" style="124" hidden="1" customWidth="1"/>
    <col min="19" max="20" width="0" style="124" hidden="1" customWidth="1"/>
    <col min="21" max="21" width="14.109375" style="124" customWidth="1"/>
    <col min="22" max="22" width="49.5546875" style="124" customWidth="1"/>
    <col min="23" max="35" width="8.88671875" style="124"/>
    <col min="36" max="36" width="12.88671875" style="124" customWidth="1"/>
    <col min="37" max="16384" width="8.88671875" style="124"/>
  </cols>
  <sheetData>
    <row r="1" spans="1:36" customFormat="1" ht="21" x14ac:dyDescent="0.25">
      <c r="A1" s="473" t="s">
        <v>946</v>
      </c>
      <c r="B1" s="474"/>
      <c r="C1" s="46"/>
      <c r="D1" s="34"/>
      <c r="E1" s="34"/>
      <c r="F1" s="34"/>
      <c r="G1" s="34"/>
      <c r="H1" s="34"/>
      <c r="I1" s="34"/>
      <c r="J1" s="34"/>
      <c r="K1" s="34"/>
      <c r="L1" s="34"/>
      <c r="M1" s="34"/>
      <c r="N1" s="34"/>
      <c r="O1" s="34"/>
    </row>
    <row r="2" spans="1:36" customFormat="1" ht="12.75" customHeight="1" x14ac:dyDescent="0.25">
      <c r="B2" s="5"/>
      <c r="C2" s="6"/>
      <c r="D2" s="6"/>
      <c r="J2" t="s">
        <v>1073</v>
      </c>
      <c r="K2" t="s">
        <v>1074</v>
      </c>
      <c r="M2" s="5"/>
      <c r="N2" s="5"/>
      <c r="O2" s="7"/>
    </row>
    <row r="3" spans="1:36" customFormat="1" ht="13.8" x14ac:dyDescent="0.25">
      <c r="A3" s="252" t="s">
        <v>1</v>
      </c>
      <c r="B3" s="479" t="str">
        <f>Summary!C4</f>
        <v>Adderley Primary School</v>
      </c>
      <c r="C3" s="479"/>
      <c r="D3" s="254" t="s">
        <v>682</v>
      </c>
      <c r="E3" s="255">
        <f>Summary!C5</f>
        <v>2010</v>
      </c>
    </row>
    <row r="4" spans="1:36" ht="15" thickBot="1" x14ac:dyDescent="0.35">
      <c r="A4" s="131"/>
      <c r="B4" s="133"/>
      <c r="C4" s="133"/>
      <c r="D4" s="133"/>
      <c r="E4" s="133"/>
      <c r="F4" s="133"/>
      <c r="G4" s="133"/>
      <c r="H4" s="133"/>
      <c r="I4" s="133"/>
      <c r="J4" s="133"/>
      <c r="K4" s="133"/>
      <c r="L4" s="133"/>
      <c r="M4" s="133"/>
      <c r="N4" s="133"/>
      <c r="O4" s="133"/>
      <c r="P4" s="133"/>
      <c r="Q4" s="133"/>
      <c r="R4" s="133"/>
      <c r="S4" s="133"/>
      <c r="T4" s="133"/>
      <c r="U4" s="132"/>
      <c r="V4" s="133"/>
      <c r="W4" s="133"/>
      <c r="X4" s="133"/>
      <c r="Y4" s="133"/>
      <c r="Z4" s="133"/>
      <c r="AA4" s="133"/>
      <c r="AB4" s="133"/>
      <c r="AC4" s="133"/>
      <c r="AD4" s="133"/>
      <c r="AE4" s="133"/>
      <c r="AF4" s="133"/>
      <c r="AG4" s="133"/>
      <c r="AH4" s="133"/>
      <c r="AI4" s="133"/>
      <c r="AJ4" s="133"/>
    </row>
    <row r="5" spans="1:36" x14ac:dyDescent="0.3">
      <c r="A5" s="184"/>
      <c r="B5" s="185" t="s">
        <v>947</v>
      </c>
      <c r="C5" s="185"/>
      <c r="D5" s="185"/>
      <c r="E5" s="186"/>
      <c r="F5" s="185" t="s">
        <v>948</v>
      </c>
      <c r="G5" s="185"/>
      <c r="H5" s="185"/>
      <c r="I5" s="186"/>
      <c r="J5" s="187"/>
      <c r="K5" s="187"/>
      <c r="L5" s="187"/>
      <c r="M5" s="187"/>
      <c r="N5" s="187"/>
      <c r="O5" s="187"/>
      <c r="P5" s="187"/>
      <c r="Q5" s="188"/>
      <c r="R5" s="188"/>
      <c r="S5" s="188"/>
      <c r="T5" s="188"/>
      <c r="U5" s="189"/>
      <c r="V5" s="188"/>
      <c r="W5" s="494" t="s">
        <v>949</v>
      </c>
      <c r="X5" s="495"/>
      <c r="Y5" s="495"/>
      <c r="Z5" s="495"/>
      <c r="AA5" s="495"/>
      <c r="AB5" s="495"/>
      <c r="AC5" s="495"/>
      <c r="AD5" s="495"/>
      <c r="AE5" s="495"/>
      <c r="AF5" s="495"/>
      <c r="AG5" s="495"/>
      <c r="AH5" s="495"/>
      <c r="AI5" s="495"/>
      <c r="AJ5" s="496"/>
    </row>
    <row r="6" spans="1:36" s="135" customFormat="1" ht="59.85" customHeight="1" thickBot="1" x14ac:dyDescent="0.3">
      <c r="A6" s="190" t="s">
        <v>950</v>
      </c>
      <c r="B6" s="191" t="s">
        <v>951</v>
      </c>
      <c r="C6" s="191" t="s">
        <v>952</v>
      </c>
      <c r="D6" s="191" t="s">
        <v>953</v>
      </c>
      <c r="E6" s="191" t="s">
        <v>954</v>
      </c>
      <c r="F6" s="191" t="s">
        <v>951</v>
      </c>
      <c r="G6" s="191" t="s">
        <v>952</v>
      </c>
      <c r="H6" s="191" t="s">
        <v>953</v>
      </c>
      <c r="I6" s="191" t="s">
        <v>955</v>
      </c>
      <c r="J6" s="191" t="s">
        <v>956</v>
      </c>
      <c r="K6" s="191" t="s">
        <v>957</v>
      </c>
      <c r="L6" s="191" t="s">
        <v>958</v>
      </c>
      <c r="M6" s="191" t="s">
        <v>954</v>
      </c>
      <c r="N6" s="191" t="s">
        <v>959</v>
      </c>
      <c r="O6" s="191" t="s">
        <v>958</v>
      </c>
      <c r="P6" s="191" t="s">
        <v>960</v>
      </c>
      <c r="Q6" s="191" t="s">
        <v>956</v>
      </c>
      <c r="R6" s="191" t="s">
        <v>961</v>
      </c>
      <c r="S6" s="191" t="s">
        <v>962</v>
      </c>
      <c r="T6" s="191" t="s">
        <v>963</v>
      </c>
      <c r="U6" s="191" t="s">
        <v>964</v>
      </c>
      <c r="V6" s="191" t="s">
        <v>965</v>
      </c>
      <c r="W6" s="192" t="s">
        <v>966</v>
      </c>
      <c r="X6" s="192" t="s">
        <v>967</v>
      </c>
      <c r="Y6" s="192" t="s">
        <v>968</v>
      </c>
      <c r="Z6" s="192" t="s">
        <v>969</v>
      </c>
      <c r="AA6" s="192" t="s">
        <v>970</v>
      </c>
      <c r="AB6" s="192" t="s">
        <v>971</v>
      </c>
      <c r="AC6" s="192" t="s">
        <v>972</v>
      </c>
      <c r="AD6" s="192" t="s">
        <v>973</v>
      </c>
      <c r="AE6" s="192" t="s">
        <v>974</v>
      </c>
      <c r="AF6" s="192" t="s">
        <v>975</v>
      </c>
      <c r="AG6" s="192" t="s">
        <v>976</v>
      </c>
      <c r="AH6" s="192" t="s">
        <v>977</v>
      </c>
      <c r="AI6" s="191" t="s">
        <v>978</v>
      </c>
      <c r="AJ6" s="193" t="s">
        <v>979</v>
      </c>
    </row>
    <row r="7" spans="1:36" x14ac:dyDescent="0.3">
      <c r="A7" s="131"/>
      <c r="B7" s="136"/>
      <c r="C7" s="137"/>
      <c r="D7" s="137"/>
      <c r="E7" s="138"/>
      <c r="F7" s="136"/>
      <c r="G7" s="137"/>
      <c r="H7" s="137"/>
      <c r="I7" s="138"/>
      <c r="J7" s="137"/>
      <c r="K7" s="137"/>
      <c r="L7" s="137"/>
      <c r="M7" s="137"/>
      <c r="N7" s="137"/>
      <c r="O7" s="137"/>
      <c r="P7" s="137"/>
      <c r="Q7" s="137"/>
      <c r="R7" s="137"/>
      <c r="S7" s="137"/>
      <c r="T7" s="137"/>
      <c r="U7" s="134"/>
      <c r="V7" s="139"/>
      <c r="W7" s="140"/>
      <c r="X7" s="141"/>
      <c r="Y7" s="141"/>
      <c r="Z7" s="141"/>
      <c r="AA7" s="141"/>
      <c r="AB7" s="141"/>
      <c r="AC7" s="141"/>
      <c r="AD7" s="141"/>
      <c r="AE7" s="141"/>
      <c r="AF7" s="141"/>
      <c r="AG7" s="141"/>
      <c r="AH7" s="141"/>
      <c r="AI7" s="141"/>
      <c r="AJ7" s="142"/>
    </row>
    <row r="8" spans="1:36" x14ac:dyDescent="0.3">
      <c r="A8" s="130" t="s">
        <v>980</v>
      </c>
      <c r="B8" s="136"/>
      <c r="C8" s="137"/>
      <c r="D8" s="137"/>
      <c r="E8" s="138"/>
      <c r="F8" s="136"/>
      <c r="G8" s="137"/>
      <c r="H8" s="137"/>
      <c r="I8" s="138"/>
      <c r="J8" s="137"/>
      <c r="K8" s="137"/>
      <c r="L8" s="137"/>
      <c r="M8" s="137"/>
      <c r="N8" s="137"/>
      <c r="O8" s="137"/>
      <c r="P8" s="137"/>
      <c r="Q8" s="137"/>
      <c r="R8" s="137"/>
      <c r="S8" s="137"/>
      <c r="T8" s="137"/>
      <c r="U8" s="134"/>
      <c r="V8" s="139"/>
      <c r="W8" s="140"/>
      <c r="X8" s="141"/>
      <c r="Y8" s="141"/>
      <c r="Z8" s="141"/>
      <c r="AA8" s="141"/>
      <c r="AB8" s="141"/>
      <c r="AC8" s="141"/>
      <c r="AD8" s="141"/>
      <c r="AE8" s="141"/>
      <c r="AF8" s="141"/>
      <c r="AG8" s="141"/>
      <c r="AH8" s="141"/>
      <c r="AI8" s="141"/>
      <c r="AJ8" s="142"/>
    </row>
    <row r="9" spans="1:36" x14ac:dyDescent="0.3">
      <c r="A9" s="194"/>
      <c r="B9" s="195"/>
      <c r="C9" s="196"/>
      <c r="D9" s="196"/>
      <c r="E9" s="197"/>
      <c r="F9" s="195"/>
      <c r="G9" s="196"/>
      <c r="H9" s="196"/>
      <c r="I9" s="197"/>
      <c r="J9" s="198">
        <v>0</v>
      </c>
      <c r="K9" s="198">
        <v>0</v>
      </c>
      <c r="L9" s="198">
        <f>J9+K9</f>
        <v>0</v>
      </c>
      <c r="M9" s="198">
        <f>I9</f>
        <v>0</v>
      </c>
      <c r="N9" s="198">
        <v>0</v>
      </c>
      <c r="O9" s="198">
        <f>M9+N9</f>
        <v>0</v>
      </c>
      <c r="P9" s="198">
        <f>L9-O9</f>
        <v>0</v>
      </c>
      <c r="Q9" s="199">
        <f>J9</f>
        <v>0</v>
      </c>
      <c r="R9" s="200"/>
      <c r="S9" s="200"/>
      <c r="T9" s="200"/>
      <c r="U9" s="201"/>
      <c r="V9" s="202"/>
      <c r="W9" s="203"/>
      <c r="X9" s="203"/>
      <c r="Y9" s="203"/>
      <c r="Z9" s="203"/>
      <c r="AA9" s="203"/>
      <c r="AB9" s="203"/>
      <c r="AC9" s="203"/>
      <c r="AD9" s="203"/>
      <c r="AE9" s="203"/>
      <c r="AF9" s="203"/>
      <c r="AG9" s="203"/>
      <c r="AH9" s="203"/>
      <c r="AI9" s="204">
        <f t="shared" ref="AI9:AI30" si="0">SUM(W9:AH9)</f>
        <v>0</v>
      </c>
      <c r="AJ9" s="205">
        <f t="shared" ref="AJ9:AJ30" si="1">Q9-AI9</f>
        <v>0</v>
      </c>
    </row>
    <row r="10" spans="1:36" x14ac:dyDescent="0.3">
      <c r="A10" s="194"/>
      <c r="B10" s="195"/>
      <c r="C10" s="196"/>
      <c r="D10" s="196"/>
      <c r="E10" s="197"/>
      <c r="F10" s="195"/>
      <c r="G10" s="196"/>
      <c r="H10" s="196"/>
      <c r="I10" s="197"/>
      <c r="J10" s="198">
        <v>0</v>
      </c>
      <c r="K10" s="198">
        <v>0</v>
      </c>
      <c r="L10" s="198">
        <f t="shared" ref="L10:L30" si="2">J10+K10</f>
        <v>0</v>
      </c>
      <c r="M10" s="198">
        <f t="shared" ref="M10:M65" si="3">I10</f>
        <v>0</v>
      </c>
      <c r="N10" s="198">
        <v>0</v>
      </c>
      <c r="O10" s="198">
        <f t="shared" ref="O10:O65" si="4">M10+N10</f>
        <v>0</v>
      </c>
      <c r="P10" s="198">
        <f t="shared" ref="P10:P30" si="5">L10-O10</f>
        <v>0</v>
      </c>
      <c r="Q10" s="199">
        <f t="shared" ref="Q10:Q65" si="6">J10</f>
        <v>0</v>
      </c>
      <c r="R10" s="200"/>
      <c r="S10" s="200"/>
      <c r="T10" s="200"/>
      <c r="U10" s="201"/>
      <c r="V10" s="202"/>
      <c r="W10" s="203"/>
      <c r="X10" s="203"/>
      <c r="Y10" s="203"/>
      <c r="Z10" s="203"/>
      <c r="AA10" s="206"/>
      <c r="AB10" s="203"/>
      <c r="AC10" s="203"/>
      <c r="AD10" s="203"/>
      <c r="AE10" s="203"/>
      <c r="AF10" s="203"/>
      <c r="AG10" s="203"/>
      <c r="AH10" s="203"/>
      <c r="AI10" s="204">
        <f t="shared" si="0"/>
        <v>0</v>
      </c>
      <c r="AJ10" s="205">
        <f t="shared" si="1"/>
        <v>0</v>
      </c>
    </row>
    <row r="11" spans="1:36" x14ac:dyDescent="0.3">
      <c r="A11" s="194"/>
      <c r="B11" s="195"/>
      <c r="C11" s="196"/>
      <c r="D11" s="196"/>
      <c r="E11" s="197"/>
      <c r="F11" s="195"/>
      <c r="G11" s="196"/>
      <c r="H11" s="196"/>
      <c r="I11" s="197"/>
      <c r="J11" s="198">
        <v>0</v>
      </c>
      <c r="K11" s="198">
        <v>0</v>
      </c>
      <c r="L11" s="198">
        <f t="shared" si="2"/>
        <v>0</v>
      </c>
      <c r="M11" s="198">
        <f t="shared" si="3"/>
        <v>0</v>
      </c>
      <c r="N11" s="198">
        <v>0</v>
      </c>
      <c r="O11" s="198">
        <f t="shared" si="4"/>
        <v>0</v>
      </c>
      <c r="P11" s="198">
        <f t="shared" si="5"/>
        <v>0</v>
      </c>
      <c r="Q11" s="199">
        <f t="shared" si="6"/>
        <v>0</v>
      </c>
      <c r="R11" s="200"/>
      <c r="S11" s="200"/>
      <c r="T11" s="200"/>
      <c r="U11" s="201"/>
      <c r="V11" s="202"/>
      <c r="W11" s="203"/>
      <c r="X11" s="203"/>
      <c r="Y11" s="203"/>
      <c r="Z11" s="203"/>
      <c r="AA11" s="203"/>
      <c r="AB11" s="203"/>
      <c r="AC11" s="203"/>
      <c r="AD11" s="203"/>
      <c r="AE11" s="203"/>
      <c r="AF11" s="203"/>
      <c r="AG11" s="203"/>
      <c r="AH11" s="203"/>
      <c r="AI11" s="204">
        <f t="shared" si="0"/>
        <v>0</v>
      </c>
      <c r="AJ11" s="205">
        <f t="shared" si="1"/>
        <v>0</v>
      </c>
    </row>
    <row r="12" spans="1:36" x14ac:dyDescent="0.3">
      <c r="A12" s="194"/>
      <c r="B12" s="195"/>
      <c r="C12" s="196"/>
      <c r="D12" s="196"/>
      <c r="E12" s="197"/>
      <c r="F12" s="195"/>
      <c r="G12" s="196"/>
      <c r="H12" s="196"/>
      <c r="I12" s="197"/>
      <c r="J12" s="198">
        <v>0</v>
      </c>
      <c r="K12" s="198">
        <v>0</v>
      </c>
      <c r="L12" s="198">
        <f t="shared" si="2"/>
        <v>0</v>
      </c>
      <c r="M12" s="198">
        <f t="shared" si="3"/>
        <v>0</v>
      </c>
      <c r="N12" s="198">
        <v>0</v>
      </c>
      <c r="O12" s="198">
        <f t="shared" si="4"/>
        <v>0</v>
      </c>
      <c r="P12" s="198">
        <f t="shared" si="5"/>
        <v>0</v>
      </c>
      <c r="Q12" s="199">
        <f t="shared" si="6"/>
        <v>0</v>
      </c>
      <c r="R12" s="200"/>
      <c r="S12" s="200"/>
      <c r="T12" s="200"/>
      <c r="U12" s="201"/>
      <c r="V12" s="202"/>
      <c r="W12" s="203"/>
      <c r="X12" s="203"/>
      <c r="Y12" s="203"/>
      <c r="Z12" s="203"/>
      <c r="AA12" s="203"/>
      <c r="AB12" s="203"/>
      <c r="AC12" s="203"/>
      <c r="AD12" s="203"/>
      <c r="AE12" s="203"/>
      <c r="AF12" s="203"/>
      <c r="AG12" s="203"/>
      <c r="AH12" s="203"/>
      <c r="AI12" s="204">
        <f t="shared" si="0"/>
        <v>0</v>
      </c>
      <c r="AJ12" s="205">
        <f t="shared" si="1"/>
        <v>0</v>
      </c>
    </row>
    <row r="13" spans="1:36" x14ac:dyDescent="0.3">
      <c r="A13" s="194"/>
      <c r="B13" s="195"/>
      <c r="C13" s="196"/>
      <c r="D13" s="196"/>
      <c r="E13" s="197"/>
      <c r="F13" s="195"/>
      <c r="G13" s="196"/>
      <c r="H13" s="196"/>
      <c r="I13" s="197"/>
      <c r="J13" s="198">
        <v>0</v>
      </c>
      <c r="K13" s="198">
        <v>0</v>
      </c>
      <c r="L13" s="198">
        <f t="shared" si="2"/>
        <v>0</v>
      </c>
      <c r="M13" s="198">
        <f t="shared" si="3"/>
        <v>0</v>
      </c>
      <c r="N13" s="198">
        <v>0</v>
      </c>
      <c r="O13" s="198">
        <f t="shared" si="4"/>
        <v>0</v>
      </c>
      <c r="P13" s="198">
        <f t="shared" si="5"/>
        <v>0</v>
      </c>
      <c r="Q13" s="199">
        <f t="shared" si="6"/>
        <v>0</v>
      </c>
      <c r="R13" s="200"/>
      <c r="S13" s="200"/>
      <c r="T13" s="200"/>
      <c r="U13" s="201"/>
      <c r="V13" s="202"/>
      <c r="W13" s="203"/>
      <c r="X13" s="203"/>
      <c r="Y13" s="203"/>
      <c r="Z13" s="203"/>
      <c r="AA13" s="203"/>
      <c r="AB13" s="203"/>
      <c r="AC13" s="203"/>
      <c r="AD13" s="203"/>
      <c r="AE13" s="203"/>
      <c r="AF13" s="203"/>
      <c r="AG13" s="203"/>
      <c r="AH13" s="203"/>
      <c r="AI13" s="204">
        <f t="shared" si="0"/>
        <v>0</v>
      </c>
      <c r="AJ13" s="205">
        <f t="shared" si="1"/>
        <v>0</v>
      </c>
    </row>
    <row r="14" spans="1:36" x14ac:dyDescent="0.3">
      <c r="A14" s="194"/>
      <c r="B14" s="195"/>
      <c r="C14" s="196"/>
      <c r="D14" s="196"/>
      <c r="E14" s="197"/>
      <c r="F14" s="195"/>
      <c r="G14" s="196"/>
      <c r="H14" s="196"/>
      <c r="I14" s="197"/>
      <c r="J14" s="198">
        <v>0</v>
      </c>
      <c r="K14" s="198">
        <v>0</v>
      </c>
      <c r="L14" s="198">
        <f t="shared" si="2"/>
        <v>0</v>
      </c>
      <c r="M14" s="198">
        <f t="shared" si="3"/>
        <v>0</v>
      </c>
      <c r="N14" s="198">
        <v>0</v>
      </c>
      <c r="O14" s="198">
        <f t="shared" si="4"/>
        <v>0</v>
      </c>
      <c r="P14" s="198">
        <f t="shared" si="5"/>
        <v>0</v>
      </c>
      <c r="Q14" s="199">
        <f t="shared" si="6"/>
        <v>0</v>
      </c>
      <c r="R14" s="200"/>
      <c r="S14" s="200"/>
      <c r="T14" s="200"/>
      <c r="U14" s="201"/>
      <c r="V14" s="202"/>
      <c r="W14" s="203"/>
      <c r="X14" s="203"/>
      <c r="Y14" s="203"/>
      <c r="Z14" s="203"/>
      <c r="AA14" s="203"/>
      <c r="AB14" s="203"/>
      <c r="AC14" s="203"/>
      <c r="AD14" s="203"/>
      <c r="AE14" s="203"/>
      <c r="AF14" s="203"/>
      <c r="AG14" s="203"/>
      <c r="AH14" s="203"/>
      <c r="AI14" s="204">
        <f t="shared" si="0"/>
        <v>0</v>
      </c>
      <c r="AJ14" s="205">
        <f t="shared" si="1"/>
        <v>0</v>
      </c>
    </row>
    <row r="15" spans="1:36" x14ac:dyDescent="0.3">
      <c r="A15" s="194"/>
      <c r="B15" s="195"/>
      <c r="C15" s="196"/>
      <c r="D15" s="196"/>
      <c r="E15" s="197"/>
      <c r="F15" s="195"/>
      <c r="G15" s="196"/>
      <c r="H15" s="196"/>
      <c r="I15" s="197"/>
      <c r="J15" s="198">
        <v>0</v>
      </c>
      <c r="K15" s="198">
        <v>0</v>
      </c>
      <c r="L15" s="198">
        <f t="shared" si="2"/>
        <v>0</v>
      </c>
      <c r="M15" s="198">
        <f t="shared" si="3"/>
        <v>0</v>
      </c>
      <c r="N15" s="198">
        <v>0</v>
      </c>
      <c r="O15" s="198">
        <f t="shared" si="4"/>
        <v>0</v>
      </c>
      <c r="P15" s="198">
        <f t="shared" si="5"/>
        <v>0</v>
      </c>
      <c r="Q15" s="199">
        <f t="shared" si="6"/>
        <v>0</v>
      </c>
      <c r="R15" s="200"/>
      <c r="S15" s="200"/>
      <c r="T15" s="200"/>
      <c r="U15" s="201"/>
      <c r="V15" s="202"/>
      <c r="W15" s="203"/>
      <c r="X15" s="203"/>
      <c r="Y15" s="203"/>
      <c r="Z15" s="203"/>
      <c r="AA15" s="203"/>
      <c r="AB15" s="203"/>
      <c r="AC15" s="203"/>
      <c r="AD15" s="203"/>
      <c r="AE15" s="203"/>
      <c r="AF15" s="203"/>
      <c r="AG15" s="203"/>
      <c r="AH15" s="203"/>
      <c r="AI15" s="204">
        <f t="shared" si="0"/>
        <v>0</v>
      </c>
      <c r="AJ15" s="205">
        <f t="shared" si="1"/>
        <v>0</v>
      </c>
    </row>
    <row r="16" spans="1:36" x14ac:dyDescent="0.3">
      <c r="A16" s="194"/>
      <c r="B16" s="195"/>
      <c r="C16" s="196"/>
      <c r="D16" s="196"/>
      <c r="E16" s="197"/>
      <c r="F16" s="195"/>
      <c r="G16" s="196"/>
      <c r="H16" s="196"/>
      <c r="I16" s="197"/>
      <c r="J16" s="198">
        <v>0</v>
      </c>
      <c r="K16" s="198">
        <v>0</v>
      </c>
      <c r="L16" s="198">
        <f t="shared" si="2"/>
        <v>0</v>
      </c>
      <c r="M16" s="198">
        <f t="shared" si="3"/>
        <v>0</v>
      </c>
      <c r="N16" s="198">
        <v>0</v>
      </c>
      <c r="O16" s="198">
        <f t="shared" si="4"/>
        <v>0</v>
      </c>
      <c r="P16" s="198">
        <f t="shared" si="5"/>
        <v>0</v>
      </c>
      <c r="Q16" s="199">
        <f t="shared" si="6"/>
        <v>0</v>
      </c>
      <c r="R16" s="200"/>
      <c r="S16" s="200"/>
      <c r="T16" s="200"/>
      <c r="U16" s="201"/>
      <c r="V16" s="202"/>
      <c r="W16" s="203"/>
      <c r="X16" s="203"/>
      <c r="Y16" s="203"/>
      <c r="Z16" s="203"/>
      <c r="AA16" s="203"/>
      <c r="AB16" s="203"/>
      <c r="AC16" s="203"/>
      <c r="AD16" s="203"/>
      <c r="AE16" s="203"/>
      <c r="AF16" s="203"/>
      <c r="AG16" s="203"/>
      <c r="AH16" s="203"/>
      <c r="AI16" s="204">
        <f t="shared" si="0"/>
        <v>0</v>
      </c>
      <c r="AJ16" s="205">
        <f t="shared" si="1"/>
        <v>0</v>
      </c>
    </row>
    <row r="17" spans="1:36" x14ac:dyDescent="0.3">
      <c r="A17" s="194"/>
      <c r="B17" s="195"/>
      <c r="C17" s="196"/>
      <c r="D17" s="196"/>
      <c r="E17" s="197"/>
      <c r="F17" s="195"/>
      <c r="G17" s="196"/>
      <c r="H17" s="196"/>
      <c r="I17" s="197"/>
      <c r="J17" s="198">
        <v>0</v>
      </c>
      <c r="K17" s="198">
        <v>0</v>
      </c>
      <c r="L17" s="198">
        <f t="shared" si="2"/>
        <v>0</v>
      </c>
      <c r="M17" s="198">
        <f t="shared" si="3"/>
        <v>0</v>
      </c>
      <c r="N17" s="198">
        <v>0</v>
      </c>
      <c r="O17" s="198">
        <f t="shared" si="4"/>
        <v>0</v>
      </c>
      <c r="P17" s="198">
        <f t="shared" si="5"/>
        <v>0</v>
      </c>
      <c r="Q17" s="199">
        <f t="shared" si="6"/>
        <v>0</v>
      </c>
      <c r="R17" s="200"/>
      <c r="S17" s="200"/>
      <c r="T17" s="200"/>
      <c r="U17" s="201"/>
      <c r="V17" s="202"/>
      <c r="W17" s="203"/>
      <c r="X17" s="203"/>
      <c r="Y17" s="203"/>
      <c r="Z17" s="203"/>
      <c r="AA17" s="203"/>
      <c r="AB17" s="203"/>
      <c r="AC17" s="203"/>
      <c r="AD17" s="203"/>
      <c r="AE17" s="203"/>
      <c r="AF17" s="203"/>
      <c r="AG17" s="203"/>
      <c r="AH17" s="203"/>
      <c r="AI17" s="204">
        <f t="shared" si="0"/>
        <v>0</v>
      </c>
      <c r="AJ17" s="205">
        <f t="shared" si="1"/>
        <v>0</v>
      </c>
    </row>
    <row r="18" spans="1:36" x14ac:dyDescent="0.3">
      <c r="A18" s="194"/>
      <c r="B18" s="195"/>
      <c r="C18" s="196"/>
      <c r="D18" s="196"/>
      <c r="E18" s="197"/>
      <c r="F18" s="195"/>
      <c r="G18" s="196"/>
      <c r="H18" s="196"/>
      <c r="I18" s="197"/>
      <c r="J18" s="198">
        <v>0</v>
      </c>
      <c r="K18" s="198">
        <v>0</v>
      </c>
      <c r="L18" s="198">
        <f t="shared" si="2"/>
        <v>0</v>
      </c>
      <c r="M18" s="198">
        <f t="shared" si="3"/>
        <v>0</v>
      </c>
      <c r="N18" s="198">
        <v>0</v>
      </c>
      <c r="O18" s="198">
        <f t="shared" si="4"/>
        <v>0</v>
      </c>
      <c r="P18" s="198">
        <f t="shared" si="5"/>
        <v>0</v>
      </c>
      <c r="Q18" s="199">
        <f t="shared" si="6"/>
        <v>0</v>
      </c>
      <c r="R18" s="200"/>
      <c r="S18" s="200"/>
      <c r="T18" s="200"/>
      <c r="U18" s="201"/>
      <c r="V18" s="202"/>
      <c r="W18" s="203"/>
      <c r="X18" s="203"/>
      <c r="Y18" s="203"/>
      <c r="Z18" s="203"/>
      <c r="AA18" s="203"/>
      <c r="AB18" s="203"/>
      <c r="AC18" s="203"/>
      <c r="AD18" s="203"/>
      <c r="AE18" s="203"/>
      <c r="AF18" s="203"/>
      <c r="AG18" s="203"/>
      <c r="AH18" s="203"/>
      <c r="AI18" s="204">
        <f t="shared" si="0"/>
        <v>0</v>
      </c>
      <c r="AJ18" s="205">
        <f t="shared" si="1"/>
        <v>0</v>
      </c>
    </row>
    <row r="19" spans="1:36" x14ac:dyDescent="0.3">
      <c r="A19" s="194"/>
      <c r="B19" s="195"/>
      <c r="C19" s="196"/>
      <c r="D19" s="196"/>
      <c r="E19" s="197"/>
      <c r="F19" s="195"/>
      <c r="G19" s="196"/>
      <c r="H19" s="196"/>
      <c r="I19" s="197"/>
      <c r="J19" s="198">
        <v>0</v>
      </c>
      <c r="K19" s="198">
        <v>0</v>
      </c>
      <c r="L19" s="198">
        <f t="shared" si="2"/>
        <v>0</v>
      </c>
      <c r="M19" s="198">
        <f t="shared" si="3"/>
        <v>0</v>
      </c>
      <c r="N19" s="198">
        <v>0</v>
      </c>
      <c r="O19" s="198">
        <f t="shared" si="4"/>
        <v>0</v>
      </c>
      <c r="P19" s="198">
        <f t="shared" si="5"/>
        <v>0</v>
      </c>
      <c r="Q19" s="199">
        <f t="shared" si="6"/>
        <v>0</v>
      </c>
      <c r="R19" s="200"/>
      <c r="S19" s="200"/>
      <c r="T19" s="200"/>
      <c r="U19" s="201"/>
      <c r="V19" s="202"/>
      <c r="W19" s="203"/>
      <c r="X19" s="203"/>
      <c r="Y19" s="203"/>
      <c r="Z19" s="203"/>
      <c r="AA19" s="203"/>
      <c r="AB19" s="207"/>
      <c r="AC19" s="203"/>
      <c r="AD19" s="203"/>
      <c r="AE19" s="203"/>
      <c r="AF19" s="203"/>
      <c r="AG19" s="203"/>
      <c r="AH19" s="203"/>
      <c r="AI19" s="204">
        <f t="shared" si="0"/>
        <v>0</v>
      </c>
      <c r="AJ19" s="205">
        <f t="shared" si="1"/>
        <v>0</v>
      </c>
    </row>
    <row r="20" spans="1:36" x14ac:dyDescent="0.3">
      <c r="A20" s="194"/>
      <c r="B20" s="195"/>
      <c r="C20" s="196"/>
      <c r="D20" s="196"/>
      <c r="E20" s="197"/>
      <c r="F20" s="195"/>
      <c r="G20" s="196"/>
      <c r="H20" s="196"/>
      <c r="I20" s="197"/>
      <c r="J20" s="198">
        <v>0</v>
      </c>
      <c r="K20" s="198">
        <v>0</v>
      </c>
      <c r="L20" s="198">
        <f t="shared" si="2"/>
        <v>0</v>
      </c>
      <c r="M20" s="198">
        <f t="shared" si="3"/>
        <v>0</v>
      </c>
      <c r="N20" s="198">
        <v>0</v>
      </c>
      <c r="O20" s="198">
        <f t="shared" si="4"/>
        <v>0</v>
      </c>
      <c r="P20" s="198">
        <f t="shared" si="5"/>
        <v>0</v>
      </c>
      <c r="Q20" s="199">
        <f t="shared" si="6"/>
        <v>0</v>
      </c>
      <c r="R20" s="200"/>
      <c r="S20" s="200"/>
      <c r="T20" s="200"/>
      <c r="U20" s="201"/>
      <c r="V20" s="202"/>
      <c r="W20" s="203"/>
      <c r="X20" s="203"/>
      <c r="Y20" s="203"/>
      <c r="Z20" s="203"/>
      <c r="AA20" s="203"/>
      <c r="AB20" s="203"/>
      <c r="AC20" s="203"/>
      <c r="AD20" s="203"/>
      <c r="AE20" s="203"/>
      <c r="AF20" s="203"/>
      <c r="AG20" s="203"/>
      <c r="AH20" s="203"/>
      <c r="AI20" s="204">
        <f t="shared" si="0"/>
        <v>0</v>
      </c>
      <c r="AJ20" s="205">
        <f t="shared" si="1"/>
        <v>0</v>
      </c>
    </row>
    <row r="21" spans="1:36" x14ac:dyDescent="0.3">
      <c r="A21" s="194"/>
      <c r="B21" s="195"/>
      <c r="C21" s="196"/>
      <c r="D21" s="196"/>
      <c r="E21" s="197"/>
      <c r="F21" s="195"/>
      <c r="G21" s="196"/>
      <c r="H21" s="196"/>
      <c r="I21" s="197"/>
      <c r="J21" s="198">
        <v>0</v>
      </c>
      <c r="K21" s="198">
        <v>0</v>
      </c>
      <c r="L21" s="198">
        <f t="shared" si="2"/>
        <v>0</v>
      </c>
      <c r="M21" s="198">
        <f t="shared" si="3"/>
        <v>0</v>
      </c>
      <c r="N21" s="198">
        <v>0</v>
      </c>
      <c r="O21" s="198">
        <f t="shared" si="4"/>
        <v>0</v>
      </c>
      <c r="P21" s="198">
        <f t="shared" si="5"/>
        <v>0</v>
      </c>
      <c r="Q21" s="199">
        <f t="shared" si="6"/>
        <v>0</v>
      </c>
      <c r="R21" s="200"/>
      <c r="S21" s="200"/>
      <c r="T21" s="200"/>
      <c r="U21" s="201"/>
      <c r="V21" s="202"/>
      <c r="W21" s="203"/>
      <c r="X21" s="203"/>
      <c r="Y21" s="203"/>
      <c r="Z21" s="203"/>
      <c r="AA21" s="203"/>
      <c r="AB21" s="203"/>
      <c r="AC21" s="203"/>
      <c r="AD21" s="203"/>
      <c r="AE21" s="203"/>
      <c r="AF21" s="203"/>
      <c r="AG21" s="203"/>
      <c r="AH21" s="203"/>
      <c r="AI21" s="204">
        <f t="shared" si="0"/>
        <v>0</v>
      </c>
      <c r="AJ21" s="205">
        <f t="shared" si="1"/>
        <v>0</v>
      </c>
    </row>
    <row r="22" spans="1:36" x14ac:dyDescent="0.3">
      <c r="A22" s="194"/>
      <c r="B22" s="195"/>
      <c r="C22" s="196"/>
      <c r="D22" s="196"/>
      <c r="E22" s="197"/>
      <c r="F22" s="195"/>
      <c r="G22" s="196"/>
      <c r="H22" s="196"/>
      <c r="I22" s="197"/>
      <c r="J22" s="198">
        <v>0</v>
      </c>
      <c r="K22" s="198">
        <v>0</v>
      </c>
      <c r="L22" s="198">
        <f t="shared" si="2"/>
        <v>0</v>
      </c>
      <c r="M22" s="198">
        <f t="shared" si="3"/>
        <v>0</v>
      </c>
      <c r="N22" s="198">
        <v>0</v>
      </c>
      <c r="O22" s="198">
        <f t="shared" si="4"/>
        <v>0</v>
      </c>
      <c r="P22" s="198">
        <f t="shared" si="5"/>
        <v>0</v>
      </c>
      <c r="Q22" s="199">
        <f t="shared" si="6"/>
        <v>0</v>
      </c>
      <c r="R22" s="200"/>
      <c r="S22" s="200"/>
      <c r="T22" s="200"/>
      <c r="U22" s="201"/>
      <c r="V22" s="202"/>
      <c r="W22" s="203"/>
      <c r="X22" s="203"/>
      <c r="Y22" s="203"/>
      <c r="Z22" s="203"/>
      <c r="AA22" s="203"/>
      <c r="AB22" s="203"/>
      <c r="AC22" s="203"/>
      <c r="AD22" s="203"/>
      <c r="AE22" s="203"/>
      <c r="AF22" s="203"/>
      <c r="AG22" s="203"/>
      <c r="AH22" s="203"/>
      <c r="AI22" s="204">
        <f t="shared" si="0"/>
        <v>0</v>
      </c>
      <c r="AJ22" s="205">
        <f t="shared" si="1"/>
        <v>0</v>
      </c>
    </row>
    <row r="23" spans="1:36" x14ac:dyDescent="0.3">
      <c r="A23" s="194"/>
      <c r="B23" s="195"/>
      <c r="C23" s="196"/>
      <c r="D23" s="196"/>
      <c r="E23" s="197"/>
      <c r="F23" s="195"/>
      <c r="G23" s="196"/>
      <c r="H23" s="196"/>
      <c r="I23" s="197"/>
      <c r="J23" s="198">
        <v>0</v>
      </c>
      <c r="K23" s="198">
        <v>0</v>
      </c>
      <c r="L23" s="198">
        <f t="shared" si="2"/>
        <v>0</v>
      </c>
      <c r="M23" s="198">
        <f t="shared" si="3"/>
        <v>0</v>
      </c>
      <c r="N23" s="198">
        <v>0</v>
      </c>
      <c r="O23" s="198">
        <f t="shared" si="4"/>
        <v>0</v>
      </c>
      <c r="P23" s="198">
        <f t="shared" si="5"/>
        <v>0</v>
      </c>
      <c r="Q23" s="199">
        <f t="shared" si="6"/>
        <v>0</v>
      </c>
      <c r="R23" s="200"/>
      <c r="S23" s="200"/>
      <c r="T23" s="200"/>
      <c r="U23" s="201"/>
      <c r="V23" s="202"/>
      <c r="W23" s="203"/>
      <c r="X23" s="203"/>
      <c r="Y23" s="203"/>
      <c r="Z23" s="203"/>
      <c r="AA23" s="203"/>
      <c r="AB23" s="203"/>
      <c r="AC23" s="203"/>
      <c r="AD23" s="203"/>
      <c r="AE23" s="203"/>
      <c r="AF23" s="203"/>
      <c r="AG23" s="203"/>
      <c r="AH23" s="203"/>
      <c r="AI23" s="204">
        <f t="shared" si="0"/>
        <v>0</v>
      </c>
      <c r="AJ23" s="205">
        <f t="shared" si="1"/>
        <v>0</v>
      </c>
    </row>
    <row r="24" spans="1:36" x14ac:dyDescent="0.3">
      <c r="A24" s="194"/>
      <c r="B24" s="195"/>
      <c r="C24" s="195"/>
      <c r="D24" s="195"/>
      <c r="E24" s="197"/>
      <c r="F24" s="195"/>
      <c r="G24" s="195"/>
      <c r="H24" s="195"/>
      <c r="I24" s="197"/>
      <c r="J24" s="198">
        <v>0</v>
      </c>
      <c r="K24" s="198">
        <v>0</v>
      </c>
      <c r="L24" s="198">
        <f t="shared" si="2"/>
        <v>0</v>
      </c>
      <c r="M24" s="198">
        <f t="shared" si="3"/>
        <v>0</v>
      </c>
      <c r="N24" s="198">
        <v>0</v>
      </c>
      <c r="O24" s="198">
        <f t="shared" si="4"/>
        <v>0</v>
      </c>
      <c r="P24" s="198">
        <f t="shared" si="5"/>
        <v>0</v>
      </c>
      <c r="Q24" s="199">
        <f t="shared" si="6"/>
        <v>0</v>
      </c>
      <c r="R24" s="200"/>
      <c r="S24" s="200"/>
      <c r="T24" s="200"/>
      <c r="U24" s="201"/>
      <c r="V24" s="202"/>
      <c r="W24" s="203"/>
      <c r="X24" s="203"/>
      <c r="Y24" s="203"/>
      <c r="Z24" s="203"/>
      <c r="AA24" s="203"/>
      <c r="AB24" s="203"/>
      <c r="AC24" s="203"/>
      <c r="AD24" s="203"/>
      <c r="AE24" s="203"/>
      <c r="AF24" s="203"/>
      <c r="AG24" s="203"/>
      <c r="AH24" s="203"/>
      <c r="AI24" s="204">
        <f t="shared" si="0"/>
        <v>0</v>
      </c>
      <c r="AJ24" s="205">
        <f t="shared" si="1"/>
        <v>0</v>
      </c>
    </row>
    <row r="25" spans="1:36" x14ac:dyDescent="0.3">
      <c r="A25" s="194"/>
      <c r="B25" s="195"/>
      <c r="C25" s="195"/>
      <c r="D25" s="195"/>
      <c r="E25" s="197"/>
      <c r="F25" s="195"/>
      <c r="G25" s="195"/>
      <c r="H25" s="195"/>
      <c r="I25" s="197"/>
      <c r="J25" s="198">
        <v>0</v>
      </c>
      <c r="K25" s="198">
        <v>0</v>
      </c>
      <c r="L25" s="198">
        <f t="shared" si="2"/>
        <v>0</v>
      </c>
      <c r="M25" s="198">
        <f t="shared" si="3"/>
        <v>0</v>
      </c>
      <c r="N25" s="198">
        <v>0</v>
      </c>
      <c r="O25" s="198">
        <f t="shared" si="4"/>
        <v>0</v>
      </c>
      <c r="P25" s="198">
        <f t="shared" si="5"/>
        <v>0</v>
      </c>
      <c r="Q25" s="199">
        <f t="shared" si="6"/>
        <v>0</v>
      </c>
      <c r="R25" s="200"/>
      <c r="S25" s="200"/>
      <c r="T25" s="200"/>
      <c r="U25" s="201"/>
      <c r="V25" s="202"/>
      <c r="W25" s="203"/>
      <c r="X25" s="203"/>
      <c r="Y25" s="203"/>
      <c r="Z25" s="203"/>
      <c r="AA25" s="203"/>
      <c r="AB25" s="203"/>
      <c r="AC25" s="203"/>
      <c r="AD25" s="203"/>
      <c r="AE25" s="203"/>
      <c r="AF25" s="203"/>
      <c r="AG25" s="203"/>
      <c r="AH25" s="203"/>
      <c r="AI25" s="204">
        <f t="shared" si="0"/>
        <v>0</v>
      </c>
      <c r="AJ25" s="205">
        <f t="shared" si="1"/>
        <v>0</v>
      </c>
    </row>
    <row r="26" spans="1:36" x14ac:dyDescent="0.3">
      <c r="A26" s="194"/>
      <c r="B26" s="195"/>
      <c r="C26" s="195"/>
      <c r="D26" s="195"/>
      <c r="E26" s="197"/>
      <c r="F26" s="195"/>
      <c r="G26" s="195"/>
      <c r="H26" s="195"/>
      <c r="I26" s="197"/>
      <c r="J26" s="198">
        <v>0</v>
      </c>
      <c r="K26" s="198">
        <v>0</v>
      </c>
      <c r="L26" s="198">
        <f t="shared" si="2"/>
        <v>0</v>
      </c>
      <c r="M26" s="198">
        <f t="shared" si="3"/>
        <v>0</v>
      </c>
      <c r="N26" s="198">
        <v>0</v>
      </c>
      <c r="O26" s="198">
        <f t="shared" si="4"/>
        <v>0</v>
      </c>
      <c r="P26" s="198">
        <f t="shared" si="5"/>
        <v>0</v>
      </c>
      <c r="Q26" s="199">
        <f t="shared" si="6"/>
        <v>0</v>
      </c>
      <c r="R26" s="200"/>
      <c r="S26" s="200"/>
      <c r="T26" s="200"/>
      <c r="U26" s="201"/>
      <c r="V26" s="202"/>
      <c r="W26" s="203"/>
      <c r="X26" s="203"/>
      <c r="Y26" s="203"/>
      <c r="Z26" s="203"/>
      <c r="AA26" s="203"/>
      <c r="AB26" s="203"/>
      <c r="AC26" s="203"/>
      <c r="AD26" s="203"/>
      <c r="AE26" s="203"/>
      <c r="AF26" s="203"/>
      <c r="AG26" s="203"/>
      <c r="AH26" s="203"/>
      <c r="AI26" s="204">
        <f t="shared" si="0"/>
        <v>0</v>
      </c>
      <c r="AJ26" s="205">
        <f t="shared" si="1"/>
        <v>0</v>
      </c>
    </row>
    <row r="27" spans="1:36" x14ac:dyDescent="0.3">
      <c r="A27" s="194"/>
      <c r="B27" s="195"/>
      <c r="C27" s="195"/>
      <c r="D27" s="195"/>
      <c r="E27" s="197"/>
      <c r="F27" s="195"/>
      <c r="G27" s="195"/>
      <c r="H27" s="195"/>
      <c r="I27" s="197"/>
      <c r="J27" s="198">
        <v>0</v>
      </c>
      <c r="K27" s="198">
        <v>0</v>
      </c>
      <c r="L27" s="198">
        <f t="shared" si="2"/>
        <v>0</v>
      </c>
      <c r="M27" s="198">
        <f t="shared" si="3"/>
        <v>0</v>
      </c>
      <c r="N27" s="198">
        <v>0</v>
      </c>
      <c r="O27" s="198">
        <f t="shared" si="4"/>
        <v>0</v>
      </c>
      <c r="P27" s="198">
        <f t="shared" si="5"/>
        <v>0</v>
      </c>
      <c r="Q27" s="199">
        <f t="shared" si="6"/>
        <v>0</v>
      </c>
      <c r="R27" s="200"/>
      <c r="S27" s="200"/>
      <c r="T27" s="200"/>
      <c r="U27" s="201"/>
      <c r="V27" s="202"/>
      <c r="W27" s="203"/>
      <c r="X27" s="203"/>
      <c r="Y27" s="203"/>
      <c r="Z27" s="203"/>
      <c r="AA27" s="203"/>
      <c r="AB27" s="203"/>
      <c r="AC27" s="203"/>
      <c r="AD27" s="203"/>
      <c r="AE27" s="203"/>
      <c r="AF27" s="203"/>
      <c r="AG27" s="203"/>
      <c r="AH27" s="203"/>
      <c r="AI27" s="204">
        <f t="shared" si="0"/>
        <v>0</v>
      </c>
      <c r="AJ27" s="205">
        <f t="shared" si="1"/>
        <v>0</v>
      </c>
    </row>
    <row r="28" spans="1:36" x14ac:dyDescent="0.3">
      <c r="A28" s="194"/>
      <c r="B28" s="195"/>
      <c r="C28" s="195"/>
      <c r="D28" s="195"/>
      <c r="E28" s="197"/>
      <c r="F28" s="195"/>
      <c r="G28" s="195"/>
      <c r="H28" s="195"/>
      <c r="I28" s="197"/>
      <c r="J28" s="198">
        <v>0</v>
      </c>
      <c r="K28" s="198">
        <v>0</v>
      </c>
      <c r="L28" s="198">
        <f t="shared" si="2"/>
        <v>0</v>
      </c>
      <c r="M28" s="198">
        <f t="shared" si="3"/>
        <v>0</v>
      </c>
      <c r="N28" s="198">
        <v>0</v>
      </c>
      <c r="O28" s="198">
        <f t="shared" si="4"/>
        <v>0</v>
      </c>
      <c r="P28" s="198">
        <f t="shared" si="5"/>
        <v>0</v>
      </c>
      <c r="Q28" s="199">
        <f t="shared" si="6"/>
        <v>0</v>
      </c>
      <c r="R28" s="200"/>
      <c r="S28" s="200"/>
      <c r="T28" s="200"/>
      <c r="U28" s="201"/>
      <c r="V28" s="202"/>
      <c r="W28" s="203"/>
      <c r="X28" s="203"/>
      <c r="Y28" s="203"/>
      <c r="Z28" s="203"/>
      <c r="AA28" s="203"/>
      <c r="AB28" s="203"/>
      <c r="AC28" s="203"/>
      <c r="AD28" s="203"/>
      <c r="AE28" s="203"/>
      <c r="AF28" s="203"/>
      <c r="AG28" s="203"/>
      <c r="AH28" s="203"/>
      <c r="AI28" s="204">
        <f t="shared" si="0"/>
        <v>0</v>
      </c>
      <c r="AJ28" s="205">
        <f t="shared" si="1"/>
        <v>0</v>
      </c>
    </row>
    <row r="29" spans="1:36" x14ac:dyDescent="0.3">
      <c r="A29" s="194"/>
      <c r="B29" s="195"/>
      <c r="C29" s="195"/>
      <c r="D29" s="195"/>
      <c r="E29" s="197"/>
      <c r="F29" s="195"/>
      <c r="G29" s="195"/>
      <c r="H29" s="195"/>
      <c r="I29" s="197"/>
      <c r="J29" s="198">
        <v>0</v>
      </c>
      <c r="K29" s="198">
        <v>0</v>
      </c>
      <c r="L29" s="198">
        <f t="shared" si="2"/>
        <v>0</v>
      </c>
      <c r="M29" s="198">
        <f t="shared" si="3"/>
        <v>0</v>
      </c>
      <c r="N29" s="198">
        <v>0</v>
      </c>
      <c r="O29" s="198">
        <f t="shared" si="4"/>
        <v>0</v>
      </c>
      <c r="P29" s="198">
        <f t="shared" si="5"/>
        <v>0</v>
      </c>
      <c r="Q29" s="199">
        <f t="shared" si="6"/>
        <v>0</v>
      </c>
      <c r="R29" s="200"/>
      <c r="S29" s="200"/>
      <c r="T29" s="200"/>
      <c r="U29" s="201"/>
      <c r="V29" s="208"/>
      <c r="W29" s="203"/>
      <c r="X29" s="203"/>
      <c r="Y29" s="203"/>
      <c r="Z29" s="203"/>
      <c r="AA29" s="203"/>
      <c r="AB29" s="203"/>
      <c r="AC29" s="203"/>
      <c r="AD29" s="203"/>
      <c r="AE29" s="203"/>
      <c r="AF29" s="203"/>
      <c r="AG29" s="203"/>
      <c r="AH29" s="203"/>
      <c r="AI29" s="204">
        <f t="shared" si="0"/>
        <v>0</v>
      </c>
      <c r="AJ29" s="205">
        <f t="shared" si="1"/>
        <v>0</v>
      </c>
    </row>
    <row r="30" spans="1:36" x14ac:dyDescent="0.3">
      <c r="A30" s="194"/>
      <c r="B30" s="195"/>
      <c r="C30" s="195"/>
      <c r="D30" s="195"/>
      <c r="E30" s="197"/>
      <c r="F30" s="195"/>
      <c r="G30" s="195"/>
      <c r="H30" s="195"/>
      <c r="I30" s="197"/>
      <c r="J30" s="198">
        <v>0</v>
      </c>
      <c r="K30" s="198">
        <v>0</v>
      </c>
      <c r="L30" s="198">
        <f t="shared" si="2"/>
        <v>0</v>
      </c>
      <c r="M30" s="198">
        <f t="shared" si="3"/>
        <v>0</v>
      </c>
      <c r="N30" s="198">
        <v>0</v>
      </c>
      <c r="O30" s="198">
        <f t="shared" si="4"/>
        <v>0</v>
      </c>
      <c r="P30" s="198">
        <f t="shared" si="5"/>
        <v>0</v>
      </c>
      <c r="Q30" s="199">
        <f t="shared" si="6"/>
        <v>0</v>
      </c>
      <c r="R30" s="200"/>
      <c r="S30" s="200"/>
      <c r="T30" s="200"/>
      <c r="U30" s="201"/>
      <c r="V30" s="208"/>
      <c r="W30" s="203"/>
      <c r="X30" s="203"/>
      <c r="Y30" s="203"/>
      <c r="Z30" s="203"/>
      <c r="AA30" s="203"/>
      <c r="AB30" s="203"/>
      <c r="AC30" s="203"/>
      <c r="AD30" s="203"/>
      <c r="AE30" s="203"/>
      <c r="AF30" s="203"/>
      <c r="AG30" s="203"/>
      <c r="AH30" s="203"/>
      <c r="AI30" s="204">
        <f t="shared" si="0"/>
        <v>0</v>
      </c>
      <c r="AJ30" s="205">
        <f t="shared" si="1"/>
        <v>0</v>
      </c>
    </row>
    <row r="31" spans="1:36" x14ac:dyDescent="0.3">
      <c r="A31" s="130" t="s">
        <v>981</v>
      </c>
      <c r="B31" s="146"/>
      <c r="C31" s="147"/>
      <c r="D31" s="147"/>
      <c r="E31" s="148"/>
      <c r="F31" s="149"/>
      <c r="G31" s="150"/>
      <c r="H31" s="150"/>
      <c r="I31" s="151"/>
      <c r="J31" s="143"/>
      <c r="K31" s="143"/>
      <c r="L31" s="143"/>
      <c r="M31" s="143"/>
      <c r="N31" s="143"/>
      <c r="O31" s="143"/>
      <c r="P31" s="143"/>
      <c r="Q31" s="152"/>
      <c r="R31" s="152"/>
      <c r="S31" s="152"/>
      <c r="T31" s="152"/>
      <c r="U31" s="153"/>
      <c r="V31" s="154"/>
      <c r="W31" s="155"/>
      <c r="X31" s="144"/>
      <c r="Y31" s="144"/>
      <c r="Z31" s="144"/>
      <c r="AA31" s="144"/>
      <c r="AB31" s="144"/>
      <c r="AC31" s="144"/>
      <c r="AD31" s="144"/>
      <c r="AE31" s="144"/>
      <c r="AF31" s="144"/>
      <c r="AG31" s="144"/>
      <c r="AH31" s="144"/>
      <c r="AI31" s="144"/>
      <c r="AJ31" s="145"/>
    </row>
    <row r="32" spans="1:36" x14ac:dyDescent="0.3">
      <c r="A32" s="194"/>
      <c r="B32" s="195"/>
      <c r="C32" s="196"/>
      <c r="D32" s="195"/>
      <c r="E32" s="209"/>
      <c r="F32" s="195"/>
      <c r="G32" s="196"/>
      <c r="H32" s="195"/>
      <c r="I32" s="210"/>
      <c r="J32" s="198">
        <v>0</v>
      </c>
      <c r="K32" s="198">
        <v>0</v>
      </c>
      <c r="L32" s="198">
        <v>0</v>
      </c>
      <c r="M32" s="198">
        <f t="shared" si="3"/>
        <v>0</v>
      </c>
      <c r="N32" s="198">
        <v>0</v>
      </c>
      <c r="O32" s="198">
        <f t="shared" si="4"/>
        <v>0</v>
      </c>
      <c r="P32" s="198">
        <v>0</v>
      </c>
      <c r="Q32" s="199">
        <f t="shared" si="6"/>
        <v>0</v>
      </c>
      <c r="R32" s="200"/>
      <c r="S32" s="200"/>
      <c r="T32" s="200"/>
      <c r="U32" s="211"/>
      <c r="V32" s="212"/>
      <c r="W32" s="203"/>
      <c r="X32" s="203"/>
      <c r="Y32" s="203"/>
      <c r="Z32" s="203"/>
      <c r="AA32" s="203"/>
      <c r="AB32" s="203"/>
      <c r="AC32" s="203"/>
      <c r="AD32" s="203"/>
      <c r="AE32" s="203"/>
      <c r="AF32" s="203"/>
      <c r="AG32" s="203"/>
      <c r="AH32" s="203"/>
      <c r="AI32" s="204">
        <f t="shared" ref="AI32:AI44" si="7">SUM(W32:AH32)</f>
        <v>0</v>
      </c>
      <c r="AJ32" s="205">
        <v>0</v>
      </c>
    </row>
    <row r="33" spans="1:36" x14ac:dyDescent="0.3">
      <c r="A33" s="194"/>
      <c r="B33" s="213"/>
      <c r="C33" s="213"/>
      <c r="D33" s="213"/>
      <c r="E33" s="214"/>
      <c r="F33" s="213"/>
      <c r="G33" s="213"/>
      <c r="H33" s="213"/>
      <c r="I33" s="215"/>
      <c r="J33" s="198">
        <v>0</v>
      </c>
      <c r="K33" s="198">
        <v>0</v>
      </c>
      <c r="L33" s="198">
        <f t="shared" ref="L33:L44" si="8">J33+K33</f>
        <v>0</v>
      </c>
      <c r="M33" s="198">
        <f t="shared" si="3"/>
        <v>0</v>
      </c>
      <c r="N33" s="198">
        <v>0</v>
      </c>
      <c r="O33" s="198">
        <f t="shared" si="4"/>
        <v>0</v>
      </c>
      <c r="P33" s="198">
        <f t="shared" ref="P33:P44" si="9">L33-O33</f>
        <v>0</v>
      </c>
      <c r="Q33" s="199">
        <f t="shared" si="6"/>
        <v>0</v>
      </c>
      <c r="R33" s="200"/>
      <c r="S33" s="200"/>
      <c r="T33" s="200"/>
      <c r="U33" s="212"/>
      <c r="V33" s="212"/>
      <c r="W33" s="203"/>
      <c r="X33" s="203"/>
      <c r="Y33" s="203"/>
      <c r="Z33" s="203"/>
      <c r="AA33" s="203"/>
      <c r="AB33" s="203"/>
      <c r="AC33" s="203"/>
      <c r="AD33" s="203"/>
      <c r="AE33" s="203"/>
      <c r="AF33" s="203"/>
      <c r="AG33" s="203"/>
      <c r="AH33" s="203"/>
      <c r="AI33" s="204">
        <f t="shared" si="7"/>
        <v>0</v>
      </c>
      <c r="AJ33" s="205">
        <v>0</v>
      </c>
    </row>
    <row r="34" spans="1:36" x14ac:dyDescent="0.3">
      <c r="A34" s="194"/>
      <c r="B34" s="213"/>
      <c r="C34" s="213"/>
      <c r="D34" s="213"/>
      <c r="E34" s="214"/>
      <c r="F34" s="213"/>
      <c r="G34" s="213"/>
      <c r="H34" s="213"/>
      <c r="I34" s="215"/>
      <c r="J34" s="198">
        <v>0</v>
      </c>
      <c r="K34" s="198">
        <v>0</v>
      </c>
      <c r="L34" s="198">
        <f t="shared" si="8"/>
        <v>0</v>
      </c>
      <c r="M34" s="198">
        <f t="shared" si="3"/>
        <v>0</v>
      </c>
      <c r="N34" s="198">
        <v>0</v>
      </c>
      <c r="O34" s="198">
        <f t="shared" si="4"/>
        <v>0</v>
      </c>
      <c r="P34" s="198">
        <f t="shared" si="9"/>
        <v>0</v>
      </c>
      <c r="Q34" s="199">
        <f t="shared" si="6"/>
        <v>0</v>
      </c>
      <c r="R34" s="200"/>
      <c r="S34" s="200"/>
      <c r="T34" s="200"/>
      <c r="U34" s="213"/>
      <c r="V34" s="212"/>
      <c r="W34" s="203"/>
      <c r="X34" s="203"/>
      <c r="Y34" s="203"/>
      <c r="Z34" s="203"/>
      <c r="AA34" s="203"/>
      <c r="AB34" s="203"/>
      <c r="AC34" s="203"/>
      <c r="AD34" s="203"/>
      <c r="AE34" s="203"/>
      <c r="AF34" s="203"/>
      <c r="AG34" s="203"/>
      <c r="AH34" s="203"/>
      <c r="AI34" s="204">
        <f t="shared" si="7"/>
        <v>0</v>
      </c>
      <c r="AJ34" s="205">
        <v>0</v>
      </c>
    </row>
    <row r="35" spans="1:36" x14ac:dyDescent="0.3">
      <c r="A35" s="194"/>
      <c r="B35" s="195"/>
      <c r="C35" s="195"/>
      <c r="D35" s="195"/>
      <c r="E35" s="209"/>
      <c r="F35" s="195"/>
      <c r="G35" s="195"/>
      <c r="H35" s="195"/>
      <c r="I35" s="210"/>
      <c r="J35" s="198">
        <v>0</v>
      </c>
      <c r="K35" s="198">
        <v>0</v>
      </c>
      <c r="L35" s="198">
        <f t="shared" si="8"/>
        <v>0</v>
      </c>
      <c r="M35" s="198">
        <f t="shared" si="3"/>
        <v>0</v>
      </c>
      <c r="N35" s="198">
        <v>0</v>
      </c>
      <c r="O35" s="198">
        <f t="shared" si="4"/>
        <v>0</v>
      </c>
      <c r="P35" s="198">
        <f t="shared" si="9"/>
        <v>0</v>
      </c>
      <c r="Q35" s="199">
        <f t="shared" si="6"/>
        <v>0</v>
      </c>
      <c r="R35" s="200"/>
      <c r="S35" s="200"/>
      <c r="T35" s="200"/>
      <c r="U35" s="201"/>
      <c r="V35" s="208"/>
      <c r="W35" s="203"/>
      <c r="X35" s="203"/>
      <c r="Y35" s="203"/>
      <c r="Z35" s="203"/>
      <c r="AA35" s="203"/>
      <c r="AB35" s="203"/>
      <c r="AC35" s="203"/>
      <c r="AD35" s="203"/>
      <c r="AE35" s="203"/>
      <c r="AF35" s="203"/>
      <c r="AG35" s="203"/>
      <c r="AH35" s="203"/>
      <c r="AI35" s="204">
        <f t="shared" si="7"/>
        <v>0</v>
      </c>
      <c r="AJ35" s="205">
        <v>0</v>
      </c>
    </row>
    <row r="36" spans="1:36" x14ac:dyDescent="0.3">
      <c r="A36" s="194"/>
      <c r="B36" s="213"/>
      <c r="C36" s="213"/>
      <c r="D36" s="213"/>
      <c r="E36" s="214"/>
      <c r="F36" s="213"/>
      <c r="G36" s="213"/>
      <c r="H36" s="213"/>
      <c r="I36" s="215"/>
      <c r="J36" s="198">
        <v>0</v>
      </c>
      <c r="K36" s="198">
        <v>0</v>
      </c>
      <c r="L36" s="198">
        <f t="shared" si="8"/>
        <v>0</v>
      </c>
      <c r="M36" s="198">
        <f t="shared" si="3"/>
        <v>0</v>
      </c>
      <c r="N36" s="198">
        <v>0</v>
      </c>
      <c r="O36" s="198">
        <f t="shared" si="4"/>
        <v>0</v>
      </c>
      <c r="P36" s="198">
        <f t="shared" si="9"/>
        <v>0</v>
      </c>
      <c r="Q36" s="199">
        <f t="shared" si="6"/>
        <v>0</v>
      </c>
      <c r="R36" s="200"/>
      <c r="S36" s="200"/>
      <c r="T36" s="200"/>
      <c r="U36" s="213"/>
      <c r="V36" s="212"/>
      <c r="W36" s="203"/>
      <c r="X36" s="203"/>
      <c r="Y36" s="203"/>
      <c r="Z36" s="203"/>
      <c r="AA36" s="203"/>
      <c r="AB36" s="203"/>
      <c r="AC36" s="203"/>
      <c r="AD36" s="203"/>
      <c r="AE36" s="203"/>
      <c r="AF36" s="203"/>
      <c r="AG36" s="203"/>
      <c r="AH36" s="203"/>
      <c r="AI36" s="204">
        <f t="shared" si="7"/>
        <v>0</v>
      </c>
      <c r="AJ36" s="205">
        <v>0</v>
      </c>
    </row>
    <row r="37" spans="1:36" x14ac:dyDescent="0.3">
      <c r="A37" s="194"/>
      <c r="B37" s="213"/>
      <c r="C37" s="213"/>
      <c r="D37" s="213"/>
      <c r="E37" s="214"/>
      <c r="F37" s="213"/>
      <c r="G37" s="213"/>
      <c r="H37" s="213"/>
      <c r="I37" s="215"/>
      <c r="J37" s="198">
        <v>0</v>
      </c>
      <c r="K37" s="198">
        <v>0</v>
      </c>
      <c r="L37" s="198">
        <f t="shared" si="8"/>
        <v>0</v>
      </c>
      <c r="M37" s="198">
        <f t="shared" si="3"/>
        <v>0</v>
      </c>
      <c r="N37" s="198">
        <v>0</v>
      </c>
      <c r="O37" s="198">
        <f t="shared" si="4"/>
        <v>0</v>
      </c>
      <c r="P37" s="198">
        <f t="shared" si="9"/>
        <v>0</v>
      </c>
      <c r="Q37" s="199">
        <f t="shared" si="6"/>
        <v>0</v>
      </c>
      <c r="R37" s="200"/>
      <c r="S37" s="200"/>
      <c r="T37" s="200"/>
      <c r="U37" s="213"/>
      <c r="V37" s="212"/>
      <c r="W37" s="203"/>
      <c r="X37" s="203"/>
      <c r="Y37" s="203"/>
      <c r="Z37" s="203"/>
      <c r="AA37" s="203"/>
      <c r="AB37" s="203"/>
      <c r="AC37" s="203"/>
      <c r="AD37" s="203"/>
      <c r="AE37" s="203"/>
      <c r="AF37" s="203"/>
      <c r="AG37" s="203"/>
      <c r="AH37" s="203"/>
      <c r="AI37" s="204">
        <f t="shared" si="7"/>
        <v>0</v>
      </c>
      <c r="AJ37" s="205">
        <v>0</v>
      </c>
    </row>
    <row r="38" spans="1:36" x14ac:dyDescent="0.3">
      <c r="A38" s="194"/>
      <c r="B38" s="195"/>
      <c r="C38" s="195"/>
      <c r="D38" s="195"/>
      <c r="E38" s="209"/>
      <c r="F38" s="195"/>
      <c r="G38" s="195"/>
      <c r="H38" s="195"/>
      <c r="I38" s="210"/>
      <c r="J38" s="198">
        <v>0</v>
      </c>
      <c r="K38" s="198">
        <v>0</v>
      </c>
      <c r="L38" s="198">
        <f t="shared" si="8"/>
        <v>0</v>
      </c>
      <c r="M38" s="198">
        <f t="shared" si="3"/>
        <v>0</v>
      </c>
      <c r="N38" s="198">
        <v>0</v>
      </c>
      <c r="O38" s="198">
        <f t="shared" si="4"/>
        <v>0</v>
      </c>
      <c r="P38" s="198">
        <f t="shared" si="9"/>
        <v>0</v>
      </c>
      <c r="Q38" s="199">
        <f t="shared" si="6"/>
        <v>0</v>
      </c>
      <c r="R38" s="200"/>
      <c r="S38" s="200"/>
      <c r="T38" s="200"/>
      <c r="U38" s="201"/>
      <c r="V38" s="212"/>
      <c r="W38" s="203"/>
      <c r="X38" s="203"/>
      <c r="Y38" s="203"/>
      <c r="Z38" s="203"/>
      <c r="AA38" s="203"/>
      <c r="AB38" s="203"/>
      <c r="AC38" s="203"/>
      <c r="AD38" s="203"/>
      <c r="AE38" s="203"/>
      <c r="AF38" s="203"/>
      <c r="AG38" s="203"/>
      <c r="AH38" s="203"/>
      <c r="AI38" s="204">
        <f t="shared" si="7"/>
        <v>0</v>
      </c>
      <c r="AJ38" s="205">
        <v>0</v>
      </c>
    </row>
    <row r="39" spans="1:36" x14ac:dyDescent="0.3">
      <c r="A39" s="194"/>
      <c r="B39" s="213"/>
      <c r="C39" s="213"/>
      <c r="D39" s="213"/>
      <c r="E39" s="214"/>
      <c r="F39" s="213"/>
      <c r="G39" s="213"/>
      <c r="H39" s="213"/>
      <c r="I39" s="215"/>
      <c r="J39" s="198">
        <v>0</v>
      </c>
      <c r="K39" s="198">
        <v>0</v>
      </c>
      <c r="L39" s="198">
        <f t="shared" si="8"/>
        <v>0</v>
      </c>
      <c r="M39" s="198">
        <f t="shared" si="3"/>
        <v>0</v>
      </c>
      <c r="N39" s="198">
        <v>0</v>
      </c>
      <c r="O39" s="198">
        <f t="shared" si="4"/>
        <v>0</v>
      </c>
      <c r="P39" s="198">
        <f t="shared" si="9"/>
        <v>0</v>
      </c>
      <c r="Q39" s="199">
        <f t="shared" si="6"/>
        <v>0</v>
      </c>
      <c r="R39" s="200"/>
      <c r="S39" s="200"/>
      <c r="T39" s="200"/>
      <c r="U39" s="213"/>
      <c r="V39" s="212"/>
      <c r="W39" s="203"/>
      <c r="X39" s="203"/>
      <c r="Y39" s="203"/>
      <c r="Z39" s="203"/>
      <c r="AA39" s="203"/>
      <c r="AB39" s="203"/>
      <c r="AC39" s="203"/>
      <c r="AD39" s="203"/>
      <c r="AE39" s="203"/>
      <c r="AF39" s="203"/>
      <c r="AG39" s="203"/>
      <c r="AH39" s="203"/>
      <c r="AI39" s="204">
        <f t="shared" si="7"/>
        <v>0</v>
      </c>
      <c r="AJ39" s="205">
        <v>0</v>
      </c>
    </row>
    <row r="40" spans="1:36" x14ac:dyDescent="0.3">
      <c r="A40" s="194"/>
      <c r="B40" s="213"/>
      <c r="C40" s="213"/>
      <c r="D40" s="213"/>
      <c r="E40" s="214"/>
      <c r="F40" s="213"/>
      <c r="G40" s="213"/>
      <c r="H40" s="213"/>
      <c r="I40" s="215"/>
      <c r="J40" s="198">
        <v>0</v>
      </c>
      <c r="K40" s="198">
        <v>0</v>
      </c>
      <c r="L40" s="198">
        <f t="shared" si="8"/>
        <v>0</v>
      </c>
      <c r="M40" s="198">
        <f t="shared" si="3"/>
        <v>0</v>
      </c>
      <c r="N40" s="198">
        <v>0</v>
      </c>
      <c r="O40" s="198">
        <f t="shared" si="4"/>
        <v>0</v>
      </c>
      <c r="P40" s="198">
        <f t="shared" si="9"/>
        <v>0</v>
      </c>
      <c r="Q40" s="199">
        <f t="shared" si="6"/>
        <v>0</v>
      </c>
      <c r="R40" s="200"/>
      <c r="S40" s="200"/>
      <c r="T40" s="200"/>
      <c r="U40" s="213"/>
      <c r="V40" s="212"/>
      <c r="W40" s="203"/>
      <c r="X40" s="203"/>
      <c r="Y40" s="203"/>
      <c r="Z40" s="203"/>
      <c r="AA40" s="203"/>
      <c r="AB40" s="203"/>
      <c r="AC40" s="203"/>
      <c r="AD40" s="203"/>
      <c r="AE40" s="203"/>
      <c r="AF40" s="203"/>
      <c r="AG40" s="203"/>
      <c r="AH40" s="203"/>
      <c r="AI40" s="204">
        <f t="shared" si="7"/>
        <v>0</v>
      </c>
      <c r="AJ40" s="205">
        <v>0</v>
      </c>
    </row>
    <row r="41" spans="1:36" x14ac:dyDescent="0.3">
      <c r="A41" s="194"/>
      <c r="B41" s="195"/>
      <c r="C41" s="195"/>
      <c r="D41" s="195"/>
      <c r="E41" s="209"/>
      <c r="F41" s="195"/>
      <c r="G41" s="195"/>
      <c r="H41" s="195"/>
      <c r="I41" s="210"/>
      <c r="J41" s="198">
        <v>0</v>
      </c>
      <c r="K41" s="198">
        <v>0</v>
      </c>
      <c r="L41" s="198">
        <f t="shared" si="8"/>
        <v>0</v>
      </c>
      <c r="M41" s="198">
        <f t="shared" si="3"/>
        <v>0</v>
      </c>
      <c r="N41" s="198">
        <v>0</v>
      </c>
      <c r="O41" s="198">
        <f t="shared" si="4"/>
        <v>0</v>
      </c>
      <c r="P41" s="198">
        <f t="shared" si="9"/>
        <v>0</v>
      </c>
      <c r="Q41" s="199">
        <f t="shared" si="6"/>
        <v>0</v>
      </c>
      <c r="R41" s="200"/>
      <c r="S41" s="200"/>
      <c r="T41" s="200"/>
      <c r="U41" s="213"/>
      <c r="V41" s="212"/>
      <c r="W41" s="203"/>
      <c r="X41" s="203"/>
      <c r="Y41" s="203"/>
      <c r="Z41" s="203"/>
      <c r="AA41" s="203"/>
      <c r="AB41" s="203"/>
      <c r="AC41" s="203"/>
      <c r="AD41" s="203"/>
      <c r="AE41" s="203"/>
      <c r="AF41" s="203"/>
      <c r="AG41" s="203"/>
      <c r="AH41" s="203"/>
      <c r="AI41" s="204">
        <f t="shared" si="7"/>
        <v>0</v>
      </c>
      <c r="AJ41" s="205">
        <v>0</v>
      </c>
    </row>
    <row r="42" spans="1:36" x14ac:dyDescent="0.3">
      <c r="A42" s="194"/>
      <c r="B42" s="195"/>
      <c r="C42" s="195"/>
      <c r="D42" s="195"/>
      <c r="E42" s="209"/>
      <c r="F42" s="195"/>
      <c r="G42" s="195"/>
      <c r="H42" s="195"/>
      <c r="I42" s="210"/>
      <c r="J42" s="198">
        <v>0</v>
      </c>
      <c r="K42" s="198">
        <v>0</v>
      </c>
      <c r="L42" s="198">
        <f t="shared" si="8"/>
        <v>0</v>
      </c>
      <c r="M42" s="198">
        <f t="shared" si="3"/>
        <v>0</v>
      </c>
      <c r="N42" s="198">
        <v>0</v>
      </c>
      <c r="O42" s="198">
        <f t="shared" si="4"/>
        <v>0</v>
      </c>
      <c r="P42" s="198">
        <f t="shared" si="9"/>
        <v>0</v>
      </c>
      <c r="Q42" s="199">
        <f t="shared" si="6"/>
        <v>0</v>
      </c>
      <c r="R42" s="200"/>
      <c r="S42" s="200"/>
      <c r="T42" s="200"/>
      <c r="U42" s="213"/>
      <c r="V42" s="212"/>
      <c r="W42" s="203"/>
      <c r="X42" s="203"/>
      <c r="Y42" s="203"/>
      <c r="Z42" s="203"/>
      <c r="AA42" s="203"/>
      <c r="AB42" s="203"/>
      <c r="AC42" s="203"/>
      <c r="AD42" s="203"/>
      <c r="AE42" s="203"/>
      <c r="AF42" s="203"/>
      <c r="AG42" s="203"/>
      <c r="AH42" s="203"/>
      <c r="AI42" s="204">
        <f t="shared" si="7"/>
        <v>0</v>
      </c>
      <c r="AJ42" s="205">
        <f t="shared" ref="AJ42:AJ44" si="10">Q42-AI42</f>
        <v>0</v>
      </c>
    </row>
    <row r="43" spans="1:36" x14ac:dyDescent="0.3">
      <c r="A43" s="194"/>
      <c r="B43" s="213"/>
      <c r="C43" s="213"/>
      <c r="D43" s="213"/>
      <c r="E43" s="214"/>
      <c r="F43" s="213"/>
      <c r="G43" s="213"/>
      <c r="H43" s="213"/>
      <c r="I43" s="215"/>
      <c r="J43" s="198">
        <v>0</v>
      </c>
      <c r="K43" s="198">
        <v>0</v>
      </c>
      <c r="L43" s="198">
        <f t="shared" si="8"/>
        <v>0</v>
      </c>
      <c r="M43" s="198">
        <f t="shared" si="3"/>
        <v>0</v>
      </c>
      <c r="N43" s="198">
        <v>0</v>
      </c>
      <c r="O43" s="198">
        <f t="shared" si="4"/>
        <v>0</v>
      </c>
      <c r="P43" s="198">
        <f t="shared" si="9"/>
        <v>0</v>
      </c>
      <c r="Q43" s="199">
        <f t="shared" si="6"/>
        <v>0</v>
      </c>
      <c r="R43" s="200"/>
      <c r="S43" s="200"/>
      <c r="T43" s="200"/>
      <c r="U43" s="213"/>
      <c r="V43" s="212"/>
      <c r="W43" s="203"/>
      <c r="X43" s="203"/>
      <c r="Y43" s="203"/>
      <c r="Z43" s="203"/>
      <c r="AA43" s="203"/>
      <c r="AB43" s="203"/>
      <c r="AC43" s="203"/>
      <c r="AD43" s="203"/>
      <c r="AE43" s="203"/>
      <c r="AF43" s="203"/>
      <c r="AG43" s="203"/>
      <c r="AH43" s="203"/>
      <c r="AI43" s="204">
        <f t="shared" si="7"/>
        <v>0</v>
      </c>
      <c r="AJ43" s="205">
        <f t="shared" si="10"/>
        <v>0</v>
      </c>
    </row>
    <row r="44" spans="1:36" x14ac:dyDescent="0.3">
      <c r="A44" s="194"/>
      <c r="B44" s="213"/>
      <c r="C44" s="213"/>
      <c r="D44" s="213"/>
      <c r="E44" s="214"/>
      <c r="F44" s="213"/>
      <c r="G44" s="213"/>
      <c r="H44" s="213"/>
      <c r="I44" s="215"/>
      <c r="J44" s="198">
        <v>0</v>
      </c>
      <c r="K44" s="198">
        <v>0</v>
      </c>
      <c r="L44" s="198">
        <f t="shared" si="8"/>
        <v>0</v>
      </c>
      <c r="M44" s="198">
        <f t="shared" si="3"/>
        <v>0</v>
      </c>
      <c r="N44" s="198">
        <v>0</v>
      </c>
      <c r="O44" s="198">
        <f t="shared" si="4"/>
        <v>0</v>
      </c>
      <c r="P44" s="198">
        <f t="shared" si="9"/>
        <v>0</v>
      </c>
      <c r="Q44" s="199">
        <f t="shared" si="6"/>
        <v>0</v>
      </c>
      <c r="R44" s="200"/>
      <c r="S44" s="200"/>
      <c r="T44" s="200"/>
      <c r="U44" s="213"/>
      <c r="V44" s="212"/>
      <c r="W44" s="203"/>
      <c r="X44" s="203"/>
      <c r="Y44" s="203"/>
      <c r="Z44" s="203"/>
      <c r="AA44" s="203"/>
      <c r="AB44" s="203"/>
      <c r="AC44" s="203"/>
      <c r="AD44" s="203"/>
      <c r="AE44" s="203"/>
      <c r="AF44" s="203"/>
      <c r="AG44" s="203"/>
      <c r="AH44" s="203"/>
      <c r="AI44" s="204">
        <f t="shared" si="7"/>
        <v>0</v>
      </c>
      <c r="AJ44" s="205">
        <f t="shared" si="10"/>
        <v>0</v>
      </c>
    </row>
    <row r="45" spans="1:36" x14ac:dyDescent="0.3">
      <c r="A45" s="130" t="s">
        <v>982</v>
      </c>
      <c r="B45" s="156"/>
      <c r="C45" s="157"/>
      <c r="D45" s="157"/>
      <c r="E45" s="158"/>
      <c r="F45" s="156"/>
      <c r="G45" s="157"/>
      <c r="H45" s="157"/>
      <c r="I45" s="159"/>
      <c r="J45" s="160"/>
      <c r="K45" s="160"/>
      <c r="L45" s="160"/>
      <c r="M45" s="160"/>
      <c r="N45" s="160"/>
      <c r="O45" s="160"/>
      <c r="P45" s="160"/>
      <c r="Q45" s="152"/>
      <c r="R45" s="152"/>
      <c r="S45" s="152"/>
      <c r="T45" s="152"/>
      <c r="U45" s="132"/>
      <c r="V45" s="154"/>
      <c r="W45" s="155"/>
      <c r="X45" s="144"/>
      <c r="Y45" s="144"/>
      <c r="Z45" s="144"/>
      <c r="AA45" s="144"/>
      <c r="AB45" s="144"/>
      <c r="AC45" s="144"/>
      <c r="AD45" s="144"/>
      <c r="AE45" s="144"/>
      <c r="AF45" s="144"/>
      <c r="AG45" s="144"/>
      <c r="AH45" s="144"/>
      <c r="AI45" s="144"/>
      <c r="AJ45" s="145"/>
    </row>
    <row r="46" spans="1:36" x14ac:dyDescent="0.3">
      <c r="A46" s="194"/>
      <c r="B46" s="213"/>
      <c r="C46" s="213"/>
      <c r="D46" s="213"/>
      <c r="E46" s="214"/>
      <c r="F46" s="213"/>
      <c r="G46" s="213"/>
      <c r="H46" s="213"/>
      <c r="I46" s="215"/>
      <c r="J46" s="198">
        <v>0</v>
      </c>
      <c r="K46" s="198">
        <v>0</v>
      </c>
      <c r="L46" s="198">
        <f t="shared" ref="L46:L48" si="11">J46+K46</f>
        <v>0</v>
      </c>
      <c r="M46" s="198">
        <f t="shared" si="3"/>
        <v>0</v>
      </c>
      <c r="N46" s="198">
        <v>0</v>
      </c>
      <c r="O46" s="198">
        <f t="shared" si="4"/>
        <v>0</v>
      </c>
      <c r="P46" s="198">
        <f t="shared" ref="P46:P48" si="12">L46-O46</f>
        <v>0</v>
      </c>
      <c r="Q46" s="199">
        <f t="shared" si="6"/>
        <v>0</v>
      </c>
      <c r="R46" s="200"/>
      <c r="S46" s="200"/>
      <c r="T46" s="200"/>
      <c r="U46" s="216"/>
      <c r="V46" s="202"/>
      <c r="W46" s="203"/>
      <c r="X46" s="203"/>
      <c r="Y46" s="203"/>
      <c r="Z46" s="203"/>
      <c r="AA46" s="203"/>
      <c r="AB46" s="203"/>
      <c r="AC46" s="203"/>
      <c r="AD46" s="203"/>
      <c r="AE46" s="203"/>
      <c r="AF46" s="203"/>
      <c r="AG46" s="203"/>
      <c r="AH46" s="203"/>
      <c r="AI46" s="204">
        <f t="shared" ref="AI46:AI48" si="13">SUM(W46:AH46)</f>
        <v>0</v>
      </c>
      <c r="AJ46" s="205">
        <f t="shared" ref="AJ46:AJ48" si="14">Q46-AI46</f>
        <v>0</v>
      </c>
    </row>
    <row r="47" spans="1:36" x14ac:dyDescent="0.3">
      <c r="A47" s="194"/>
      <c r="B47" s="213"/>
      <c r="C47" s="213"/>
      <c r="D47" s="213"/>
      <c r="E47" s="214"/>
      <c r="F47" s="213"/>
      <c r="G47" s="213"/>
      <c r="H47" s="213"/>
      <c r="I47" s="215"/>
      <c r="J47" s="198">
        <v>0</v>
      </c>
      <c r="K47" s="198">
        <v>0</v>
      </c>
      <c r="L47" s="198">
        <f t="shared" si="11"/>
        <v>0</v>
      </c>
      <c r="M47" s="198">
        <f t="shared" si="3"/>
        <v>0</v>
      </c>
      <c r="N47" s="198">
        <v>0</v>
      </c>
      <c r="O47" s="198">
        <f t="shared" si="4"/>
        <v>0</v>
      </c>
      <c r="P47" s="198">
        <f t="shared" si="12"/>
        <v>0</v>
      </c>
      <c r="Q47" s="199">
        <f t="shared" si="6"/>
        <v>0</v>
      </c>
      <c r="R47" s="200"/>
      <c r="S47" s="200"/>
      <c r="T47" s="200"/>
      <c r="U47" s="216"/>
      <c r="V47" s="202"/>
      <c r="W47" s="203"/>
      <c r="X47" s="203"/>
      <c r="Y47" s="203"/>
      <c r="Z47" s="203"/>
      <c r="AA47" s="203"/>
      <c r="AB47" s="203"/>
      <c r="AC47" s="203"/>
      <c r="AD47" s="203"/>
      <c r="AE47" s="203"/>
      <c r="AF47" s="203"/>
      <c r="AG47" s="203"/>
      <c r="AH47" s="203"/>
      <c r="AI47" s="204">
        <f t="shared" si="13"/>
        <v>0</v>
      </c>
      <c r="AJ47" s="205">
        <f t="shared" si="14"/>
        <v>0</v>
      </c>
    </row>
    <row r="48" spans="1:36" x14ac:dyDescent="0.3">
      <c r="A48" s="194"/>
      <c r="B48" s="217"/>
      <c r="C48" s="217"/>
      <c r="D48" s="217"/>
      <c r="E48" s="218"/>
      <c r="F48" s="217"/>
      <c r="G48" s="217"/>
      <c r="H48" s="217"/>
      <c r="I48" s="219"/>
      <c r="J48" s="198">
        <v>0</v>
      </c>
      <c r="K48" s="198">
        <v>0</v>
      </c>
      <c r="L48" s="198">
        <f t="shared" si="11"/>
        <v>0</v>
      </c>
      <c r="M48" s="198">
        <f t="shared" si="3"/>
        <v>0</v>
      </c>
      <c r="N48" s="198">
        <v>0</v>
      </c>
      <c r="O48" s="198">
        <f t="shared" si="4"/>
        <v>0</v>
      </c>
      <c r="P48" s="198">
        <f t="shared" si="12"/>
        <v>0</v>
      </c>
      <c r="Q48" s="199">
        <f t="shared" si="6"/>
        <v>0</v>
      </c>
      <c r="R48" s="200"/>
      <c r="S48" s="200"/>
      <c r="T48" s="200"/>
      <c r="U48" s="220"/>
      <c r="V48" s="202"/>
      <c r="W48" s="203"/>
      <c r="X48" s="203"/>
      <c r="Y48" s="203"/>
      <c r="Z48" s="203"/>
      <c r="AA48" s="203"/>
      <c r="AB48" s="203"/>
      <c r="AC48" s="203"/>
      <c r="AD48" s="203"/>
      <c r="AE48" s="203"/>
      <c r="AF48" s="203"/>
      <c r="AG48" s="203"/>
      <c r="AH48" s="203"/>
      <c r="AI48" s="204">
        <f t="shared" si="13"/>
        <v>0</v>
      </c>
      <c r="AJ48" s="205">
        <f t="shared" si="14"/>
        <v>0</v>
      </c>
    </row>
    <row r="49" spans="1:36" x14ac:dyDescent="0.3">
      <c r="A49" s="137" t="s">
        <v>983</v>
      </c>
      <c r="B49" s="161"/>
      <c r="C49" s="162"/>
      <c r="D49" s="162"/>
      <c r="E49" s="163"/>
      <c r="F49" s="161"/>
      <c r="G49" s="162"/>
      <c r="H49" s="162"/>
      <c r="I49" s="164"/>
      <c r="J49" s="165"/>
      <c r="K49" s="165"/>
      <c r="L49" s="165"/>
      <c r="M49" s="165"/>
      <c r="N49" s="165"/>
      <c r="O49" s="165"/>
      <c r="P49" s="165"/>
      <c r="Q49" s="152"/>
      <c r="R49" s="152"/>
      <c r="S49" s="152"/>
      <c r="T49" s="152"/>
      <c r="U49" s="166"/>
      <c r="V49" s="154"/>
      <c r="W49" s="155"/>
      <c r="X49" s="144"/>
      <c r="Y49" s="144"/>
      <c r="Z49" s="144"/>
      <c r="AA49" s="144"/>
      <c r="AB49" s="144"/>
      <c r="AC49" s="144"/>
      <c r="AD49" s="144"/>
      <c r="AE49" s="144"/>
      <c r="AF49" s="144"/>
      <c r="AG49" s="144"/>
      <c r="AH49" s="144"/>
      <c r="AI49" s="144"/>
      <c r="AJ49" s="145"/>
    </row>
    <row r="50" spans="1:36" x14ac:dyDescent="0.3">
      <c r="A50" s="221"/>
      <c r="B50" s="217"/>
      <c r="C50" s="222"/>
      <c r="D50" s="222"/>
      <c r="E50" s="218"/>
      <c r="F50" s="217"/>
      <c r="G50" s="222"/>
      <c r="H50" s="222"/>
      <c r="I50" s="219"/>
      <c r="J50" s="198">
        <v>0</v>
      </c>
      <c r="K50" s="198">
        <v>0</v>
      </c>
      <c r="L50" s="198">
        <v>0</v>
      </c>
      <c r="M50" s="198">
        <f t="shared" si="3"/>
        <v>0</v>
      </c>
      <c r="N50" s="198">
        <v>0</v>
      </c>
      <c r="O50" s="198">
        <f t="shared" ref="O50:O57" si="15">M50+N50</f>
        <v>0</v>
      </c>
      <c r="P50" s="198">
        <v>0</v>
      </c>
      <c r="Q50" s="199">
        <f t="shared" ref="Q50:Q57" si="16">J50</f>
        <v>0</v>
      </c>
      <c r="R50" s="200"/>
      <c r="S50" s="200"/>
      <c r="T50" s="200"/>
      <c r="U50" s="223"/>
      <c r="V50" s="202"/>
      <c r="W50" s="203"/>
      <c r="X50" s="203"/>
      <c r="Y50" s="203"/>
      <c r="Z50" s="203"/>
      <c r="AA50" s="203"/>
      <c r="AB50" s="203"/>
      <c r="AC50" s="203"/>
      <c r="AD50" s="203"/>
      <c r="AE50" s="203"/>
      <c r="AF50" s="203"/>
      <c r="AG50" s="203"/>
      <c r="AH50" s="203"/>
      <c r="AI50" s="204">
        <f t="shared" ref="AI50:AI61" si="17">SUM(W50:AH50)</f>
        <v>0</v>
      </c>
      <c r="AJ50" s="205">
        <f t="shared" ref="AJ50:AJ61" si="18">Q50-AI50</f>
        <v>0</v>
      </c>
    </row>
    <row r="51" spans="1:36" x14ac:dyDescent="0.3">
      <c r="A51" s="221"/>
      <c r="B51" s="217"/>
      <c r="C51" s="222"/>
      <c r="D51" s="222"/>
      <c r="E51" s="218"/>
      <c r="F51" s="217"/>
      <c r="G51" s="222"/>
      <c r="H51" s="222"/>
      <c r="I51" s="219"/>
      <c r="J51" s="198">
        <v>0</v>
      </c>
      <c r="K51" s="198">
        <v>0</v>
      </c>
      <c r="L51" s="198">
        <v>0</v>
      </c>
      <c r="M51" s="198">
        <f t="shared" si="3"/>
        <v>0</v>
      </c>
      <c r="N51" s="198">
        <v>0</v>
      </c>
      <c r="O51" s="198">
        <f t="shared" si="15"/>
        <v>0</v>
      </c>
      <c r="P51" s="198">
        <v>0</v>
      </c>
      <c r="Q51" s="199">
        <f t="shared" si="16"/>
        <v>0</v>
      </c>
      <c r="R51" s="200"/>
      <c r="S51" s="200"/>
      <c r="T51" s="200"/>
      <c r="U51" s="223"/>
      <c r="V51" s="202"/>
      <c r="W51" s="203"/>
      <c r="X51" s="203"/>
      <c r="Y51" s="203"/>
      <c r="Z51" s="203"/>
      <c r="AA51" s="203"/>
      <c r="AB51" s="203"/>
      <c r="AC51" s="203"/>
      <c r="AD51" s="203"/>
      <c r="AE51" s="203"/>
      <c r="AF51" s="203"/>
      <c r="AG51" s="203"/>
      <c r="AH51" s="203"/>
      <c r="AI51" s="204">
        <f t="shared" si="17"/>
        <v>0</v>
      </c>
      <c r="AJ51" s="205">
        <f t="shared" si="18"/>
        <v>0</v>
      </c>
    </row>
    <row r="52" spans="1:36" x14ac:dyDescent="0.3">
      <c r="A52" s="221"/>
      <c r="B52" s="217"/>
      <c r="C52" s="222"/>
      <c r="D52" s="222"/>
      <c r="E52" s="218"/>
      <c r="F52" s="217"/>
      <c r="G52" s="222"/>
      <c r="H52" s="222"/>
      <c r="I52" s="219"/>
      <c r="J52" s="198">
        <v>0</v>
      </c>
      <c r="K52" s="198">
        <v>0</v>
      </c>
      <c r="L52" s="198">
        <v>0</v>
      </c>
      <c r="M52" s="198">
        <f t="shared" si="3"/>
        <v>0</v>
      </c>
      <c r="N52" s="198">
        <v>0</v>
      </c>
      <c r="O52" s="198">
        <f t="shared" si="15"/>
        <v>0</v>
      </c>
      <c r="P52" s="198">
        <v>0</v>
      </c>
      <c r="Q52" s="199">
        <f t="shared" si="16"/>
        <v>0</v>
      </c>
      <c r="R52" s="200"/>
      <c r="S52" s="200"/>
      <c r="T52" s="200"/>
      <c r="U52" s="223"/>
      <c r="V52" s="202"/>
      <c r="W52" s="203"/>
      <c r="X52" s="203"/>
      <c r="Y52" s="203"/>
      <c r="Z52" s="203"/>
      <c r="AA52" s="203"/>
      <c r="AB52" s="203"/>
      <c r="AC52" s="203"/>
      <c r="AD52" s="203"/>
      <c r="AE52" s="203"/>
      <c r="AF52" s="203"/>
      <c r="AG52" s="203"/>
      <c r="AH52" s="203"/>
      <c r="AI52" s="204">
        <f t="shared" si="17"/>
        <v>0</v>
      </c>
      <c r="AJ52" s="205">
        <f t="shared" si="18"/>
        <v>0</v>
      </c>
    </row>
    <row r="53" spans="1:36" x14ac:dyDescent="0.3">
      <c r="A53" s="221"/>
      <c r="B53" s="217"/>
      <c r="C53" s="222"/>
      <c r="D53" s="222"/>
      <c r="E53" s="218"/>
      <c r="F53" s="217"/>
      <c r="G53" s="222"/>
      <c r="H53" s="222"/>
      <c r="I53" s="219"/>
      <c r="J53" s="198">
        <v>0</v>
      </c>
      <c r="K53" s="198">
        <v>0</v>
      </c>
      <c r="L53" s="198">
        <v>0</v>
      </c>
      <c r="M53" s="198">
        <f t="shared" si="3"/>
        <v>0</v>
      </c>
      <c r="N53" s="198">
        <v>0</v>
      </c>
      <c r="O53" s="198">
        <f t="shared" si="15"/>
        <v>0</v>
      </c>
      <c r="P53" s="198">
        <v>0</v>
      </c>
      <c r="Q53" s="199">
        <f t="shared" si="16"/>
        <v>0</v>
      </c>
      <c r="R53" s="200"/>
      <c r="S53" s="200"/>
      <c r="T53" s="200"/>
      <c r="U53" s="223"/>
      <c r="V53" s="202"/>
      <c r="W53" s="203"/>
      <c r="X53" s="203"/>
      <c r="Y53" s="203"/>
      <c r="Z53" s="203"/>
      <c r="AA53" s="203"/>
      <c r="AB53" s="203"/>
      <c r="AC53" s="203"/>
      <c r="AD53" s="203"/>
      <c r="AE53" s="203"/>
      <c r="AF53" s="203"/>
      <c r="AG53" s="203"/>
      <c r="AH53" s="203"/>
      <c r="AI53" s="204">
        <f t="shared" si="17"/>
        <v>0</v>
      </c>
      <c r="AJ53" s="205">
        <f t="shared" si="18"/>
        <v>0</v>
      </c>
    </row>
    <row r="54" spans="1:36" x14ac:dyDescent="0.3">
      <c r="A54" s="221"/>
      <c r="B54" s="217"/>
      <c r="C54" s="222"/>
      <c r="D54" s="222"/>
      <c r="E54" s="218"/>
      <c r="F54" s="217"/>
      <c r="G54" s="222"/>
      <c r="H54" s="222"/>
      <c r="I54" s="219"/>
      <c r="J54" s="198">
        <v>0</v>
      </c>
      <c r="K54" s="198">
        <v>0</v>
      </c>
      <c r="L54" s="198">
        <v>0</v>
      </c>
      <c r="M54" s="198">
        <f t="shared" si="3"/>
        <v>0</v>
      </c>
      <c r="N54" s="198">
        <v>0</v>
      </c>
      <c r="O54" s="198">
        <f t="shared" si="15"/>
        <v>0</v>
      </c>
      <c r="P54" s="198">
        <v>0</v>
      </c>
      <c r="Q54" s="199">
        <f t="shared" si="16"/>
        <v>0</v>
      </c>
      <c r="R54" s="200"/>
      <c r="S54" s="200"/>
      <c r="T54" s="200"/>
      <c r="U54" s="223"/>
      <c r="V54" s="202"/>
      <c r="W54" s="203"/>
      <c r="X54" s="203"/>
      <c r="Y54" s="203"/>
      <c r="Z54" s="203"/>
      <c r="AA54" s="203"/>
      <c r="AB54" s="203"/>
      <c r="AC54" s="203"/>
      <c r="AD54" s="203"/>
      <c r="AE54" s="203"/>
      <c r="AF54" s="203"/>
      <c r="AG54" s="203"/>
      <c r="AH54" s="203"/>
      <c r="AI54" s="204">
        <f t="shared" si="17"/>
        <v>0</v>
      </c>
      <c r="AJ54" s="205">
        <f t="shared" si="18"/>
        <v>0</v>
      </c>
    </row>
    <row r="55" spans="1:36" x14ac:dyDescent="0.3">
      <c r="A55" s="221"/>
      <c r="B55" s="217"/>
      <c r="C55" s="222"/>
      <c r="D55" s="222"/>
      <c r="E55" s="218"/>
      <c r="F55" s="217"/>
      <c r="G55" s="222"/>
      <c r="H55" s="222"/>
      <c r="I55" s="219"/>
      <c r="J55" s="198">
        <v>0</v>
      </c>
      <c r="K55" s="198">
        <v>0</v>
      </c>
      <c r="L55" s="198">
        <v>0</v>
      </c>
      <c r="M55" s="198">
        <f t="shared" si="3"/>
        <v>0</v>
      </c>
      <c r="N55" s="198">
        <v>0</v>
      </c>
      <c r="O55" s="198">
        <f t="shared" si="15"/>
        <v>0</v>
      </c>
      <c r="P55" s="198">
        <v>0</v>
      </c>
      <c r="Q55" s="199">
        <f t="shared" si="16"/>
        <v>0</v>
      </c>
      <c r="R55" s="200"/>
      <c r="S55" s="200"/>
      <c r="T55" s="200"/>
      <c r="U55" s="223"/>
      <c r="V55" s="202"/>
      <c r="W55" s="203"/>
      <c r="X55" s="203"/>
      <c r="Y55" s="203"/>
      <c r="Z55" s="203"/>
      <c r="AA55" s="203"/>
      <c r="AB55" s="203"/>
      <c r="AC55" s="203"/>
      <c r="AD55" s="203"/>
      <c r="AE55" s="203"/>
      <c r="AF55" s="203"/>
      <c r="AG55" s="203"/>
      <c r="AH55" s="203"/>
      <c r="AI55" s="204">
        <f t="shared" si="17"/>
        <v>0</v>
      </c>
      <c r="AJ55" s="205">
        <f t="shared" si="18"/>
        <v>0</v>
      </c>
    </row>
    <row r="56" spans="1:36" x14ac:dyDescent="0.3">
      <c r="A56" s="221"/>
      <c r="B56" s="217"/>
      <c r="C56" s="222"/>
      <c r="D56" s="222"/>
      <c r="E56" s="218"/>
      <c r="F56" s="217"/>
      <c r="G56" s="222"/>
      <c r="H56" s="222"/>
      <c r="I56" s="219"/>
      <c r="J56" s="198">
        <v>0</v>
      </c>
      <c r="K56" s="198">
        <v>0</v>
      </c>
      <c r="L56" s="198">
        <v>0</v>
      </c>
      <c r="M56" s="198">
        <f t="shared" si="3"/>
        <v>0</v>
      </c>
      <c r="N56" s="198">
        <v>0</v>
      </c>
      <c r="O56" s="198">
        <f t="shared" si="15"/>
        <v>0</v>
      </c>
      <c r="P56" s="198">
        <v>0</v>
      </c>
      <c r="Q56" s="199">
        <f t="shared" si="16"/>
        <v>0</v>
      </c>
      <c r="R56" s="200"/>
      <c r="S56" s="200"/>
      <c r="T56" s="200"/>
      <c r="U56" s="223"/>
      <c r="V56" s="202"/>
      <c r="W56" s="203"/>
      <c r="X56" s="203"/>
      <c r="Y56" s="203"/>
      <c r="Z56" s="203"/>
      <c r="AA56" s="203"/>
      <c r="AB56" s="203"/>
      <c r="AC56" s="203"/>
      <c r="AD56" s="203"/>
      <c r="AE56" s="203"/>
      <c r="AF56" s="203"/>
      <c r="AG56" s="203"/>
      <c r="AH56" s="203"/>
      <c r="AI56" s="204">
        <f t="shared" si="17"/>
        <v>0</v>
      </c>
      <c r="AJ56" s="205">
        <f t="shared" si="18"/>
        <v>0</v>
      </c>
    </row>
    <row r="57" spans="1:36" x14ac:dyDescent="0.3">
      <c r="A57" s="221"/>
      <c r="B57" s="217"/>
      <c r="C57" s="222"/>
      <c r="D57" s="222"/>
      <c r="E57" s="218"/>
      <c r="F57" s="217"/>
      <c r="G57" s="222"/>
      <c r="H57" s="222"/>
      <c r="I57" s="219"/>
      <c r="J57" s="198">
        <v>0</v>
      </c>
      <c r="K57" s="198">
        <v>0</v>
      </c>
      <c r="L57" s="198">
        <v>0</v>
      </c>
      <c r="M57" s="198">
        <f t="shared" si="3"/>
        <v>0</v>
      </c>
      <c r="N57" s="198">
        <v>0</v>
      </c>
      <c r="O57" s="198">
        <f t="shared" si="15"/>
        <v>0</v>
      </c>
      <c r="P57" s="198">
        <v>0</v>
      </c>
      <c r="Q57" s="199">
        <f t="shared" si="16"/>
        <v>0</v>
      </c>
      <c r="R57" s="200"/>
      <c r="S57" s="200"/>
      <c r="T57" s="200"/>
      <c r="U57" s="223"/>
      <c r="V57" s="202"/>
      <c r="W57" s="203"/>
      <c r="X57" s="203"/>
      <c r="Y57" s="203"/>
      <c r="Z57" s="203"/>
      <c r="AA57" s="203"/>
      <c r="AB57" s="203"/>
      <c r="AC57" s="203"/>
      <c r="AD57" s="203"/>
      <c r="AE57" s="203"/>
      <c r="AF57" s="203"/>
      <c r="AG57" s="203"/>
      <c r="AH57" s="203"/>
      <c r="AI57" s="204">
        <f t="shared" si="17"/>
        <v>0</v>
      </c>
      <c r="AJ57" s="205">
        <f t="shared" si="18"/>
        <v>0</v>
      </c>
    </row>
    <row r="58" spans="1:36" x14ac:dyDescent="0.3">
      <c r="A58" s="221"/>
      <c r="B58" s="217"/>
      <c r="C58" s="222"/>
      <c r="D58" s="222"/>
      <c r="E58" s="218"/>
      <c r="F58" s="217"/>
      <c r="G58" s="222"/>
      <c r="H58" s="222"/>
      <c r="I58" s="219"/>
      <c r="J58" s="198">
        <v>0</v>
      </c>
      <c r="K58" s="198">
        <v>0</v>
      </c>
      <c r="L58" s="198">
        <v>0</v>
      </c>
      <c r="M58" s="198">
        <f t="shared" si="3"/>
        <v>0</v>
      </c>
      <c r="N58" s="198">
        <v>0</v>
      </c>
      <c r="O58" s="198">
        <f t="shared" si="4"/>
        <v>0</v>
      </c>
      <c r="P58" s="198">
        <v>0</v>
      </c>
      <c r="Q58" s="199">
        <f t="shared" si="6"/>
        <v>0</v>
      </c>
      <c r="R58" s="200"/>
      <c r="S58" s="200"/>
      <c r="T58" s="200"/>
      <c r="U58" s="223"/>
      <c r="V58" s="202"/>
      <c r="W58" s="203"/>
      <c r="X58" s="203"/>
      <c r="Y58" s="203"/>
      <c r="Z58" s="203"/>
      <c r="AA58" s="203"/>
      <c r="AB58" s="203"/>
      <c r="AC58" s="203"/>
      <c r="AD58" s="203"/>
      <c r="AE58" s="203"/>
      <c r="AF58" s="203"/>
      <c r="AG58" s="203"/>
      <c r="AH58" s="203"/>
      <c r="AI58" s="204">
        <f t="shared" si="17"/>
        <v>0</v>
      </c>
      <c r="AJ58" s="205">
        <f t="shared" si="18"/>
        <v>0</v>
      </c>
    </row>
    <row r="59" spans="1:36" x14ac:dyDescent="0.3">
      <c r="A59" s="221"/>
      <c r="B59" s="217"/>
      <c r="C59" s="222"/>
      <c r="D59" s="222"/>
      <c r="E59" s="218"/>
      <c r="F59" s="217"/>
      <c r="G59" s="222"/>
      <c r="H59" s="222"/>
      <c r="I59" s="219"/>
      <c r="J59" s="198">
        <v>0</v>
      </c>
      <c r="K59" s="198">
        <v>0</v>
      </c>
      <c r="L59" s="198">
        <v>0</v>
      </c>
      <c r="M59" s="198">
        <f t="shared" si="3"/>
        <v>0</v>
      </c>
      <c r="N59" s="198">
        <v>0</v>
      </c>
      <c r="O59" s="198">
        <f t="shared" si="4"/>
        <v>0</v>
      </c>
      <c r="P59" s="198">
        <v>0</v>
      </c>
      <c r="Q59" s="199">
        <f t="shared" si="6"/>
        <v>0</v>
      </c>
      <c r="R59" s="200"/>
      <c r="S59" s="200"/>
      <c r="T59" s="200"/>
      <c r="U59" s="223"/>
      <c r="V59" s="202"/>
      <c r="W59" s="203"/>
      <c r="X59" s="203"/>
      <c r="Y59" s="203"/>
      <c r="Z59" s="203"/>
      <c r="AA59" s="203"/>
      <c r="AB59" s="203"/>
      <c r="AC59" s="203"/>
      <c r="AD59" s="203"/>
      <c r="AE59" s="203"/>
      <c r="AF59" s="203"/>
      <c r="AG59" s="203"/>
      <c r="AH59" s="203"/>
      <c r="AI59" s="204">
        <f t="shared" si="17"/>
        <v>0</v>
      </c>
      <c r="AJ59" s="205">
        <f t="shared" si="18"/>
        <v>0</v>
      </c>
    </row>
    <row r="60" spans="1:36" x14ac:dyDescent="0.3">
      <c r="A60" s="221"/>
      <c r="B60" s="217"/>
      <c r="C60" s="222"/>
      <c r="D60" s="222"/>
      <c r="E60" s="218"/>
      <c r="F60" s="217"/>
      <c r="G60" s="222"/>
      <c r="H60" s="222"/>
      <c r="I60" s="219"/>
      <c r="J60" s="198">
        <v>0</v>
      </c>
      <c r="K60" s="198">
        <v>0</v>
      </c>
      <c r="L60" s="198">
        <v>0</v>
      </c>
      <c r="M60" s="198">
        <f t="shared" si="3"/>
        <v>0</v>
      </c>
      <c r="N60" s="198">
        <v>0</v>
      </c>
      <c r="O60" s="198">
        <f t="shared" si="4"/>
        <v>0</v>
      </c>
      <c r="P60" s="198">
        <v>0</v>
      </c>
      <c r="Q60" s="199">
        <f t="shared" si="6"/>
        <v>0</v>
      </c>
      <c r="R60" s="200"/>
      <c r="S60" s="200"/>
      <c r="T60" s="200"/>
      <c r="U60" s="223"/>
      <c r="V60" s="202"/>
      <c r="W60" s="203"/>
      <c r="X60" s="203"/>
      <c r="Y60" s="203"/>
      <c r="Z60" s="203"/>
      <c r="AA60" s="203"/>
      <c r="AB60" s="203"/>
      <c r="AC60" s="203"/>
      <c r="AD60" s="203"/>
      <c r="AE60" s="203"/>
      <c r="AF60" s="203"/>
      <c r="AG60" s="203"/>
      <c r="AH60" s="203"/>
      <c r="AI60" s="204">
        <f t="shared" si="17"/>
        <v>0</v>
      </c>
      <c r="AJ60" s="205">
        <f t="shared" si="18"/>
        <v>0</v>
      </c>
    </row>
    <row r="61" spans="1:36" x14ac:dyDescent="0.3">
      <c r="A61" s="221"/>
      <c r="B61" s="217"/>
      <c r="C61" s="222"/>
      <c r="D61" s="196"/>
      <c r="E61" s="218"/>
      <c r="F61" s="217"/>
      <c r="G61" s="222"/>
      <c r="H61" s="196"/>
      <c r="I61" s="219"/>
      <c r="J61" s="198">
        <v>0</v>
      </c>
      <c r="K61" s="198">
        <v>0</v>
      </c>
      <c r="L61" s="198">
        <v>0</v>
      </c>
      <c r="M61" s="198">
        <f t="shared" si="3"/>
        <v>0</v>
      </c>
      <c r="N61" s="198">
        <v>0</v>
      </c>
      <c r="O61" s="198">
        <f t="shared" si="4"/>
        <v>0</v>
      </c>
      <c r="P61" s="198">
        <v>0</v>
      </c>
      <c r="Q61" s="199">
        <f t="shared" si="6"/>
        <v>0</v>
      </c>
      <c r="R61" s="200"/>
      <c r="S61" s="200"/>
      <c r="T61" s="200"/>
      <c r="U61" s="223"/>
      <c r="V61" s="202"/>
      <c r="W61" s="203"/>
      <c r="X61" s="203"/>
      <c r="Y61" s="203"/>
      <c r="Z61" s="203"/>
      <c r="AA61" s="203"/>
      <c r="AB61" s="203"/>
      <c r="AC61" s="203"/>
      <c r="AD61" s="203"/>
      <c r="AE61" s="203"/>
      <c r="AF61" s="203"/>
      <c r="AG61" s="203"/>
      <c r="AH61" s="203"/>
      <c r="AI61" s="204">
        <f t="shared" si="17"/>
        <v>0</v>
      </c>
      <c r="AJ61" s="205">
        <f t="shared" si="18"/>
        <v>0</v>
      </c>
    </row>
    <row r="62" spans="1:36" x14ac:dyDescent="0.3">
      <c r="A62" s="130" t="s">
        <v>984</v>
      </c>
      <c r="B62" s="161"/>
      <c r="C62" s="162"/>
      <c r="D62" s="162"/>
      <c r="E62" s="163"/>
      <c r="F62" s="161"/>
      <c r="G62" s="162"/>
      <c r="H62" s="162"/>
      <c r="I62" s="164"/>
      <c r="J62" s="165"/>
      <c r="K62" s="165"/>
      <c r="L62" s="165"/>
      <c r="M62" s="165"/>
      <c r="N62" s="165"/>
      <c r="O62" s="165"/>
      <c r="P62" s="165"/>
      <c r="Q62" s="152"/>
      <c r="R62" s="152"/>
      <c r="S62" s="152"/>
      <c r="T62" s="152"/>
      <c r="U62" s="132"/>
      <c r="V62" s="154"/>
      <c r="W62" s="155"/>
      <c r="X62" s="144"/>
      <c r="Y62" s="144"/>
      <c r="Z62" s="144"/>
      <c r="AA62" s="144"/>
      <c r="AB62" s="144"/>
      <c r="AC62" s="144"/>
      <c r="AD62" s="144"/>
      <c r="AE62" s="144"/>
      <c r="AF62" s="144"/>
      <c r="AG62" s="144"/>
      <c r="AH62" s="144"/>
      <c r="AI62" s="144"/>
      <c r="AJ62" s="145"/>
    </row>
    <row r="63" spans="1:36" x14ac:dyDescent="0.3">
      <c r="A63" s="194"/>
      <c r="B63" s="217"/>
      <c r="C63" s="217"/>
      <c r="D63" s="217"/>
      <c r="E63" s="218"/>
      <c r="F63" s="217"/>
      <c r="G63" s="217"/>
      <c r="H63" s="217"/>
      <c r="I63" s="219"/>
      <c r="J63" s="198">
        <v>0</v>
      </c>
      <c r="K63" s="198">
        <v>0</v>
      </c>
      <c r="L63" s="198">
        <f t="shared" ref="L63:L65" si="19">J63+K63</f>
        <v>0</v>
      </c>
      <c r="M63" s="198">
        <f t="shared" si="3"/>
        <v>0</v>
      </c>
      <c r="N63" s="198">
        <v>0</v>
      </c>
      <c r="O63" s="198">
        <f t="shared" si="4"/>
        <v>0</v>
      </c>
      <c r="P63" s="198">
        <f t="shared" ref="P63:P65" si="20">L63-O63</f>
        <v>0</v>
      </c>
      <c r="Q63" s="199">
        <f t="shared" si="6"/>
        <v>0</v>
      </c>
      <c r="R63" s="200"/>
      <c r="S63" s="200"/>
      <c r="T63" s="200"/>
      <c r="U63" s="216"/>
      <c r="V63" s="202"/>
      <c r="W63" s="203"/>
      <c r="X63" s="203"/>
      <c r="Y63" s="203"/>
      <c r="Z63" s="203"/>
      <c r="AA63" s="203"/>
      <c r="AB63" s="203"/>
      <c r="AC63" s="203"/>
      <c r="AD63" s="203"/>
      <c r="AE63" s="203"/>
      <c r="AF63" s="203"/>
      <c r="AG63" s="203"/>
      <c r="AH63" s="203"/>
      <c r="AI63" s="204">
        <f t="shared" ref="AI63:AI65" si="21">SUM(W63:AH63)</f>
        <v>0</v>
      </c>
      <c r="AJ63" s="205">
        <f t="shared" ref="AJ63:AJ65" si="22">Q63-AI63</f>
        <v>0</v>
      </c>
    </row>
    <row r="64" spans="1:36" x14ac:dyDescent="0.3">
      <c r="A64" s="194"/>
      <c r="B64" s="217"/>
      <c r="C64" s="217"/>
      <c r="D64" s="217"/>
      <c r="E64" s="218"/>
      <c r="F64" s="217"/>
      <c r="G64" s="217"/>
      <c r="H64" s="217"/>
      <c r="I64" s="219"/>
      <c r="J64" s="198">
        <v>0</v>
      </c>
      <c r="K64" s="198">
        <v>0</v>
      </c>
      <c r="L64" s="198">
        <f t="shared" si="19"/>
        <v>0</v>
      </c>
      <c r="M64" s="198">
        <f t="shared" si="3"/>
        <v>0</v>
      </c>
      <c r="N64" s="198">
        <v>0</v>
      </c>
      <c r="O64" s="198">
        <f t="shared" si="4"/>
        <v>0</v>
      </c>
      <c r="P64" s="198">
        <f t="shared" si="20"/>
        <v>0</v>
      </c>
      <c r="Q64" s="199">
        <f t="shared" si="6"/>
        <v>0</v>
      </c>
      <c r="R64" s="200"/>
      <c r="S64" s="200"/>
      <c r="T64" s="200"/>
      <c r="U64" s="216"/>
      <c r="V64" s="202"/>
      <c r="W64" s="203"/>
      <c r="X64" s="203"/>
      <c r="Y64" s="203"/>
      <c r="Z64" s="203"/>
      <c r="AA64" s="203"/>
      <c r="AB64" s="203"/>
      <c r="AC64" s="203"/>
      <c r="AD64" s="203"/>
      <c r="AE64" s="203"/>
      <c r="AF64" s="203"/>
      <c r="AG64" s="203"/>
      <c r="AH64" s="203"/>
      <c r="AI64" s="204">
        <f t="shared" si="21"/>
        <v>0</v>
      </c>
      <c r="AJ64" s="205">
        <f t="shared" si="22"/>
        <v>0</v>
      </c>
    </row>
    <row r="65" spans="1:36" x14ac:dyDescent="0.3">
      <c r="A65" s="194"/>
      <c r="B65" s="217"/>
      <c r="C65" s="217"/>
      <c r="D65" s="217"/>
      <c r="E65" s="218"/>
      <c r="F65" s="217"/>
      <c r="G65" s="217"/>
      <c r="H65" s="217"/>
      <c r="I65" s="219"/>
      <c r="J65" s="198">
        <v>0</v>
      </c>
      <c r="K65" s="198">
        <v>0</v>
      </c>
      <c r="L65" s="198">
        <f t="shared" si="19"/>
        <v>0</v>
      </c>
      <c r="M65" s="198">
        <f t="shared" si="3"/>
        <v>0</v>
      </c>
      <c r="N65" s="198">
        <v>0</v>
      </c>
      <c r="O65" s="198">
        <f t="shared" si="4"/>
        <v>0</v>
      </c>
      <c r="P65" s="198">
        <f t="shared" si="20"/>
        <v>0</v>
      </c>
      <c r="Q65" s="199">
        <f t="shared" si="6"/>
        <v>0</v>
      </c>
      <c r="R65" s="200"/>
      <c r="S65" s="200"/>
      <c r="T65" s="200"/>
      <c r="U65" s="216"/>
      <c r="V65" s="202"/>
      <c r="W65" s="203"/>
      <c r="X65" s="203"/>
      <c r="Y65" s="203"/>
      <c r="Z65" s="203"/>
      <c r="AA65" s="203"/>
      <c r="AB65" s="203"/>
      <c r="AC65" s="203"/>
      <c r="AD65" s="203"/>
      <c r="AE65" s="203"/>
      <c r="AF65" s="203"/>
      <c r="AG65" s="203"/>
      <c r="AH65" s="203"/>
      <c r="AI65" s="204">
        <f t="shared" si="21"/>
        <v>0</v>
      </c>
      <c r="AJ65" s="205">
        <f t="shared" si="22"/>
        <v>0</v>
      </c>
    </row>
    <row r="66" spans="1:36" ht="15" thickBot="1" x14ac:dyDescent="0.35">
      <c r="A66" s="167"/>
      <c r="B66" s="132"/>
      <c r="C66" s="132"/>
      <c r="D66" s="132"/>
      <c r="E66" s="132"/>
      <c r="F66" s="132"/>
      <c r="G66" s="132"/>
      <c r="H66" s="132"/>
      <c r="I66" s="132"/>
      <c r="J66" s="168"/>
      <c r="K66" s="168"/>
      <c r="L66" s="168"/>
      <c r="M66" s="168"/>
      <c r="N66" s="168"/>
      <c r="O66" s="168"/>
      <c r="P66" s="168"/>
      <c r="Q66" s="224">
        <f>SUM(Q8:Q65)</f>
        <v>0</v>
      </c>
      <c r="R66" s="224">
        <f>SUM(R8:R65)</f>
        <v>0</v>
      </c>
      <c r="S66" s="224">
        <f>SUM(S8:S65)</f>
        <v>0</v>
      </c>
      <c r="T66" s="224">
        <f>SUM(T8:T65)</f>
        <v>0</v>
      </c>
      <c r="U66" s="169"/>
      <c r="V66" s="169" t="s">
        <v>978</v>
      </c>
      <c r="W66" s="224">
        <f t="shared" ref="W66:AJ66" si="23">SUM(W9:W65)</f>
        <v>0</v>
      </c>
      <c r="X66" s="224">
        <f t="shared" si="23"/>
        <v>0</v>
      </c>
      <c r="Y66" s="224">
        <f t="shared" si="23"/>
        <v>0</v>
      </c>
      <c r="Z66" s="224">
        <f t="shared" si="23"/>
        <v>0</v>
      </c>
      <c r="AA66" s="224">
        <f t="shared" si="23"/>
        <v>0</v>
      </c>
      <c r="AB66" s="224">
        <f t="shared" si="23"/>
        <v>0</v>
      </c>
      <c r="AC66" s="224">
        <f t="shared" si="23"/>
        <v>0</v>
      </c>
      <c r="AD66" s="224">
        <f t="shared" si="23"/>
        <v>0</v>
      </c>
      <c r="AE66" s="224">
        <f t="shared" si="23"/>
        <v>0</v>
      </c>
      <c r="AF66" s="224">
        <f t="shared" si="23"/>
        <v>0</v>
      </c>
      <c r="AG66" s="224">
        <f t="shared" si="23"/>
        <v>0</v>
      </c>
      <c r="AH66" s="224">
        <f t="shared" si="23"/>
        <v>0</v>
      </c>
      <c r="AI66" s="224">
        <f t="shared" si="23"/>
        <v>0</v>
      </c>
      <c r="AJ66" s="224">
        <f t="shared" si="23"/>
        <v>0</v>
      </c>
    </row>
    <row r="67" spans="1:36" ht="15" thickTop="1" x14ac:dyDescent="0.3">
      <c r="A67" s="131"/>
      <c r="B67" s="133"/>
      <c r="C67" s="133"/>
      <c r="D67" s="133"/>
      <c r="E67" s="133"/>
      <c r="F67" s="133"/>
      <c r="G67" s="133"/>
      <c r="H67" s="133"/>
      <c r="I67" s="133"/>
      <c r="J67" s="170"/>
      <c r="K67" s="170"/>
      <c r="L67" s="170"/>
      <c r="M67" s="170"/>
      <c r="N67" s="170"/>
      <c r="O67" s="170"/>
      <c r="P67" s="170"/>
      <c r="Q67" s="170"/>
      <c r="R67" s="170"/>
      <c r="S67" s="170"/>
      <c r="T67" s="170"/>
      <c r="U67" s="133"/>
      <c r="V67" s="133"/>
      <c r="W67" s="171"/>
      <c r="X67" s="171"/>
      <c r="Y67" s="171"/>
      <c r="Z67" s="171"/>
      <c r="AA67" s="171"/>
      <c r="AB67" s="171"/>
      <c r="AC67" s="171"/>
      <c r="AD67" s="171"/>
      <c r="AE67" s="171"/>
      <c r="AF67" s="171"/>
      <c r="AG67" s="171"/>
      <c r="AH67" s="171"/>
      <c r="AI67" s="171"/>
      <c r="AJ67" s="171"/>
    </row>
    <row r="68" spans="1:36" x14ac:dyDescent="0.3">
      <c r="A68" s="131" t="s">
        <v>985</v>
      </c>
      <c r="B68" s="132"/>
      <c r="C68" s="132"/>
      <c r="D68" s="132"/>
      <c r="E68" s="132"/>
      <c r="F68" s="132"/>
      <c r="G68" s="132"/>
      <c r="H68" s="132"/>
      <c r="I68" s="132"/>
      <c r="J68" s="168"/>
      <c r="K68" s="168"/>
      <c r="L68" s="168"/>
      <c r="M68" s="168"/>
      <c r="N68" s="168"/>
      <c r="O68" s="168"/>
      <c r="P68" s="168"/>
      <c r="Q68" s="168"/>
      <c r="R68" s="168"/>
      <c r="S68" s="168"/>
      <c r="T68" s="168"/>
      <c r="U68" s="132"/>
      <c r="V68" s="132"/>
      <c r="W68" s="172"/>
      <c r="X68" s="172"/>
      <c r="Y68" s="172"/>
      <c r="Z68" s="172"/>
      <c r="AA68" s="172"/>
      <c r="AB68" s="172"/>
      <c r="AC68" s="172"/>
      <c r="AD68" s="172"/>
      <c r="AE68" s="172"/>
      <c r="AF68" s="172"/>
      <c r="AG68" s="172" t="s">
        <v>986</v>
      </c>
      <c r="AH68" s="172"/>
      <c r="AI68" s="172" t="s">
        <v>987</v>
      </c>
      <c r="AJ68" s="172" t="s">
        <v>979</v>
      </c>
    </row>
    <row r="69" spans="1:36" x14ac:dyDescent="0.3">
      <c r="A69" s="133" t="s">
        <v>988</v>
      </c>
      <c r="B69" s="132"/>
      <c r="C69" s="132"/>
      <c r="D69" s="132"/>
      <c r="E69" s="132"/>
      <c r="F69" s="132"/>
      <c r="G69" s="132"/>
      <c r="H69" s="132"/>
      <c r="I69" s="132"/>
      <c r="J69" s="168">
        <f>SUM(J9:J30)</f>
        <v>0</v>
      </c>
      <c r="K69" s="168">
        <f t="shared" ref="K69:L69" si="24">SUM(K9:K30)</f>
        <v>0</v>
      </c>
      <c r="L69" s="168">
        <f t="shared" si="24"/>
        <v>0</v>
      </c>
      <c r="M69" s="168">
        <f>SUM(M9:M30)</f>
        <v>0</v>
      </c>
      <c r="N69" s="168">
        <f t="shared" ref="N69:P69" si="25">SUM(N9:N30)</f>
        <v>0</v>
      </c>
      <c r="O69" s="168">
        <f t="shared" si="25"/>
        <v>0</v>
      </c>
      <c r="P69" s="168">
        <f t="shared" si="25"/>
        <v>0</v>
      </c>
      <c r="Q69" s="168">
        <f>SUM(Q9:Q30)</f>
        <v>0</v>
      </c>
      <c r="R69" s="168">
        <f>SUM(R9:R30)</f>
        <v>0</v>
      </c>
      <c r="S69" s="168">
        <f>SUM(S9:S30)</f>
        <v>0</v>
      </c>
      <c r="T69" s="168">
        <f>SUM(T9:T30)</f>
        <v>0</v>
      </c>
      <c r="U69" s="131"/>
      <c r="V69" s="131"/>
      <c r="W69" s="173"/>
      <c r="X69" s="173"/>
      <c r="Y69" s="173"/>
      <c r="Z69" s="173"/>
      <c r="AA69" s="173"/>
      <c r="AB69" s="173"/>
      <c r="AC69" s="173"/>
      <c r="AD69" s="173"/>
      <c r="AE69" s="173"/>
      <c r="AF69" s="173"/>
      <c r="AG69" s="132" t="s">
        <v>988</v>
      </c>
      <c r="AH69" s="172"/>
      <c r="AI69" s="168">
        <f>SUM(AI9:AI30)</f>
        <v>0</v>
      </c>
      <c r="AJ69" s="168">
        <f>SUM(AJ9:AJ30)</f>
        <v>0</v>
      </c>
    </row>
    <row r="70" spans="1:36" x14ac:dyDescent="0.3">
      <c r="A70" s="133" t="s">
        <v>989</v>
      </c>
      <c r="B70" s="131"/>
      <c r="C70" s="131"/>
      <c r="D70" s="131"/>
      <c r="E70" s="131"/>
      <c r="F70" s="131"/>
      <c r="G70" s="131"/>
      <c r="H70" s="131"/>
      <c r="I70" s="131"/>
      <c r="J70" s="168">
        <f>SUM(J32:J44)</f>
        <v>0</v>
      </c>
      <c r="K70" s="168">
        <f t="shared" ref="K70:L70" si="26">SUM(K32:K44)</f>
        <v>0</v>
      </c>
      <c r="L70" s="168">
        <f t="shared" si="26"/>
        <v>0</v>
      </c>
      <c r="M70" s="168">
        <f>SUM(M32:M44)</f>
        <v>0</v>
      </c>
      <c r="N70" s="168">
        <f t="shared" ref="N70:P70" si="27">SUM(N32:N44)</f>
        <v>0</v>
      </c>
      <c r="O70" s="168">
        <f t="shared" si="27"/>
        <v>0</v>
      </c>
      <c r="P70" s="168">
        <f t="shared" si="27"/>
        <v>0</v>
      </c>
      <c r="Q70" s="168">
        <f>SUM(Q32:Q44)</f>
        <v>0</v>
      </c>
      <c r="R70" s="168">
        <f>SUM(R32:R44)</f>
        <v>0</v>
      </c>
      <c r="S70" s="168">
        <f>SUM(S32:S44)</f>
        <v>0</v>
      </c>
      <c r="T70" s="168">
        <f>SUM(T32:T44)</f>
        <v>0</v>
      </c>
      <c r="U70" s="131"/>
      <c r="V70" s="131"/>
      <c r="W70" s="173"/>
      <c r="X70" s="173"/>
      <c r="Y70" s="173"/>
      <c r="Z70" s="173"/>
      <c r="AA70" s="173"/>
      <c r="AB70" s="173"/>
      <c r="AC70" s="173"/>
      <c r="AD70" s="173"/>
      <c r="AE70" s="173"/>
      <c r="AF70" s="173"/>
      <c r="AG70" s="132" t="s">
        <v>989</v>
      </c>
      <c r="AH70" s="172"/>
      <c r="AI70" s="168">
        <f>SUM(AI32:AI44)</f>
        <v>0</v>
      </c>
      <c r="AJ70" s="168">
        <f>SUM(AJ32:AJ44)</f>
        <v>0</v>
      </c>
    </row>
    <row r="71" spans="1:36" x14ac:dyDescent="0.3">
      <c r="A71" s="133" t="s">
        <v>982</v>
      </c>
      <c r="B71" s="132"/>
      <c r="C71" s="132"/>
      <c r="D71" s="132"/>
      <c r="E71" s="132"/>
      <c r="F71" s="132"/>
      <c r="G71" s="132"/>
      <c r="H71" s="132"/>
      <c r="I71" s="132"/>
      <c r="J71" s="168">
        <f>SUM(J46:J48)</f>
        <v>0</v>
      </c>
      <c r="K71" s="168">
        <f t="shared" ref="K71:L71" si="28">SUM(K46:K48)</f>
        <v>0</v>
      </c>
      <c r="L71" s="168">
        <f t="shared" si="28"/>
        <v>0</v>
      </c>
      <c r="M71" s="168">
        <f>SUM(M46:M48)</f>
        <v>0</v>
      </c>
      <c r="N71" s="168">
        <f t="shared" ref="N71:P71" si="29">SUM(N46:N48)</f>
        <v>0</v>
      </c>
      <c r="O71" s="168">
        <f t="shared" si="29"/>
        <v>0</v>
      </c>
      <c r="P71" s="168">
        <f t="shared" si="29"/>
        <v>0</v>
      </c>
      <c r="Q71" s="168">
        <f>SUM(Q46:Q48)</f>
        <v>0</v>
      </c>
      <c r="R71" s="168">
        <f>SUM(R46:R48)</f>
        <v>0</v>
      </c>
      <c r="S71" s="168">
        <f t="shared" ref="S71:T71" si="30">SUM(S46:S48)</f>
        <v>0</v>
      </c>
      <c r="T71" s="168">
        <f t="shared" si="30"/>
        <v>0</v>
      </c>
      <c r="U71" s="131"/>
      <c r="V71" s="131"/>
      <c r="W71" s="173"/>
      <c r="X71" s="173"/>
      <c r="Y71" s="173"/>
      <c r="Z71" s="173"/>
      <c r="AA71" s="173"/>
      <c r="AB71" s="173"/>
      <c r="AC71" s="173"/>
      <c r="AD71" s="173"/>
      <c r="AE71" s="173"/>
      <c r="AF71" s="173"/>
      <c r="AG71" s="132" t="s">
        <v>982</v>
      </c>
      <c r="AH71" s="172"/>
      <c r="AI71" s="168">
        <f>SUM(AI46:AI48)</f>
        <v>0</v>
      </c>
      <c r="AJ71" s="168">
        <f>SUM(AJ46:AJ48)</f>
        <v>0</v>
      </c>
    </row>
    <row r="72" spans="1:36" x14ac:dyDescent="0.3">
      <c r="A72" s="133" t="s">
        <v>983</v>
      </c>
      <c r="B72" s="132"/>
      <c r="C72" s="132"/>
      <c r="D72" s="132"/>
      <c r="E72" s="132"/>
      <c r="F72" s="132"/>
      <c r="G72" s="132"/>
      <c r="H72" s="132"/>
      <c r="I72" s="132"/>
      <c r="J72" s="168">
        <f>SUM(J50:J61)</f>
        <v>0</v>
      </c>
      <c r="K72" s="168">
        <f t="shared" ref="K72:Q72" si="31">SUM(K50:K61)</f>
        <v>0</v>
      </c>
      <c r="L72" s="168">
        <f t="shared" si="31"/>
        <v>0</v>
      </c>
      <c r="M72" s="168">
        <f t="shared" si="31"/>
        <v>0</v>
      </c>
      <c r="N72" s="168">
        <f t="shared" si="31"/>
        <v>0</v>
      </c>
      <c r="O72" s="168">
        <f t="shared" si="31"/>
        <v>0</v>
      </c>
      <c r="P72" s="168">
        <f t="shared" si="31"/>
        <v>0</v>
      </c>
      <c r="Q72" s="168">
        <f t="shared" si="31"/>
        <v>0</v>
      </c>
      <c r="R72" s="168">
        <f>SUM(R58:R61)</f>
        <v>0</v>
      </c>
      <c r="S72" s="168">
        <f t="shared" ref="S72:T72" si="32">SUM(S58:S61)</f>
        <v>0</v>
      </c>
      <c r="T72" s="168">
        <f t="shared" si="32"/>
        <v>0</v>
      </c>
      <c r="U72" s="131"/>
      <c r="V72" s="131"/>
      <c r="W72" s="173"/>
      <c r="X72" s="173"/>
      <c r="Y72" s="173"/>
      <c r="Z72" s="173"/>
      <c r="AA72" s="173"/>
      <c r="AB72" s="173"/>
      <c r="AC72" s="173"/>
      <c r="AD72" s="173"/>
      <c r="AE72" s="173"/>
      <c r="AF72" s="173"/>
      <c r="AG72" s="132" t="s">
        <v>983</v>
      </c>
      <c r="AH72" s="172"/>
      <c r="AI72" s="168">
        <f>SUM(AI58:AI61)</f>
        <v>0</v>
      </c>
      <c r="AJ72" s="168">
        <f>SUM(AJ58:AJ61)</f>
        <v>0</v>
      </c>
    </row>
    <row r="73" spans="1:36" x14ac:dyDescent="0.3">
      <c r="A73" s="133" t="s">
        <v>990</v>
      </c>
      <c r="B73" s="132"/>
      <c r="C73" s="132"/>
      <c r="D73" s="132"/>
      <c r="E73" s="132"/>
      <c r="F73" s="132"/>
      <c r="G73" s="132"/>
      <c r="H73" s="132"/>
      <c r="I73" s="132"/>
      <c r="J73" s="168">
        <f>SUM(J63:J65)</f>
        <v>0</v>
      </c>
      <c r="K73" s="168">
        <f t="shared" ref="K73:L73" si="33">SUM(K63:K65)</f>
        <v>0</v>
      </c>
      <c r="L73" s="168">
        <f t="shared" si="33"/>
        <v>0</v>
      </c>
      <c r="M73" s="168">
        <f>SUM(M63:M65)</f>
        <v>0</v>
      </c>
      <c r="N73" s="168">
        <f t="shared" ref="N73:P73" si="34">SUM(N63:N65)</f>
        <v>0</v>
      </c>
      <c r="O73" s="168">
        <f t="shared" si="34"/>
        <v>0</v>
      </c>
      <c r="P73" s="168">
        <f t="shared" si="34"/>
        <v>0</v>
      </c>
      <c r="Q73" s="168">
        <f>SUM(Q63:Q65)</f>
        <v>0</v>
      </c>
      <c r="R73" s="168">
        <f>SUM(R63:R65)</f>
        <v>0</v>
      </c>
      <c r="S73" s="168">
        <f t="shared" ref="S73:T73" si="35">SUM(S63:S65)</f>
        <v>0</v>
      </c>
      <c r="T73" s="168">
        <f t="shared" si="35"/>
        <v>0</v>
      </c>
      <c r="U73" s="131"/>
      <c r="V73" s="131"/>
      <c r="W73" s="173"/>
      <c r="X73" s="173"/>
      <c r="Y73" s="173"/>
      <c r="Z73" s="173"/>
      <c r="AA73" s="173"/>
      <c r="AB73" s="173"/>
      <c r="AC73" s="173"/>
      <c r="AD73" s="173"/>
      <c r="AE73" s="173"/>
      <c r="AF73" s="173"/>
      <c r="AG73" s="132" t="s">
        <v>990</v>
      </c>
      <c r="AH73" s="172"/>
      <c r="AI73" s="168">
        <f>SUM(AI63:AI65)</f>
        <v>0</v>
      </c>
      <c r="AJ73" s="168">
        <f>SUM(AJ63:AJ65)</f>
        <v>0</v>
      </c>
    </row>
    <row r="74" spans="1:36" ht="15" thickBot="1" x14ac:dyDescent="0.35">
      <c r="A74" s="133" t="s">
        <v>865</v>
      </c>
      <c r="B74" s="132"/>
      <c r="C74" s="132"/>
      <c r="D74" s="132"/>
      <c r="E74" s="132"/>
      <c r="F74" s="132"/>
      <c r="G74" s="132"/>
      <c r="H74" s="132"/>
      <c r="I74" s="132"/>
      <c r="J74" s="174">
        <f>SUM(J69:J73)</f>
        <v>0</v>
      </c>
      <c r="K74" s="174">
        <f t="shared" ref="K74:Q74" si="36">SUM(K69:K73)</f>
        <v>0</v>
      </c>
      <c r="L74" s="174">
        <f t="shared" si="36"/>
        <v>0</v>
      </c>
      <c r="M74" s="174">
        <f t="shared" si="36"/>
        <v>0</v>
      </c>
      <c r="N74" s="174">
        <f t="shared" si="36"/>
        <v>0</v>
      </c>
      <c r="O74" s="174">
        <f t="shared" si="36"/>
        <v>0</v>
      </c>
      <c r="P74" s="174">
        <f t="shared" si="36"/>
        <v>0</v>
      </c>
      <c r="Q74" s="174">
        <f t="shared" si="36"/>
        <v>0</v>
      </c>
      <c r="R74" s="174">
        <f>SUM(R69:R73)</f>
        <v>0</v>
      </c>
      <c r="S74" s="174">
        <f t="shared" ref="S74:T74" si="37">SUM(S69:S73)</f>
        <v>0</v>
      </c>
      <c r="T74" s="174">
        <f t="shared" si="37"/>
        <v>0</v>
      </c>
      <c r="U74" s="131"/>
      <c r="V74" s="131"/>
      <c r="W74" s="173"/>
      <c r="X74" s="173"/>
      <c r="Y74" s="173"/>
      <c r="Z74" s="173"/>
      <c r="AA74" s="173"/>
      <c r="AB74" s="173"/>
      <c r="AC74" s="173"/>
      <c r="AD74" s="173"/>
      <c r="AE74" s="173"/>
      <c r="AF74" s="173"/>
      <c r="AG74" s="132" t="s">
        <v>865</v>
      </c>
      <c r="AH74" s="172"/>
      <c r="AI74" s="174">
        <f>SUM(AI69:AI73)</f>
        <v>0</v>
      </c>
      <c r="AJ74" s="174">
        <f>SUM(AJ69:AJ73)</f>
        <v>0</v>
      </c>
    </row>
    <row r="75" spans="1:36" ht="15" thickTop="1" x14ac:dyDescent="0.3">
      <c r="A75" s="131"/>
      <c r="B75" s="131"/>
      <c r="C75" s="131"/>
      <c r="D75" s="131"/>
      <c r="E75" s="131"/>
      <c r="F75" s="131"/>
      <c r="G75" s="131"/>
      <c r="H75" s="131"/>
      <c r="I75" s="131"/>
      <c r="J75" s="131"/>
      <c r="K75" s="131"/>
      <c r="L75" s="131"/>
      <c r="M75" s="131"/>
      <c r="N75" s="131"/>
      <c r="O75" s="131"/>
      <c r="P75" s="131"/>
      <c r="Q75" s="131"/>
      <c r="R75" s="131"/>
      <c r="S75" s="131"/>
      <c r="T75" s="131"/>
      <c r="U75" s="131"/>
      <c r="V75" s="131"/>
      <c r="W75" s="131"/>
      <c r="X75" s="131"/>
      <c r="Y75" s="131"/>
      <c r="Z75" s="131"/>
      <c r="AA75" s="131"/>
      <c r="AB75" s="131"/>
      <c r="AC75" s="131"/>
      <c r="AD75" s="131"/>
      <c r="AE75" s="131"/>
      <c r="AF75" s="131"/>
      <c r="AG75" s="131"/>
      <c r="AH75" s="131"/>
      <c r="AI75" s="131"/>
      <c r="AJ75" s="131"/>
    </row>
    <row r="76" spans="1:36" ht="15" thickBot="1" x14ac:dyDescent="0.35">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1"/>
      <c r="Z76" s="131"/>
      <c r="AA76" s="131"/>
      <c r="AB76" s="131"/>
      <c r="AC76" s="131"/>
      <c r="AD76" s="131"/>
      <c r="AE76" s="131"/>
      <c r="AF76" s="131"/>
      <c r="AG76" s="175" t="s">
        <v>991</v>
      </c>
      <c r="AH76" s="175"/>
      <c r="AI76" s="497">
        <f>AI74+AJ74</f>
        <v>0</v>
      </c>
      <c r="AJ76" s="498"/>
    </row>
  </sheetData>
  <mergeCells count="4">
    <mergeCell ref="W5:AJ5"/>
    <mergeCell ref="AI76:AJ76"/>
    <mergeCell ref="A1:B1"/>
    <mergeCell ref="B3:C3"/>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EAC9B-5E4D-4B9B-A541-F3FF266CF087}">
  <sheetPr codeName="Sheet9">
    <tabColor theme="7" tint="0.39997558519241921"/>
  </sheetPr>
  <dimension ref="A1:O54"/>
  <sheetViews>
    <sheetView zoomScale="90" zoomScaleNormal="90" workbookViewId="0">
      <selection activeCell="B6" sqref="B6"/>
    </sheetView>
  </sheetViews>
  <sheetFormatPr defaultRowHeight="12.75" customHeight="1" x14ac:dyDescent="0.25"/>
  <cols>
    <col min="1" max="1" width="16.88671875" bestFit="1" customWidth="1"/>
    <col min="2" max="3" width="49.44140625" customWidth="1"/>
    <col min="4" max="5" width="28.44140625" customWidth="1"/>
    <col min="6" max="11" width="15.44140625" customWidth="1"/>
    <col min="12" max="12" width="39.33203125" bestFit="1" customWidth="1"/>
    <col min="13" max="13" width="31.109375" customWidth="1"/>
    <col min="14" max="14" width="34.109375" customWidth="1"/>
    <col min="15" max="15" width="14.33203125" customWidth="1"/>
  </cols>
  <sheetData>
    <row r="1" spans="1:15" ht="21" x14ac:dyDescent="0.25">
      <c r="A1" s="473" t="s">
        <v>638</v>
      </c>
      <c r="B1" s="474"/>
      <c r="C1" s="33"/>
      <c r="D1" s="33"/>
      <c r="F1" s="48"/>
      <c r="G1" s="48"/>
      <c r="H1" s="48"/>
      <c r="I1" s="48"/>
      <c r="J1" s="48"/>
      <c r="K1" s="48"/>
    </row>
    <row r="2" spans="1:15" ht="13.8" x14ac:dyDescent="0.25">
      <c r="A2" s="11"/>
      <c r="F2" s="32"/>
      <c r="G2" s="32"/>
      <c r="H2" s="32"/>
      <c r="I2" s="32"/>
      <c r="J2" s="32"/>
      <c r="K2" s="32"/>
    </row>
    <row r="3" spans="1:15" ht="13.8" x14ac:dyDescent="0.25">
      <c r="A3" s="252" t="s">
        <v>1</v>
      </c>
      <c r="B3" s="479" t="str">
        <f>Summary!C4</f>
        <v>Adderley Primary School</v>
      </c>
      <c r="C3" s="479"/>
      <c r="D3" s="253" t="s">
        <v>682</v>
      </c>
      <c r="E3" s="255">
        <f>Summary!C5</f>
        <v>2010</v>
      </c>
    </row>
    <row r="4" spans="1:15" ht="13.8" x14ac:dyDescent="0.25">
      <c r="F4" s="32"/>
      <c r="G4" s="32"/>
      <c r="H4" s="32"/>
      <c r="I4" s="32"/>
      <c r="J4" s="32"/>
      <c r="K4" s="32"/>
    </row>
    <row r="5" spans="1:15" ht="13.8" x14ac:dyDescent="0.25">
      <c r="F5" s="32"/>
      <c r="G5" s="32"/>
      <c r="H5" s="32"/>
      <c r="I5" s="32"/>
      <c r="J5" s="32"/>
      <c r="K5" s="32"/>
    </row>
    <row r="6" spans="1:15" ht="13.8" x14ac:dyDescent="0.25">
      <c r="F6" s="32"/>
      <c r="G6" s="32"/>
      <c r="H6" s="32"/>
      <c r="I6" s="32"/>
      <c r="J6" s="32"/>
      <c r="K6" s="32"/>
    </row>
    <row r="7" spans="1:15" ht="13.8" x14ac:dyDescent="0.25">
      <c r="F7" s="32"/>
      <c r="G7" s="32"/>
      <c r="H7" s="32"/>
      <c r="I7" s="32"/>
      <c r="J7" s="32"/>
      <c r="K7" s="32"/>
    </row>
    <row r="8" spans="1:15" ht="33" customHeight="1" x14ac:dyDescent="0.25">
      <c r="A8" s="251" t="s">
        <v>657</v>
      </c>
      <c r="B8" s="260" t="s">
        <v>992</v>
      </c>
      <c r="C8" s="260" t="s">
        <v>768</v>
      </c>
      <c r="D8" s="260" t="s">
        <v>993</v>
      </c>
      <c r="E8" s="260" t="s">
        <v>994</v>
      </c>
      <c r="F8" s="260" t="s">
        <v>995</v>
      </c>
      <c r="G8" s="260" t="s">
        <v>996</v>
      </c>
      <c r="H8" s="260" t="s">
        <v>870</v>
      </c>
      <c r="I8" s="260" t="s">
        <v>871</v>
      </c>
      <c r="J8" s="260" t="s">
        <v>872</v>
      </c>
      <c r="K8" s="260" t="s">
        <v>873</v>
      </c>
      <c r="L8" s="251" t="s">
        <v>776</v>
      </c>
      <c r="M8" s="260" t="s">
        <v>777</v>
      </c>
      <c r="N8" s="260" t="s">
        <v>778</v>
      </c>
      <c r="O8" s="251" t="s">
        <v>779</v>
      </c>
    </row>
    <row r="9" spans="1:15" ht="12.75" customHeight="1" x14ac:dyDescent="0.25">
      <c r="A9" s="369"/>
      <c r="B9" s="369"/>
      <c r="C9" s="369"/>
      <c r="D9" s="369"/>
      <c r="E9" s="369"/>
      <c r="F9" s="369"/>
      <c r="G9" s="369"/>
      <c r="H9" s="369"/>
      <c r="I9" s="369"/>
      <c r="J9" s="369"/>
      <c r="K9" s="369"/>
      <c r="L9" s="369"/>
      <c r="M9" s="369"/>
      <c r="N9" s="369"/>
      <c r="O9" s="409" t="s">
        <v>399</v>
      </c>
    </row>
    <row r="10" spans="1:15" ht="12.75" customHeight="1" x14ac:dyDescent="0.25">
      <c r="A10" s="369"/>
      <c r="B10" s="369"/>
      <c r="C10" s="369"/>
      <c r="D10" s="369"/>
      <c r="E10" s="369"/>
      <c r="F10" s="369"/>
      <c r="G10" s="369"/>
      <c r="H10" s="369"/>
      <c r="I10" s="369"/>
      <c r="J10" s="369"/>
      <c r="K10" s="369"/>
      <c r="L10" s="369"/>
      <c r="M10" s="369"/>
      <c r="N10" s="369"/>
      <c r="O10" s="409" t="s">
        <v>399</v>
      </c>
    </row>
    <row r="11" spans="1:15" ht="12.75" customHeight="1" x14ac:dyDescent="0.25">
      <c r="A11" s="369"/>
      <c r="B11" s="369"/>
      <c r="C11" s="369"/>
      <c r="D11" s="369"/>
      <c r="E11" s="369"/>
      <c r="F11" s="369"/>
      <c r="G11" s="369"/>
      <c r="H11" s="369"/>
      <c r="I11" s="369"/>
      <c r="J11" s="369"/>
      <c r="K11" s="369"/>
      <c r="L11" s="369"/>
      <c r="M11" s="369"/>
      <c r="N11" s="369"/>
      <c r="O11" s="409" t="s">
        <v>399</v>
      </c>
    </row>
    <row r="12" spans="1:15" ht="12.75" customHeight="1" x14ac:dyDescent="0.25">
      <c r="A12" s="369"/>
      <c r="B12" s="369"/>
      <c r="C12" s="369"/>
      <c r="D12" s="369"/>
      <c r="E12" s="369"/>
      <c r="F12" s="369"/>
      <c r="G12" s="369"/>
      <c r="H12" s="369"/>
      <c r="I12" s="369"/>
      <c r="J12" s="369"/>
      <c r="K12" s="369"/>
      <c r="L12" s="369"/>
      <c r="M12" s="369"/>
      <c r="N12" s="369"/>
      <c r="O12" s="409" t="s">
        <v>399</v>
      </c>
    </row>
    <row r="13" spans="1:15" ht="12.75" customHeight="1" x14ac:dyDescent="0.25">
      <c r="A13" s="369"/>
      <c r="B13" s="369"/>
      <c r="C13" s="369"/>
      <c r="D13" s="369"/>
      <c r="E13" s="369"/>
      <c r="F13" s="369"/>
      <c r="G13" s="369"/>
      <c r="H13" s="369"/>
      <c r="I13" s="369"/>
      <c r="J13" s="369"/>
      <c r="K13" s="369"/>
      <c r="L13" s="369"/>
      <c r="M13" s="369"/>
      <c r="N13" s="369"/>
      <c r="O13" s="409" t="s">
        <v>399</v>
      </c>
    </row>
    <row r="14" spans="1:15" ht="12.75" customHeight="1" x14ac:dyDescent="0.25">
      <c r="A14" s="369"/>
      <c r="B14" s="369"/>
      <c r="C14" s="369"/>
      <c r="D14" s="369"/>
      <c r="E14" s="369"/>
      <c r="F14" s="369"/>
      <c r="G14" s="369"/>
      <c r="H14" s="369"/>
      <c r="I14" s="369"/>
      <c r="J14" s="369"/>
      <c r="K14" s="369"/>
      <c r="L14" s="369"/>
      <c r="M14" s="369"/>
      <c r="N14" s="369"/>
      <c r="O14" s="409" t="s">
        <v>399</v>
      </c>
    </row>
    <row r="15" spans="1:15" ht="12.75" customHeight="1" x14ac:dyDescent="0.25">
      <c r="A15" s="369"/>
      <c r="B15" s="369"/>
      <c r="C15" s="369"/>
      <c r="D15" s="369"/>
      <c r="E15" s="369"/>
      <c r="F15" s="369"/>
      <c r="G15" s="369"/>
      <c r="H15" s="369"/>
      <c r="I15" s="369"/>
      <c r="J15" s="369"/>
      <c r="K15" s="369"/>
      <c r="L15" s="369"/>
      <c r="M15" s="369"/>
      <c r="N15" s="369"/>
      <c r="O15" s="409" t="s">
        <v>399</v>
      </c>
    </row>
    <row r="16" spans="1:15" ht="12.75" customHeight="1" x14ac:dyDescent="0.25">
      <c r="A16" s="369"/>
      <c r="B16" s="369"/>
      <c r="C16" s="369"/>
      <c r="D16" s="369"/>
      <c r="E16" s="369"/>
      <c r="F16" s="369"/>
      <c r="G16" s="369"/>
      <c r="H16" s="369"/>
      <c r="I16" s="369"/>
      <c r="J16" s="369"/>
      <c r="K16" s="369"/>
      <c r="L16" s="369"/>
      <c r="M16" s="369"/>
      <c r="N16" s="369"/>
      <c r="O16" s="409" t="s">
        <v>399</v>
      </c>
    </row>
    <row r="17" spans="1:15" ht="12.75" customHeight="1" x14ac:dyDescent="0.25">
      <c r="A17" s="369"/>
      <c r="B17" s="369"/>
      <c r="C17" s="369"/>
      <c r="D17" s="369"/>
      <c r="E17" s="369"/>
      <c r="F17" s="369"/>
      <c r="G17" s="369"/>
      <c r="H17" s="369"/>
      <c r="I17" s="369"/>
      <c r="J17" s="369"/>
      <c r="K17" s="369"/>
      <c r="L17" s="369"/>
      <c r="M17" s="369"/>
      <c r="N17" s="369"/>
      <c r="O17" s="409" t="s">
        <v>399</v>
      </c>
    </row>
    <row r="18" spans="1:15" ht="12.75" customHeight="1" x14ac:dyDescent="0.25">
      <c r="A18" s="369"/>
      <c r="B18" s="369"/>
      <c r="C18" s="369"/>
      <c r="D18" s="369"/>
      <c r="E18" s="369"/>
      <c r="F18" s="369"/>
      <c r="G18" s="369"/>
      <c r="H18" s="369"/>
      <c r="I18" s="369"/>
      <c r="J18" s="369"/>
      <c r="K18" s="369"/>
      <c r="L18" s="369"/>
      <c r="M18" s="369"/>
      <c r="N18" s="369"/>
      <c r="O18" s="409" t="s">
        <v>399</v>
      </c>
    </row>
    <row r="19" spans="1:15" ht="12.75" customHeight="1" x14ac:dyDescent="0.25">
      <c r="A19" s="369"/>
      <c r="B19" s="369"/>
      <c r="C19" s="369"/>
      <c r="D19" s="369"/>
      <c r="E19" s="369"/>
      <c r="F19" s="369"/>
      <c r="G19" s="369"/>
      <c r="H19" s="369"/>
      <c r="I19" s="369"/>
      <c r="J19" s="369"/>
      <c r="K19" s="369"/>
      <c r="L19" s="369"/>
      <c r="M19" s="369"/>
      <c r="N19" s="369"/>
      <c r="O19" s="409" t="s">
        <v>399</v>
      </c>
    </row>
    <row r="20" spans="1:15" ht="12.75" customHeight="1" x14ac:dyDescent="0.25">
      <c r="A20" s="369"/>
      <c r="B20" s="369"/>
      <c r="C20" s="369"/>
      <c r="D20" s="369"/>
      <c r="E20" s="369"/>
      <c r="F20" s="369"/>
      <c r="G20" s="369"/>
      <c r="H20" s="369"/>
      <c r="I20" s="369"/>
      <c r="J20" s="369"/>
      <c r="K20" s="369"/>
      <c r="L20" s="369"/>
      <c r="M20" s="369"/>
      <c r="N20" s="369"/>
      <c r="O20" s="409" t="s">
        <v>399</v>
      </c>
    </row>
    <row r="21" spans="1:15" ht="12.75" customHeight="1" x14ac:dyDescent="0.25">
      <c r="A21" s="369"/>
      <c r="B21" s="369"/>
      <c r="C21" s="369"/>
      <c r="D21" s="369"/>
      <c r="E21" s="369"/>
      <c r="F21" s="369"/>
      <c r="G21" s="369"/>
      <c r="H21" s="369"/>
      <c r="I21" s="369"/>
      <c r="J21" s="369"/>
      <c r="K21" s="369"/>
      <c r="L21" s="369"/>
      <c r="M21" s="369"/>
      <c r="N21" s="369"/>
      <c r="O21" s="409" t="s">
        <v>399</v>
      </c>
    </row>
    <row r="22" spans="1:15" ht="12.75" customHeight="1" x14ac:dyDescent="0.25">
      <c r="A22" s="369"/>
      <c r="B22" s="369"/>
      <c r="C22" s="369"/>
      <c r="D22" s="369"/>
      <c r="E22" s="369"/>
      <c r="F22" s="369"/>
      <c r="G22" s="369"/>
      <c r="H22" s="369"/>
      <c r="I22" s="369"/>
      <c r="J22" s="369"/>
      <c r="K22" s="369"/>
      <c r="L22" s="369"/>
      <c r="M22" s="369"/>
      <c r="N22" s="369"/>
      <c r="O22" s="409" t="s">
        <v>399</v>
      </c>
    </row>
    <row r="23" spans="1:15" ht="12.75" customHeight="1" x14ac:dyDescent="0.25">
      <c r="A23" s="369"/>
      <c r="B23" s="369"/>
      <c r="C23" s="369"/>
      <c r="D23" s="369"/>
      <c r="E23" s="369"/>
      <c r="F23" s="369"/>
      <c r="G23" s="369"/>
      <c r="H23" s="369"/>
      <c r="I23" s="369"/>
      <c r="J23" s="369"/>
      <c r="K23" s="369"/>
      <c r="L23" s="369"/>
      <c r="M23" s="369"/>
      <c r="N23" s="369"/>
      <c r="O23" s="409" t="s">
        <v>399</v>
      </c>
    </row>
    <row r="24" spans="1:15" ht="12.75" customHeight="1" x14ac:dyDescent="0.25">
      <c r="A24" s="369"/>
      <c r="B24" s="369"/>
      <c r="C24" s="369"/>
      <c r="D24" s="369"/>
      <c r="E24" s="369"/>
      <c r="F24" s="369"/>
      <c r="G24" s="369"/>
      <c r="H24" s="369"/>
      <c r="I24" s="369"/>
      <c r="J24" s="369"/>
      <c r="K24" s="369"/>
      <c r="L24" s="369"/>
      <c r="M24" s="369"/>
      <c r="N24" s="369"/>
      <c r="O24" s="409" t="s">
        <v>399</v>
      </c>
    </row>
    <row r="25" spans="1:15" ht="12.75" customHeight="1" x14ac:dyDescent="0.25">
      <c r="A25" s="369"/>
      <c r="B25" s="369"/>
      <c r="C25" s="369"/>
      <c r="D25" s="369"/>
      <c r="E25" s="369"/>
      <c r="F25" s="369"/>
      <c r="G25" s="369"/>
      <c r="H25" s="369"/>
      <c r="I25" s="369"/>
      <c r="J25" s="369"/>
      <c r="K25" s="369"/>
      <c r="L25" s="369"/>
      <c r="M25" s="369"/>
      <c r="N25" s="369"/>
      <c r="O25" s="409" t="s">
        <v>399</v>
      </c>
    </row>
    <row r="26" spans="1:15" ht="12.75" customHeight="1" x14ac:dyDescent="0.25">
      <c r="A26" s="369"/>
      <c r="B26" s="369"/>
      <c r="C26" s="369"/>
      <c r="D26" s="369"/>
      <c r="E26" s="369"/>
      <c r="F26" s="369"/>
      <c r="G26" s="369"/>
      <c r="H26" s="369"/>
      <c r="I26" s="369"/>
      <c r="J26" s="369"/>
      <c r="K26" s="369"/>
      <c r="L26" s="369"/>
      <c r="M26" s="369"/>
      <c r="N26" s="369"/>
      <c r="O26" s="409" t="s">
        <v>399</v>
      </c>
    </row>
    <row r="27" spans="1:15" ht="12.75" customHeight="1" x14ac:dyDescent="0.25">
      <c r="A27" s="369"/>
      <c r="B27" s="369"/>
      <c r="C27" s="369"/>
      <c r="D27" s="369"/>
      <c r="E27" s="369"/>
      <c r="F27" s="369"/>
      <c r="G27" s="369"/>
      <c r="H27" s="369"/>
      <c r="I27" s="369"/>
      <c r="J27" s="369"/>
      <c r="K27" s="369"/>
      <c r="L27" s="369"/>
      <c r="M27" s="369"/>
      <c r="N27" s="369"/>
      <c r="O27" s="409" t="s">
        <v>399</v>
      </c>
    </row>
    <row r="28" spans="1:15" ht="12.75" customHeight="1" x14ac:dyDescent="0.25">
      <c r="A28" s="369"/>
      <c r="B28" s="369"/>
      <c r="C28" s="369"/>
      <c r="D28" s="369"/>
      <c r="E28" s="369"/>
      <c r="F28" s="369"/>
      <c r="G28" s="369"/>
      <c r="H28" s="369"/>
      <c r="I28" s="369"/>
      <c r="J28" s="369"/>
      <c r="K28" s="369"/>
      <c r="L28" s="369"/>
      <c r="M28" s="369"/>
      <c r="N28" s="369"/>
      <c r="O28" s="409" t="s">
        <v>399</v>
      </c>
    </row>
    <row r="29" spans="1:15" ht="12.75" customHeight="1" x14ac:dyDescent="0.25">
      <c r="A29" s="369"/>
      <c r="B29" s="369"/>
      <c r="C29" s="369"/>
      <c r="D29" s="369"/>
      <c r="E29" s="369"/>
      <c r="F29" s="369"/>
      <c r="G29" s="369"/>
      <c r="H29" s="369"/>
      <c r="I29" s="369"/>
      <c r="J29" s="369"/>
      <c r="K29" s="369"/>
      <c r="L29" s="369"/>
      <c r="M29" s="369"/>
      <c r="N29" s="369"/>
      <c r="O29" s="409" t="s">
        <v>399</v>
      </c>
    </row>
    <row r="30" spans="1:15" ht="12.75" customHeight="1" x14ac:dyDescent="0.25">
      <c r="A30" s="369"/>
      <c r="B30" s="369"/>
      <c r="C30" s="369"/>
      <c r="D30" s="369"/>
      <c r="E30" s="369"/>
      <c r="F30" s="369"/>
      <c r="G30" s="369"/>
      <c r="H30" s="369"/>
      <c r="I30" s="369"/>
      <c r="J30" s="369"/>
      <c r="K30" s="369"/>
      <c r="L30" s="369"/>
      <c r="M30" s="369"/>
      <c r="N30" s="369"/>
      <c r="O30" s="409" t="s">
        <v>399</v>
      </c>
    </row>
    <row r="31" spans="1:15" ht="12.75" customHeight="1" x14ac:dyDescent="0.25">
      <c r="A31" s="369"/>
      <c r="B31" s="369"/>
      <c r="C31" s="369"/>
      <c r="D31" s="369"/>
      <c r="E31" s="369"/>
      <c r="F31" s="369"/>
      <c r="G31" s="369"/>
      <c r="H31" s="369"/>
      <c r="I31" s="369"/>
      <c r="J31" s="369"/>
      <c r="K31" s="369"/>
      <c r="L31" s="369"/>
      <c r="M31" s="369"/>
      <c r="N31" s="369"/>
      <c r="O31" s="409" t="s">
        <v>399</v>
      </c>
    </row>
    <row r="32" spans="1:15" ht="12.75" customHeight="1" x14ac:dyDescent="0.25">
      <c r="A32" s="369"/>
      <c r="B32" s="369"/>
      <c r="C32" s="369"/>
      <c r="D32" s="369"/>
      <c r="E32" s="369"/>
      <c r="F32" s="369"/>
      <c r="G32" s="369"/>
      <c r="H32" s="369"/>
      <c r="I32" s="369"/>
      <c r="J32" s="369"/>
      <c r="K32" s="369"/>
      <c r="L32" s="369"/>
      <c r="M32" s="369"/>
      <c r="N32" s="369"/>
      <c r="O32" s="409" t="s">
        <v>399</v>
      </c>
    </row>
    <row r="33" spans="1:15" ht="12.75" customHeight="1" x14ac:dyDescent="0.25">
      <c r="A33" s="369"/>
      <c r="B33" s="369"/>
      <c r="C33" s="369"/>
      <c r="D33" s="369"/>
      <c r="E33" s="369"/>
      <c r="F33" s="369"/>
      <c r="G33" s="369"/>
      <c r="H33" s="369"/>
      <c r="I33" s="369"/>
      <c r="J33" s="369"/>
      <c r="K33" s="369"/>
      <c r="L33" s="369"/>
      <c r="M33" s="369"/>
      <c r="N33" s="369"/>
      <c r="O33" s="409" t="s">
        <v>399</v>
      </c>
    </row>
    <row r="34" spans="1:15" ht="12.75" customHeight="1" x14ac:dyDescent="0.25">
      <c r="A34" s="369"/>
      <c r="B34" s="369"/>
      <c r="C34" s="369"/>
      <c r="D34" s="369"/>
      <c r="E34" s="369"/>
      <c r="F34" s="369"/>
      <c r="G34" s="369"/>
      <c r="H34" s="369"/>
      <c r="I34" s="369"/>
      <c r="J34" s="369"/>
      <c r="K34" s="369"/>
      <c r="L34" s="369"/>
      <c r="M34" s="369"/>
      <c r="N34" s="369"/>
      <c r="O34" s="409" t="s">
        <v>399</v>
      </c>
    </row>
    <row r="35" spans="1:15" ht="12.75" customHeight="1" x14ac:dyDescent="0.25">
      <c r="A35" s="369"/>
      <c r="B35" s="369"/>
      <c r="C35" s="369"/>
      <c r="D35" s="369"/>
      <c r="E35" s="369"/>
      <c r="F35" s="369"/>
      <c r="G35" s="369"/>
      <c r="H35" s="369"/>
      <c r="I35" s="369"/>
      <c r="J35" s="369"/>
      <c r="K35" s="369"/>
      <c r="L35" s="369"/>
      <c r="M35" s="369"/>
      <c r="N35" s="369"/>
      <c r="O35" s="409" t="s">
        <v>399</v>
      </c>
    </row>
    <row r="36" spans="1:15" ht="12.75" customHeight="1" x14ac:dyDescent="0.25">
      <c r="A36" s="369"/>
      <c r="B36" s="369"/>
      <c r="C36" s="369"/>
      <c r="D36" s="369"/>
      <c r="E36" s="369"/>
      <c r="F36" s="369"/>
      <c r="G36" s="369"/>
      <c r="H36" s="369"/>
      <c r="I36" s="369"/>
      <c r="J36" s="369"/>
      <c r="K36" s="369"/>
      <c r="L36" s="369"/>
      <c r="M36" s="369"/>
      <c r="N36" s="369"/>
      <c r="O36" s="409" t="s">
        <v>399</v>
      </c>
    </row>
    <row r="37" spans="1:15" ht="12.75" customHeight="1" x14ac:dyDescent="0.25">
      <c r="A37" s="369"/>
      <c r="B37" s="369"/>
      <c r="C37" s="369"/>
      <c r="D37" s="369"/>
      <c r="E37" s="369"/>
      <c r="F37" s="369"/>
      <c r="G37" s="369"/>
      <c r="H37" s="369"/>
      <c r="I37" s="369"/>
      <c r="J37" s="369"/>
      <c r="K37" s="369"/>
      <c r="L37" s="369"/>
      <c r="M37" s="369"/>
      <c r="N37" s="369"/>
      <c r="O37" s="409" t="s">
        <v>399</v>
      </c>
    </row>
    <row r="38" spans="1:15" ht="12.75" customHeight="1" x14ac:dyDescent="0.25">
      <c r="A38" s="369"/>
      <c r="B38" s="369"/>
      <c r="C38" s="369"/>
      <c r="D38" s="369"/>
      <c r="E38" s="369"/>
      <c r="F38" s="369"/>
      <c r="G38" s="369"/>
      <c r="H38" s="369"/>
      <c r="I38" s="369"/>
      <c r="J38" s="369"/>
      <c r="K38" s="369"/>
      <c r="L38" s="369"/>
      <c r="M38" s="369"/>
      <c r="N38" s="369"/>
      <c r="O38" s="409" t="s">
        <v>399</v>
      </c>
    </row>
    <row r="39" spans="1:15" ht="12.75" customHeight="1" x14ac:dyDescent="0.25">
      <c r="A39" s="369"/>
      <c r="B39" s="369"/>
      <c r="C39" s="369"/>
      <c r="D39" s="369"/>
      <c r="E39" s="369"/>
      <c r="F39" s="369"/>
      <c r="G39" s="369"/>
      <c r="H39" s="369"/>
      <c r="I39" s="369"/>
      <c r="J39" s="369"/>
      <c r="K39" s="369"/>
      <c r="L39" s="369"/>
      <c r="M39" s="369"/>
      <c r="N39" s="369"/>
      <c r="O39" s="409" t="s">
        <v>399</v>
      </c>
    </row>
    <row r="40" spans="1:15" ht="12.75" customHeight="1" x14ac:dyDescent="0.25">
      <c r="A40" s="369"/>
      <c r="B40" s="369"/>
      <c r="C40" s="369"/>
      <c r="D40" s="369"/>
      <c r="E40" s="369"/>
      <c r="F40" s="369"/>
      <c r="G40" s="369"/>
      <c r="H40" s="369"/>
      <c r="I40" s="369"/>
      <c r="J40" s="369"/>
      <c r="K40" s="369"/>
      <c r="L40" s="369"/>
      <c r="M40" s="369"/>
      <c r="N40" s="369"/>
      <c r="O40" s="409" t="s">
        <v>399</v>
      </c>
    </row>
    <row r="41" spans="1:15" ht="12.75" customHeight="1" x14ac:dyDescent="0.25">
      <c r="A41" s="369"/>
      <c r="B41" s="369"/>
      <c r="C41" s="369"/>
      <c r="D41" s="369"/>
      <c r="E41" s="369"/>
      <c r="F41" s="369"/>
      <c r="G41" s="369"/>
      <c r="H41" s="369"/>
      <c r="I41" s="369"/>
      <c r="J41" s="369"/>
      <c r="K41" s="369"/>
      <c r="L41" s="369"/>
      <c r="M41" s="369"/>
      <c r="N41" s="369"/>
      <c r="O41" s="409" t="s">
        <v>399</v>
      </c>
    </row>
    <row r="42" spans="1:15" ht="12.75" customHeight="1" x14ac:dyDescent="0.25">
      <c r="A42" s="369"/>
      <c r="B42" s="369"/>
      <c r="C42" s="369"/>
      <c r="D42" s="369"/>
      <c r="E42" s="369"/>
      <c r="F42" s="369"/>
      <c r="G42" s="369"/>
      <c r="H42" s="369"/>
      <c r="I42" s="369"/>
      <c r="J42" s="369"/>
      <c r="K42" s="369"/>
      <c r="L42" s="369"/>
      <c r="M42" s="369"/>
      <c r="N42" s="369"/>
      <c r="O42" s="409" t="s">
        <v>399</v>
      </c>
    </row>
    <row r="43" spans="1:15" ht="12.75" customHeight="1" x14ac:dyDescent="0.25">
      <c r="A43" s="369"/>
      <c r="B43" s="369"/>
      <c r="C43" s="369"/>
      <c r="D43" s="369"/>
      <c r="E43" s="369"/>
      <c r="F43" s="369"/>
      <c r="G43" s="369"/>
      <c r="H43" s="369"/>
      <c r="I43" s="369"/>
      <c r="J43" s="369"/>
      <c r="K43" s="369"/>
      <c r="L43" s="369"/>
      <c r="M43" s="369"/>
      <c r="N43" s="369"/>
      <c r="O43" s="409" t="s">
        <v>399</v>
      </c>
    </row>
    <row r="44" spans="1:15" ht="12.75" customHeight="1" x14ac:dyDescent="0.25">
      <c r="A44" s="369"/>
      <c r="B44" s="369"/>
      <c r="C44" s="369"/>
      <c r="D44" s="369"/>
      <c r="E44" s="369"/>
      <c r="F44" s="369"/>
      <c r="G44" s="369"/>
      <c r="H44" s="369"/>
      <c r="I44" s="369"/>
      <c r="J44" s="369"/>
      <c r="K44" s="369"/>
      <c r="L44" s="369"/>
      <c r="M44" s="369"/>
      <c r="N44" s="369"/>
      <c r="O44" s="409" t="s">
        <v>399</v>
      </c>
    </row>
    <row r="45" spans="1:15" ht="12.75" customHeight="1" x14ac:dyDescent="0.25">
      <c r="A45" s="369"/>
      <c r="B45" s="369"/>
      <c r="C45" s="369"/>
      <c r="D45" s="369"/>
      <c r="E45" s="369"/>
      <c r="F45" s="369"/>
      <c r="G45" s="369"/>
      <c r="H45" s="369"/>
      <c r="I45" s="369"/>
      <c r="J45" s="369"/>
      <c r="K45" s="369"/>
      <c r="L45" s="369"/>
      <c r="M45" s="369"/>
      <c r="N45" s="369"/>
      <c r="O45" s="409" t="s">
        <v>399</v>
      </c>
    </row>
    <row r="46" spans="1:15" ht="12.75" customHeight="1" x14ac:dyDescent="0.25">
      <c r="A46" s="369"/>
      <c r="B46" s="369"/>
      <c r="C46" s="369"/>
      <c r="D46" s="369"/>
      <c r="E46" s="369"/>
      <c r="F46" s="369"/>
      <c r="G46" s="369"/>
      <c r="H46" s="369"/>
      <c r="I46" s="369"/>
      <c r="J46" s="369"/>
      <c r="K46" s="369"/>
      <c r="L46" s="369"/>
      <c r="M46" s="369"/>
      <c r="N46" s="369"/>
      <c r="O46" s="409" t="s">
        <v>399</v>
      </c>
    </row>
    <row r="47" spans="1:15" ht="12.75" customHeight="1" x14ac:dyDescent="0.25">
      <c r="A47" s="369"/>
      <c r="B47" s="369"/>
      <c r="C47" s="369"/>
      <c r="D47" s="369"/>
      <c r="E47" s="369"/>
      <c r="F47" s="369"/>
      <c r="G47" s="369"/>
      <c r="H47" s="369"/>
      <c r="I47" s="369"/>
      <c r="J47" s="369"/>
      <c r="K47" s="369"/>
      <c r="L47" s="369"/>
      <c r="M47" s="369"/>
      <c r="N47" s="369"/>
      <c r="O47" s="409" t="s">
        <v>399</v>
      </c>
    </row>
    <row r="48" spans="1:15" ht="12.75" customHeight="1" x14ac:dyDescent="0.25">
      <c r="A48" s="369"/>
      <c r="B48" s="369"/>
      <c r="C48" s="369"/>
      <c r="D48" s="369"/>
      <c r="E48" s="369"/>
      <c r="F48" s="369"/>
      <c r="G48" s="369"/>
      <c r="H48" s="369"/>
      <c r="I48" s="369"/>
      <c r="J48" s="369"/>
      <c r="K48" s="369"/>
      <c r="L48" s="369"/>
      <c r="M48" s="369"/>
      <c r="N48" s="369"/>
      <c r="O48" s="409" t="s">
        <v>399</v>
      </c>
    </row>
    <row r="49" spans="1:15" ht="12.75" customHeight="1" x14ac:dyDescent="0.25">
      <c r="A49" s="369"/>
      <c r="B49" s="369"/>
      <c r="C49" s="369"/>
      <c r="D49" s="369"/>
      <c r="E49" s="369"/>
      <c r="F49" s="369"/>
      <c r="G49" s="369"/>
      <c r="H49" s="369"/>
      <c r="I49" s="369"/>
      <c r="J49" s="369"/>
      <c r="K49" s="369"/>
      <c r="L49" s="369"/>
      <c r="M49" s="369"/>
      <c r="N49" s="369"/>
      <c r="O49" s="409" t="s">
        <v>399</v>
      </c>
    </row>
    <row r="50" spans="1:15" ht="12.75" customHeight="1" x14ac:dyDescent="0.25">
      <c r="A50" s="369"/>
      <c r="B50" s="369"/>
      <c r="C50" s="369"/>
      <c r="D50" s="369"/>
      <c r="E50" s="369"/>
      <c r="F50" s="369"/>
      <c r="G50" s="369"/>
      <c r="H50" s="369"/>
      <c r="I50" s="369"/>
      <c r="J50" s="369"/>
      <c r="K50" s="369"/>
      <c r="L50" s="369"/>
      <c r="M50" s="369"/>
      <c r="N50" s="369"/>
      <c r="O50" s="409" t="s">
        <v>399</v>
      </c>
    </row>
    <row r="51" spans="1:15" ht="12.75" customHeight="1" x14ac:dyDescent="0.25">
      <c r="A51" s="369"/>
      <c r="B51" s="369"/>
      <c r="C51" s="369"/>
      <c r="D51" s="369"/>
      <c r="E51" s="369"/>
      <c r="F51" s="369"/>
      <c r="G51" s="369"/>
      <c r="H51" s="369"/>
      <c r="I51" s="369"/>
      <c r="J51" s="369"/>
      <c r="K51" s="369"/>
      <c r="L51" s="369"/>
      <c r="M51" s="369"/>
      <c r="N51" s="369"/>
      <c r="O51" s="409" t="s">
        <v>399</v>
      </c>
    </row>
    <row r="52" spans="1:15" ht="12.75" customHeight="1" x14ac:dyDescent="0.25">
      <c r="A52" s="369"/>
      <c r="B52" s="369"/>
      <c r="C52" s="369"/>
      <c r="D52" s="369"/>
      <c r="E52" s="369"/>
      <c r="F52" s="369"/>
      <c r="G52" s="369"/>
      <c r="H52" s="369"/>
      <c r="I52" s="369"/>
      <c r="J52" s="369"/>
      <c r="K52" s="369"/>
      <c r="L52" s="369"/>
      <c r="M52" s="369"/>
      <c r="N52" s="369"/>
      <c r="O52" s="409" t="s">
        <v>399</v>
      </c>
    </row>
    <row r="53" spans="1:15" ht="12.75" customHeight="1" x14ac:dyDescent="0.25">
      <c r="A53" s="369"/>
      <c r="B53" s="369"/>
      <c r="C53" s="369"/>
      <c r="D53" s="369"/>
      <c r="E53" s="369"/>
      <c r="F53" s="369"/>
      <c r="G53" s="369"/>
      <c r="H53" s="369"/>
      <c r="I53" s="369"/>
      <c r="J53" s="369"/>
      <c r="K53" s="369"/>
      <c r="L53" s="369"/>
      <c r="M53" s="369"/>
      <c r="N53" s="369"/>
      <c r="O53" s="409" t="s">
        <v>399</v>
      </c>
    </row>
    <row r="54" spans="1:15" ht="12.75" customHeight="1" x14ac:dyDescent="0.25">
      <c r="A54" s="369"/>
      <c r="B54" s="369"/>
      <c r="C54" s="369"/>
      <c r="D54" s="369"/>
      <c r="E54" s="369"/>
      <c r="F54" s="369"/>
      <c r="G54" s="369"/>
      <c r="H54" s="369"/>
      <c r="I54" s="369"/>
      <c r="J54" s="369"/>
      <c r="K54" s="369"/>
      <c r="L54" s="369"/>
      <c r="M54" s="369"/>
      <c r="N54" s="369"/>
      <c r="O54" s="409" t="s">
        <v>399</v>
      </c>
    </row>
  </sheetData>
  <mergeCells count="2">
    <mergeCell ref="A1:B1"/>
    <mergeCell ref="B3:C3"/>
  </mergeCells>
  <pageMargins left="0.7" right="0.7" top="0.75" bottom="0.75" header="0.3" footer="0.3"/>
  <headerFooter>
    <oddFooter>&amp;C_x000D_&amp;1#&amp;"Calibri"&amp;10&amp;K000000 OFFICIAL</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638ABF17-8208-4149-82F5-87AEF31EEDAE}">
          <x14:formula1>
            <xm:f>Lookup!$F$2:$F$5</xm:f>
          </x14:formula1>
          <xm:sqref>O9:O54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1013E-2034-4FC1-96C6-209056B0DDF7}">
  <sheetPr codeName="Sheet2"/>
  <dimension ref="A2:H202"/>
  <sheetViews>
    <sheetView workbookViewId="0">
      <selection activeCell="G18" sqref="G18"/>
    </sheetView>
  </sheetViews>
  <sheetFormatPr defaultColWidth="9.109375" defaultRowHeight="14.4" x14ac:dyDescent="0.3"/>
  <cols>
    <col min="1" max="1" width="67" style="17" bestFit="1" customWidth="1"/>
    <col min="2" max="2" width="17.88671875" style="41" bestFit="1" customWidth="1"/>
    <col min="3" max="3" width="9.109375" style="17"/>
    <col min="4" max="4" width="10.6640625" style="17" bestFit="1" customWidth="1"/>
    <col min="5" max="9" width="9.109375" style="17"/>
    <col min="10" max="10" width="11.44140625" style="17" customWidth="1"/>
    <col min="11" max="11" width="48" style="17" customWidth="1"/>
    <col min="12" max="12" width="9.109375" style="17"/>
    <col min="13" max="13" width="41.109375" style="17" bestFit="1" customWidth="1"/>
    <col min="14" max="14" width="9.109375" style="17"/>
    <col min="15" max="15" width="14.5546875" style="17" customWidth="1"/>
    <col min="16" max="16384" width="9.109375" style="17"/>
  </cols>
  <sheetData>
    <row r="2" spans="1:8" x14ac:dyDescent="0.3">
      <c r="A2" s="18" t="s">
        <v>396</v>
      </c>
      <c r="B2" s="42" t="s">
        <v>397</v>
      </c>
      <c r="C2" s="19" t="s">
        <v>397</v>
      </c>
      <c r="D2" s="19" t="s">
        <v>398</v>
      </c>
      <c r="F2" s="180" t="s">
        <v>399</v>
      </c>
      <c r="H2" s="180" t="s">
        <v>399</v>
      </c>
    </row>
    <row r="3" spans="1:8" x14ac:dyDescent="0.3">
      <c r="A3" s="20" t="s">
        <v>180</v>
      </c>
      <c r="B3" s="43">
        <v>1027</v>
      </c>
      <c r="C3" s="20" t="s">
        <v>400</v>
      </c>
      <c r="D3" s="20">
        <v>103140</v>
      </c>
      <c r="F3" s="29" t="s">
        <v>401</v>
      </c>
      <c r="H3" s="177" t="s">
        <v>402</v>
      </c>
    </row>
    <row r="4" spans="1:8" x14ac:dyDescent="0.3">
      <c r="A4" s="20" t="s">
        <v>185</v>
      </c>
      <c r="B4" s="44">
        <v>2010</v>
      </c>
      <c r="C4" s="20" t="s">
        <v>403</v>
      </c>
      <c r="D4" s="22">
        <v>103159</v>
      </c>
      <c r="F4" s="30" t="s">
        <v>404</v>
      </c>
      <c r="H4" s="178" t="s">
        <v>405</v>
      </c>
    </row>
    <row r="5" spans="1:8" x14ac:dyDescent="0.3">
      <c r="A5" s="20" t="s">
        <v>187</v>
      </c>
      <c r="B5" s="43">
        <v>5949</v>
      </c>
      <c r="C5" s="20" t="s">
        <v>406</v>
      </c>
      <c r="D5" s="20">
        <v>131465</v>
      </c>
      <c r="F5" s="31" t="s">
        <v>407</v>
      </c>
      <c r="H5" s="179" t="s">
        <v>408</v>
      </c>
    </row>
    <row r="6" spans="1:8" x14ac:dyDescent="0.3">
      <c r="A6" s="20" t="s">
        <v>188</v>
      </c>
      <c r="B6" s="43">
        <v>1017</v>
      </c>
      <c r="C6" s="20" t="s">
        <v>409</v>
      </c>
      <c r="D6" s="22">
        <v>103130</v>
      </c>
      <c r="F6" s="28"/>
    </row>
    <row r="7" spans="1:8" x14ac:dyDescent="0.3">
      <c r="A7" s="20" t="s">
        <v>189</v>
      </c>
      <c r="B7" s="43">
        <v>2153</v>
      </c>
      <c r="C7" s="20" t="s">
        <v>410</v>
      </c>
      <c r="D7" s="20">
        <v>103243</v>
      </c>
    </row>
    <row r="8" spans="1:8" x14ac:dyDescent="0.3">
      <c r="A8" s="20" t="s">
        <v>190</v>
      </c>
      <c r="B8" s="43">
        <v>2062</v>
      </c>
      <c r="C8" s="20" t="s">
        <v>411</v>
      </c>
      <c r="D8" s="20">
        <v>103192</v>
      </c>
    </row>
    <row r="9" spans="1:8" x14ac:dyDescent="0.3">
      <c r="A9" s="20" t="s">
        <v>191</v>
      </c>
      <c r="B9" s="43">
        <v>2479</v>
      </c>
      <c r="C9" s="20" t="s">
        <v>412</v>
      </c>
      <c r="D9" s="20">
        <v>132074</v>
      </c>
      <c r="F9" s="180" t="s">
        <v>399</v>
      </c>
    </row>
    <row r="10" spans="1:8" x14ac:dyDescent="0.3">
      <c r="A10" s="20" t="s">
        <v>192</v>
      </c>
      <c r="B10" s="43">
        <v>2300</v>
      </c>
      <c r="C10" s="20" t="s">
        <v>413</v>
      </c>
      <c r="D10" s="20">
        <v>103324</v>
      </c>
      <c r="F10" s="180" t="s">
        <v>414</v>
      </c>
    </row>
    <row r="11" spans="1:8" x14ac:dyDescent="0.3">
      <c r="A11" s="20" t="s">
        <v>193</v>
      </c>
      <c r="B11" s="43">
        <v>2014</v>
      </c>
      <c r="C11" s="20" t="s">
        <v>415</v>
      </c>
      <c r="D11" s="20">
        <v>103162</v>
      </c>
    </row>
    <row r="12" spans="1:8" x14ac:dyDescent="0.3">
      <c r="A12" s="20" t="s">
        <v>195</v>
      </c>
      <c r="B12" s="43">
        <v>7016</v>
      </c>
      <c r="C12" s="20" t="s">
        <v>416</v>
      </c>
      <c r="D12" s="20">
        <v>103606</v>
      </c>
      <c r="F12" s="180" t="s">
        <v>417</v>
      </c>
    </row>
    <row r="13" spans="1:8" x14ac:dyDescent="0.3">
      <c r="A13" s="20" t="s">
        <v>197</v>
      </c>
      <c r="B13" s="43">
        <v>7052</v>
      </c>
      <c r="C13" s="20" t="s">
        <v>418</v>
      </c>
      <c r="D13" s="20">
        <v>103627</v>
      </c>
    </row>
    <row r="14" spans="1:8" x14ac:dyDescent="0.3">
      <c r="A14" s="20" t="s">
        <v>198</v>
      </c>
      <c r="B14" s="43">
        <v>2017</v>
      </c>
      <c r="C14" s="20" t="s">
        <v>419</v>
      </c>
      <c r="D14" s="20">
        <v>103164</v>
      </c>
    </row>
    <row r="15" spans="1:8" x14ac:dyDescent="0.3">
      <c r="A15" s="20" t="s">
        <v>199</v>
      </c>
      <c r="B15" s="43">
        <v>2016</v>
      </c>
      <c r="C15" s="20" t="s">
        <v>420</v>
      </c>
      <c r="D15" s="20">
        <v>103163</v>
      </c>
    </row>
    <row r="16" spans="1:8" x14ac:dyDescent="0.3">
      <c r="A16" s="20" t="s">
        <v>200</v>
      </c>
      <c r="B16" s="43">
        <v>2239</v>
      </c>
      <c r="C16" s="20" t="s">
        <v>421</v>
      </c>
      <c r="D16" s="20">
        <v>103289</v>
      </c>
    </row>
    <row r="17" spans="1:4" x14ac:dyDescent="0.3">
      <c r="A17" s="20" t="s">
        <v>201</v>
      </c>
      <c r="B17" s="43">
        <v>2241</v>
      </c>
      <c r="C17" s="20" t="s">
        <v>422</v>
      </c>
      <c r="D17" s="20">
        <v>103291</v>
      </c>
    </row>
    <row r="18" spans="1:4" x14ac:dyDescent="0.3">
      <c r="A18" s="20" t="s">
        <v>202</v>
      </c>
      <c r="B18" s="43">
        <v>2456</v>
      </c>
      <c r="C18" s="20" t="s">
        <v>423</v>
      </c>
      <c r="D18" s="20">
        <v>103383</v>
      </c>
    </row>
    <row r="19" spans="1:4" x14ac:dyDescent="0.3">
      <c r="A19" s="20" t="s">
        <v>203</v>
      </c>
      <c r="B19" s="43">
        <v>5413</v>
      </c>
      <c r="C19" s="20" t="s">
        <v>424</v>
      </c>
      <c r="D19" s="20">
        <v>103560</v>
      </c>
    </row>
    <row r="20" spans="1:4" x14ac:dyDescent="0.3">
      <c r="A20" s="20" t="s">
        <v>205</v>
      </c>
      <c r="B20" s="43">
        <v>2254</v>
      </c>
      <c r="C20" s="20" t="s">
        <v>425</v>
      </c>
      <c r="D20" s="20">
        <v>103300</v>
      </c>
    </row>
    <row r="21" spans="1:4" x14ac:dyDescent="0.3">
      <c r="A21" s="20" t="s">
        <v>206</v>
      </c>
      <c r="B21" s="43">
        <v>1025</v>
      </c>
      <c r="C21" s="20" t="s">
        <v>426</v>
      </c>
      <c r="D21" s="20">
        <v>103138</v>
      </c>
    </row>
    <row r="22" spans="1:4" x14ac:dyDescent="0.3">
      <c r="A22" s="20" t="s">
        <v>207</v>
      </c>
      <c r="B22" s="43">
        <v>2402</v>
      </c>
      <c r="C22" s="20" t="s">
        <v>427</v>
      </c>
      <c r="D22" s="20">
        <v>103342</v>
      </c>
    </row>
    <row r="23" spans="1:4" x14ac:dyDescent="0.3">
      <c r="A23" s="20" t="s">
        <v>208</v>
      </c>
      <c r="B23" s="43">
        <v>2401</v>
      </c>
      <c r="C23" s="20" t="s">
        <v>428</v>
      </c>
      <c r="D23" s="20">
        <v>103341</v>
      </c>
    </row>
    <row r="24" spans="1:4" x14ac:dyDescent="0.3">
      <c r="A24" s="20" t="s">
        <v>209</v>
      </c>
      <c r="B24" s="43">
        <v>1001</v>
      </c>
      <c r="C24" s="20" t="s">
        <v>429</v>
      </c>
      <c r="D24" s="20">
        <v>103120</v>
      </c>
    </row>
    <row r="25" spans="1:4" x14ac:dyDescent="0.3">
      <c r="A25" s="20" t="s">
        <v>211</v>
      </c>
      <c r="B25" s="43">
        <v>4115</v>
      </c>
      <c r="C25" s="20" t="s">
        <v>430</v>
      </c>
      <c r="D25" s="20">
        <v>103493</v>
      </c>
    </row>
    <row r="26" spans="1:4" x14ac:dyDescent="0.3">
      <c r="A26" s="20" t="s">
        <v>212</v>
      </c>
      <c r="B26" s="43">
        <v>2030</v>
      </c>
      <c r="C26" s="20" t="s">
        <v>431</v>
      </c>
      <c r="D26" s="20">
        <v>103172</v>
      </c>
    </row>
    <row r="27" spans="1:4" x14ac:dyDescent="0.3">
      <c r="A27" s="20" t="s">
        <v>213</v>
      </c>
      <c r="B27" s="43">
        <v>3353</v>
      </c>
      <c r="C27" s="20" t="s">
        <v>432</v>
      </c>
      <c r="D27" s="20">
        <v>103445</v>
      </c>
    </row>
    <row r="28" spans="1:4" x14ac:dyDescent="0.3">
      <c r="A28" s="20" t="s">
        <v>214</v>
      </c>
      <c r="B28" s="43">
        <v>7030</v>
      </c>
      <c r="C28" s="20" t="s">
        <v>433</v>
      </c>
      <c r="D28" s="20">
        <v>103611</v>
      </c>
    </row>
    <row r="29" spans="1:4" x14ac:dyDescent="0.3">
      <c r="A29" s="20" t="s">
        <v>215</v>
      </c>
      <c r="B29" s="43">
        <v>1002</v>
      </c>
      <c r="C29" s="20" t="s">
        <v>434</v>
      </c>
      <c r="D29" s="20">
        <v>103121</v>
      </c>
    </row>
    <row r="30" spans="1:4" x14ac:dyDescent="0.3">
      <c r="A30" s="20" t="s">
        <v>216</v>
      </c>
      <c r="B30" s="43">
        <v>2238</v>
      </c>
      <c r="C30" s="20" t="s">
        <v>435</v>
      </c>
      <c r="D30" s="20">
        <v>103288</v>
      </c>
    </row>
    <row r="31" spans="1:4" x14ac:dyDescent="0.3">
      <c r="A31" s="20" t="s">
        <v>217</v>
      </c>
      <c r="B31" s="43">
        <v>2236</v>
      </c>
      <c r="C31" s="20" t="s">
        <v>436</v>
      </c>
      <c r="D31" s="22">
        <v>103286</v>
      </c>
    </row>
    <row r="32" spans="1:4" x14ac:dyDescent="0.3">
      <c r="A32" s="20" t="s">
        <v>218</v>
      </c>
      <c r="B32" s="43">
        <v>2465</v>
      </c>
      <c r="C32" s="20" t="s">
        <v>437</v>
      </c>
      <c r="D32" s="20">
        <v>103391</v>
      </c>
    </row>
    <row r="33" spans="1:4" x14ac:dyDescent="0.3">
      <c r="A33" s="20" t="s">
        <v>219</v>
      </c>
      <c r="B33" s="43">
        <v>4801</v>
      </c>
      <c r="C33" s="20" t="s">
        <v>438</v>
      </c>
      <c r="D33" s="20">
        <v>103539</v>
      </c>
    </row>
    <row r="34" spans="1:4" x14ac:dyDescent="0.3">
      <c r="A34" s="20" t="s">
        <v>220</v>
      </c>
      <c r="B34" s="43">
        <v>1048</v>
      </c>
      <c r="C34" s="20" t="s">
        <v>439</v>
      </c>
      <c r="D34" s="20">
        <v>103144</v>
      </c>
    </row>
    <row r="35" spans="1:4" x14ac:dyDescent="0.3">
      <c r="A35" s="20" t="s">
        <v>221</v>
      </c>
      <c r="B35" s="43">
        <v>2312</v>
      </c>
      <c r="C35" s="20" t="s">
        <v>440</v>
      </c>
      <c r="D35" s="20">
        <v>103332</v>
      </c>
    </row>
    <row r="36" spans="1:4" x14ac:dyDescent="0.3">
      <c r="A36" s="20" t="s">
        <v>222</v>
      </c>
      <c r="B36" s="45">
        <v>7051</v>
      </c>
      <c r="C36" s="20" t="s">
        <v>441</v>
      </c>
      <c r="D36" s="20">
        <v>103626</v>
      </c>
    </row>
    <row r="37" spans="1:4" x14ac:dyDescent="0.3">
      <c r="A37" s="20" t="s">
        <v>223</v>
      </c>
      <c r="B37" s="43">
        <v>2040</v>
      </c>
      <c r="C37" s="20" t="s">
        <v>442</v>
      </c>
      <c r="D37" s="20">
        <v>103178</v>
      </c>
    </row>
    <row r="38" spans="1:4" x14ac:dyDescent="0.3">
      <c r="A38" s="20" t="s">
        <v>224</v>
      </c>
      <c r="B38" s="43">
        <v>2251</v>
      </c>
      <c r="C38" s="20" t="s">
        <v>443</v>
      </c>
      <c r="D38" s="20">
        <v>103298</v>
      </c>
    </row>
    <row r="39" spans="1:4" x14ac:dyDescent="0.3">
      <c r="A39" s="20" t="s">
        <v>225</v>
      </c>
      <c r="B39" s="43">
        <v>3002</v>
      </c>
      <c r="C39" s="20" t="s">
        <v>444</v>
      </c>
      <c r="D39" s="20">
        <v>103397</v>
      </c>
    </row>
    <row r="40" spans="1:4" x14ac:dyDescent="0.3">
      <c r="A40" s="20" t="s">
        <v>226</v>
      </c>
      <c r="B40" s="43">
        <v>3319</v>
      </c>
      <c r="C40" s="20" t="s">
        <v>445</v>
      </c>
      <c r="D40" s="20">
        <v>103423</v>
      </c>
    </row>
    <row r="41" spans="1:4" x14ac:dyDescent="0.3">
      <c r="A41" s="20" t="s">
        <v>227</v>
      </c>
      <c r="B41" s="43">
        <v>1100</v>
      </c>
      <c r="C41" s="20" t="s">
        <v>446</v>
      </c>
      <c r="D41" s="20">
        <v>103146</v>
      </c>
    </row>
    <row r="42" spans="1:4" x14ac:dyDescent="0.3">
      <c r="A42" s="20" t="s">
        <v>228</v>
      </c>
      <c r="B42" s="43">
        <v>3432</v>
      </c>
      <c r="C42" s="20" t="s">
        <v>447</v>
      </c>
      <c r="D42" s="20">
        <v>134840</v>
      </c>
    </row>
    <row r="43" spans="1:4" x14ac:dyDescent="0.3">
      <c r="A43" s="20" t="s">
        <v>229</v>
      </c>
      <c r="B43" s="43">
        <v>2289</v>
      </c>
      <c r="C43" s="20" t="s">
        <v>448</v>
      </c>
      <c r="D43" s="20">
        <v>103315</v>
      </c>
    </row>
    <row r="44" spans="1:4" x14ac:dyDescent="0.3">
      <c r="A44" s="20" t="s">
        <v>230</v>
      </c>
      <c r="B44" s="43">
        <v>2185</v>
      </c>
      <c r="C44" s="20" t="s">
        <v>449</v>
      </c>
      <c r="D44" s="20">
        <v>103263</v>
      </c>
    </row>
    <row r="45" spans="1:4" x14ac:dyDescent="0.3">
      <c r="A45" s="20" t="s">
        <v>231</v>
      </c>
      <c r="B45" s="43">
        <v>5416</v>
      </c>
      <c r="C45" s="20" t="s">
        <v>450</v>
      </c>
      <c r="D45" s="22">
        <v>103563</v>
      </c>
    </row>
    <row r="46" spans="1:4" x14ac:dyDescent="0.3">
      <c r="A46" s="20" t="s">
        <v>235</v>
      </c>
      <c r="B46" s="43">
        <v>2054</v>
      </c>
      <c r="C46" s="20" t="s">
        <v>451</v>
      </c>
      <c r="D46" s="22">
        <v>103189</v>
      </c>
    </row>
    <row r="47" spans="1:4" x14ac:dyDescent="0.3">
      <c r="A47" s="20" t="s">
        <v>236</v>
      </c>
      <c r="B47" s="43">
        <v>2053</v>
      </c>
      <c r="C47" s="20" t="s">
        <v>452</v>
      </c>
      <c r="D47" s="20">
        <v>103188</v>
      </c>
    </row>
    <row r="48" spans="1:4" x14ac:dyDescent="0.3">
      <c r="A48" s="20" t="s">
        <v>237</v>
      </c>
      <c r="B48" s="43">
        <v>2464</v>
      </c>
      <c r="C48" s="20" t="s">
        <v>453</v>
      </c>
      <c r="D48" s="20">
        <v>103390</v>
      </c>
    </row>
    <row r="49" spans="1:4" x14ac:dyDescent="0.3">
      <c r="A49" s="20" t="s">
        <v>238</v>
      </c>
      <c r="B49" s="43">
        <v>3320</v>
      </c>
      <c r="C49" s="20" t="s">
        <v>454</v>
      </c>
      <c r="D49" s="20">
        <v>103424</v>
      </c>
    </row>
    <row r="50" spans="1:4" x14ac:dyDescent="0.3">
      <c r="A50" s="20" t="s">
        <v>239</v>
      </c>
      <c r="B50" s="43">
        <v>2055</v>
      </c>
      <c r="C50" s="20" t="s">
        <v>455</v>
      </c>
      <c r="D50" s="20">
        <v>103190</v>
      </c>
    </row>
    <row r="51" spans="1:4" x14ac:dyDescent="0.3">
      <c r="A51" s="20" t="s">
        <v>240</v>
      </c>
      <c r="B51" s="43">
        <v>1802</v>
      </c>
      <c r="C51" s="20" t="s">
        <v>456</v>
      </c>
      <c r="D51" s="20">
        <v>103150</v>
      </c>
    </row>
    <row r="52" spans="1:4" x14ac:dyDescent="0.3">
      <c r="A52" s="20" t="s">
        <v>241</v>
      </c>
      <c r="B52" s="43">
        <v>2454</v>
      </c>
      <c r="C52" s="20" t="s">
        <v>457</v>
      </c>
      <c r="D52" s="20">
        <v>103381</v>
      </c>
    </row>
    <row r="53" spans="1:4" x14ac:dyDescent="0.3">
      <c r="A53" s="20" t="s">
        <v>242</v>
      </c>
      <c r="B53" s="43">
        <v>3321</v>
      </c>
      <c r="C53" s="20" t="s">
        <v>458</v>
      </c>
      <c r="D53" s="20">
        <v>103425</v>
      </c>
    </row>
    <row r="54" spans="1:4" x14ac:dyDescent="0.3">
      <c r="A54" s="20" t="s">
        <v>243</v>
      </c>
      <c r="B54" s="43">
        <v>1026</v>
      </c>
      <c r="C54" s="20" t="s">
        <v>459</v>
      </c>
      <c r="D54" s="20">
        <v>103139</v>
      </c>
    </row>
    <row r="55" spans="1:4" x14ac:dyDescent="0.3">
      <c r="A55" s="20" t="s">
        <v>244</v>
      </c>
      <c r="B55" s="43">
        <v>2294</v>
      </c>
      <c r="C55" s="20" t="s">
        <v>460</v>
      </c>
      <c r="D55" s="20">
        <v>103318</v>
      </c>
    </row>
    <row r="56" spans="1:4" x14ac:dyDescent="0.3">
      <c r="A56" s="20" t="s">
        <v>245</v>
      </c>
      <c r="B56" s="43">
        <v>2486</v>
      </c>
      <c r="C56" s="20" t="s">
        <v>461</v>
      </c>
      <c r="D56" s="20">
        <v>133759</v>
      </c>
    </row>
    <row r="57" spans="1:4" x14ac:dyDescent="0.3">
      <c r="A57" s="20" t="s">
        <v>246</v>
      </c>
      <c r="B57" s="43">
        <v>3435</v>
      </c>
      <c r="C57" s="20" t="s">
        <v>462</v>
      </c>
      <c r="D57" s="20">
        <v>131920</v>
      </c>
    </row>
    <row r="58" spans="1:4" x14ac:dyDescent="0.3">
      <c r="A58" s="20" t="s">
        <v>247</v>
      </c>
      <c r="B58" s="43">
        <v>7050</v>
      </c>
      <c r="C58" s="20" t="s">
        <v>463</v>
      </c>
      <c r="D58" s="20">
        <v>103625</v>
      </c>
    </row>
    <row r="59" spans="1:4" x14ac:dyDescent="0.3">
      <c r="A59" s="20" t="s">
        <v>248</v>
      </c>
      <c r="B59" s="43">
        <v>1006</v>
      </c>
      <c r="C59" s="20" t="s">
        <v>464</v>
      </c>
      <c r="D59" s="20">
        <v>103122</v>
      </c>
    </row>
    <row r="60" spans="1:4" x14ac:dyDescent="0.3">
      <c r="A60" s="20" t="s">
        <v>249</v>
      </c>
      <c r="B60" s="43">
        <v>2079</v>
      </c>
      <c r="C60" s="20" t="s">
        <v>465</v>
      </c>
      <c r="D60" s="20">
        <v>103200</v>
      </c>
    </row>
    <row r="61" spans="1:4" x14ac:dyDescent="0.3">
      <c r="A61" s="20" t="s">
        <v>250</v>
      </c>
      <c r="B61" s="43">
        <v>2081</v>
      </c>
      <c r="C61" s="20" t="s">
        <v>466</v>
      </c>
      <c r="D61" s="20">
        <v>103201</v>
      </c>
    </row>
    <row r="62" spans="1:4" x14ac:dyDescent="0.3">
      <c r="A62" s="20" t="s">
        <v>251</v>
      </c>
      <c r="B62" s="43">
        <v>2296</v>
      </c>
      <c r="C62" s="20" t="s">
        <v>467</v>
      </c>
      <c r="D62" s="20">
        <v>103320</v>
      </c>
    </row>
    <row r="63" spans="1:4" x14ac:dyDescent="0.3">
      <c r="A63" s="20" t="s">
        <v>253</v>
      </c>
      <c r="B63" s="43">
        <v>1015</v>
      </c>
      <c r="C63" s="20" t="s">
        <v>468</v>
      </c>
      <c r="D63" s="20">
        <v>103128</v>
      </c>
    </row>
    <row r="64" spans="1:4" x14ac:dyDescent="0.3">
      <c r="A64" s="20" t="s">
        <v>254</v>
      </c>
      <c r="B64" s="43">
        <v>1022</v>
      </c>
      <c r="C64" s="20" t="s">
        <v>469</v>
      </c>
      <c r="D64" s="20">
        <v>103135</v>
      </c>
    </row>
    <row r="65" spans="1:4" x14ac:dyDescent="0.3">
      <c r="A65" s="20" t="s">
        <v>255</v>
      </c>
      <c r="B65" s="43">
        <v>2087</v>
      </c>
      <c r="C65" s="20" t="s">
        <v>470</v>
      </c>
      <c r="D65" s="20">
        <v>103205</v>
      </c>
    </row>
    <row r="66" spans="1:4" x14ac:dyDescent="0.3">
      <c r="A66" s="20" t="s">
        <v>256</v>
      </c>
      <c r="B66" s="43">
        <v>2466</v>
      </c>
      <c r="C66" s="20" t="s">
        <v>471</v>
      </c>
      <c r="D66" s="20">
        <v>103392</v>
      </c>
    </row>
    <row r="67" spans="1:4" x14ac:dyDescent="0.3">
      <c r="A67" s="20" t="s">
        <v>257</v>
      </c>
      <c r="B67" s="43">
        <v>2091</v>
      </c>
      <c r="C67" s="20" t="s">
        <v>472</v>
      </c>
      <c r="D67" s="20">
        <v>103208</v>
      </c>
    </row>
    <row r="68" spans="1:4" x14ac:dyDescent="0.3">
      <c r="A68" s="20" t="s">
        <v>258</v>
      </c>
      <c r="B68" s="43">
        <v>2093</v>
      </c>
      <c r="C68" s="20" t="s">
        <v>473</v>
      </c>
      <c r="D68" s="20">
        <v>103210</v>
      </c>
    </row>
    <row r="69" spans="1:4" x14ac:dyDescent="0.3">
      <c r="A69" s="20" t="s">
        <v>259</v>
      </c>
      <c r="B69" s="43">
        <v>2092</v>
      </c>
      <c r="C69" s="20" t="s">
        <v>474</v>
      </c>
      <c r="D69" s="20">
        <v>103209</v>
      </c>
    </row>
    <row r="70" spans="1:4" x14ac:dyDescent="0.3">
      <c r="A70" s="20" t="s">
        <v>260</v>
      </c>
      <c r="B70" s="43">
        <v>7006</v>
      </c>
      <c r="C70" s="20" t="s">
        <v>475</v>
      </c>
      <c r="D70" s="20">
        <v>103600</v>
      </c>
    </row>
    <row r="71" spans="1:4" x14ac:dyDescent="0.3">
      <c r="A71" s="20" t="s">
        <v>261</v>
      </c>
      <c r="B71" s="43">
        <v>2477</v>
      </c>
      <c r="C71" s="20" t="s">
        <v>476</v>
      </c>
      <c r="D71" s="20">
        <v>132261</v>
      </c>
    </row>
    <row r="72" spans="1:4" x14ac:dyDescent="0.3">
      <c r="A72" s="20" t="s">
        <v>262</v>
      </c>
      <c r="B72" s="43">
        <v>3436</v>
      </c>
      <c r="C72" s="20" t="s">
        <v>477</v>
      </c>
      <c r="D72" s="20">
        <v>136440</v>
      </c>
    </row>
    <row r="73" spans="1:4" x14ac:dyDescent="0.3">
      <c r="A73" s="20" t="s">
        <v>263</v>
      </c>
      <c r="B73" s="43">
        <v>2099</v>
      </c>
      <c r="C73" s="20" t="s">
        <v>478</v>
      </c>
      <c r="D73" s="20">
        <v>103214</v>
      </c>
    </row>
    <row r="74" spans="1:4" x14ac:dyDescent="0.3">
      <c r="A74" s="20" t="s">
        <v>264</v>
      </c>
      <c r="B74" s="43">
        <v>1010</v>
      </c>
      <c r="C74" s="20" t="s">
        <v>479</v>
      </c>
      <c r="D74" s="20">
        <v>103125</v>
      </c>
    </row>
    <row r="75" spans="1:4" x14ac:dyDescent="0.3">
      <c r="A75" s="20" t="s">
        <v>265</v>
      </c>
      <c r="B75" s="43">
        <v>1021</v>
      </c>
      <c r="C75" s="20" t="s">
        <v>480</v>
      </c>
      <c r="D75" s="20">
        <v>103134</v>
      </c>
    </row>
    <row r="76" spans="1:4" x14ac:dyDescent="0.3">
      <c r="A76" s="20" t="s">
        <v>266</v>
      </c>
      <c r="B76" s="43">
        <v>4201</v>
      </c>
      <c r="C76" s="20" t="s">
        <v>481</v>
      </c>
      <c r="D76" s="20">
        <v>103503</v>
      </c>
    </row>
    <row r="77" spans="1:4" x14ac:dyDescent="0.3">
      <c r="A77" s="20" t="s">
        <v>267</v>
      </c>
      <c r="B77" s="43">
        <v>4015</v>
      </c>
      <c r="C77" s="20" t="s">
        <v>482</v>
      </c>
      <c r="D77" s="20">
        <v>103483</v>
      </c>
    </row>
    <row r="78" spans="1:4" x14ac:dyDescent="0.3">
      <c r="A78" s="20" t="s">
        <v>268</v>
      </c>
      <c r="B78" s="43">
        <v>3411</v>
      </c>
      <c r="C78" s="20" t="s">
        <v>483</v>
      </c>
      <c r="D78" s="20">
        <v>103479</v>
      </c>
    </row>
    <row r="79" spans="1:4" x14ac:dyDescent="0.3">
      <c r="A79" s="20" t="s">
        <v>269</v>
      </c>
      <c r="B79" s="43">
        <v>2474</v>
      </c>
      <c r="C79" s="20" t="s">
        <v>484</v>
      </c>
      <c r="D79" s="20">
        <v>131672</v>
      </c>
    </row>
    <row r="80" spans="1:4" x14ac:dyDescent="0.3">
      <c r="A80" s="20" t="s">
        <v>270</v>
      </c>
      <c r="B80" s="43">
        <v>4223</v>
      </c>
      <c r="C80" s="20" t="s">
        <v>485</v>
      </c>
      <c r="D80" s="20">
        <v>103509</v>
      </c>
    </row>
    <row r="81" spans="1:4" x14ac:dyDescent="0.3">
      <c r="A81" s="20" t="s">
        <v>271</v>
      </c>
      <c r="B81" s="43">
        <v>3317</v>
      </c>
      <c r="C81" s="20" t="s">
        <v>486</v>
      </c>
      <c r="D81" s="20">
        <v>103421</v>
      </c>
    </row>
    <row r="82" spans="1:4" x14ac:dyDescent="0.3">
      <c r="A82" s="20" t="s">
        <v>272</v>
      </c>
      <c r="B82" s="43">
        <v>1023</v>
      </c>
      <c r="C82" s="20" t="s">
        <v>487</v>
      </c>
      <c r="D82" s="20">
        <v>103136</v>
      </c>
    </row>
    <row r="83" spans="1:4" x14ac:dyDescent="0.3">
      <c r="A83" s="20" t="s">
        <v>273</v>
      </c>
      <c r="B83" s="43">
        <v>2015</v>
      </c>
      <c r="C83" s="20" t="s">
        <v>488</v>
      </c>
      <c r="D83" s="20">
        <v>134102</v>
      </c>
    </row>
    <row r="84" spans="1:4" x14ac:dyDescent="0.3">
      <c r="A84" s="20" t="s">
        <v>274</v>
      </c>
      <c r="B84" s="43">
        <v>3352</v>
      </c>
      <c r="C84" s="20" t="s">
        <v>489</v>
      </c>
      <c r="D84" s="20">
        <v>103444</v>
      </c>
    </row>
    <row r="85" spans="1:4" x14ac:dyDescent="0.3">
      <c r="A85" s="20" t="s">
        <v>275</v>
      </c>
      <c r="B85" s="43">
        <v>2005</v>
      </c>
      <c r="C85" s="20" t="s">
        <v>490</v>
      </c>
      <c r="D85" s="20">
        <v>134098</v>
      </c>
    </row>
    <row r="86" spans="1:4" x14ac:dyDescent="0.3">
      <c r="A86" s="20" t="s">
        <v>276</v>
      </c>
      <c r="B86" s="43">
        <v>4063</v>
      </c>
      <c r="C86" s="20" t="s">
        <v>491</v>
      </c>
      <c r="D86" s="20">
        <v>103486</v>
      </c>
    </row>
    <row r="87" spans="1:4" x14ac:dyDescent="0.3">
      <c r="A87" s="20" t="s">
        <v>277</v>
      </c>
      <c r="B87" s="43">
        <v>1016</v>
      </c>
      <c r="C87" s="20" t="s">
        <v>492</v>
      </c>
      <c r="D87" s="20">
        <v>103129</v>
      </c>
    </row>
    <row r="88" spans="1:4" x14ac:dyDescent="0.3">
      <c r="A88" s="20" t="s">
        <v>278</v>
      </c>
      <c r="B88" s="43">
        <v>2115</v>
      </c>
      <c r="C88" s="20" t="s">
        <v>493</v>
      </c>
      <c r="D88" s="20">
        <v>103221</v>
      </c>
    </row>
    <row r="89" spans="1:4" x14ac:dyDescent="0.3">
      <c r="A89" s="20" t="s">
        <v>279</v>
      </c>
      <c r="B89" s="43">
        <v>2441</v>
      </c>
      <c r="C89" s="20" t="s">
        <v>494</v>
      </c>
      <c r="D89" s="20">
        <v>103368</v>
      </c>
    </row>
    <row r="90" spans="1:4" x14ac:dyDescent="0.3">
      <c r="A90" s="20" t="s">
        <v>280</v>
      </c>
      <c r="B90" s="43">
        <v>2321</v>
      </c>
      <c r="C90" s="20" t="s">
        <v>495</v>
      </c>
      <c r="D90" s="20">
        <v>103339</v>
      </c>
    </row>
    <row r="91" spans="1:4" x14ac:dyDescent="0.3">
      <c r="A91" s="20" t="s">
        <v>281</v>
      </c>
      <c r="B91" s="43">
        <v>2189</v>
      </c>
      <c r="C91" s="20" t="s">
        <v>496</v>
      </c>
      <c r="D91" s="20">
        <v>103265</v>
      </c>
    </row>
    <row r="92" spans="1:4" x14ac:dyDescent="0.3">
      <c r="A92" s="20" t="s">
        <v>282</v>
      </c>
      <c r="B92" s="43">
        <v>7060</v>
      </c>
      <c r="C92" s="20" t="s">
        <v>497</v>
      </c>
      <c r="D92" s="20">
        <v>103630</v>
      </c>
    </row>
    <row r="93" spans="1:4" x14ac:dyDescent="0.3">
      <c r="A93" s="20" t="s">
        <v>283</v>
      </c>
      <c r="B93" s="43">
        <v>1024</v>
      </c>
      <c r="C93" s="20" t="s">
        <v>498</v>
      </c>
      <c r="D93" s="20">
        <v>103137</v>
      </c>
    </row>
    <row r="94" spans="1:4" x14ac:dyDescent="0.3">
      <c r="A94" s="20" t="s">
        <v>284</v>
      </c>
      <c r="B94" s="43">
        <v>7062</v>
      </c>
      <c r="C94" s="20" t="s">
        <v>499</v>
      </c>
      <c r="D94" s="20">
        <v>103632</v>
      </c>
    </row>
    <row r="95" spans="1:4" x14ac:dyDescent="0.3">
      <c r="A95" s="20" t="s">
        <v>285</v>
      </c>
      <c r="B95" s="43">
        <v>2462</v>
      </c>
      <c r="C95" s="20" t="s">
        <v>500</v>
      </c>
      <c r="D95" s="20">
        <v>103388</v>
      </c>
    </row>
    <row r="96" spans="1:4" x14ac:dyDescent="0.3">
      <c r="A96" s="20" t="s">
        <v>286</v>
      </c>
      <c r="B96" s="43">
        <v>7012</v>
      </c>
      <c r="C96" s="20" t="s">
        <v>501</v>
      </c>
      <c r="D96" s="20">
        <v>103603</v>
      </c>
    </row>
    <row r="97" spans="1:4" x14ac:dyDescent="0.3">
      <c r="A97" s="20" t="s">
        <v>287</v>
      </c>
      <c r="B97" s="43">
        <v>2127</v>
      </c>
      <c r="C97" s="20" t="s">
        <v>502</v>
      </c>
      <c r="D97" s="20">
        <v>103227</v>
      </c>
    </row>
    <row r="98" spans="1:4" x14ac:dyDescent="0.3">
      <c r="A98" s="20" t="s">
        <v>288</v>
      </c>
      <c r="B98" s="43">
        <v>2129</v>
      </c>
      <c r="C98" s="20" t="s">
        <v>503</v>
      </c>
      <c r="D98" s="20">
        <v>103229</v>
      </c>
    </row>
    <row r="99" spans="1:4" x14ac:dyDescent="0.3">
      <c r="A99" s="20" t="s">
        <v>289</v>
      </c>
      <c r="B99" s="43">
        <v>2128</v>
      </c>
      <c r="C99" s="20" t="s">
        <v>504</v>
      </c>
      <c r="D99" s="20">
        <v>103228</v>
      </c>
    </row>
    <row r="100" spans="1:4" x14ac:dyDescent="0.3">
      <c r="A100" s="20" t="s">
        <v>290</v>
      </c>
      <c r="B100" s="43">
        <v>2420</v>
      </c>
      <c r="C100" s="20" t="s">
        <v>505</v>
      </c>
      <c r="D100" s="20">
        <v>103353</v>
      </c>
    </row>
    <row r="101" spans="1:4" x14ac:dyDescent="0.3">
      <c r="A101" s="20" t="s">
        <v>291</v>
      </c>
      <c r="B101" s="43">
        <v>2004</v>
      </c>
      <c r="C101" s="20" t="s">
        <v>506</v>
      </c>
      <c r="D101" s="20">
        <v>134094</v>
      </c>
    </row>
    <row r="102" spans="1:4" x14ac:dyDescent="0.3">
      <c r="A102" s="20" t="s">
        <v>292</v>
      </c>
      <c r="B102" s="43">
        <v>1012</v>
      </c>
      <c r="C102" s="20" t="s">
        <v>507</v>
      </c>
      <c r="D102" s="20">
        <v>103126</v>
      </c>
    </row>
    <row r="103" spans="1:4" x14ac:dyDescent="0.3">
      <c r="A103" s="20" t="s">
        <v>293</v>
      </c>
      <c r="B103" s="43">
        <v>2133</v>
      </c>
      <c r="C103" s="20" t="s">
        <v>508</v>
      </c>
      <c r="D103" s="20">
        <v>103233</v>
      </c>
    </row>
    <row r="104" spans="1:4" x14ac:dyDescent="0.3">
      <c r="A104" s="20" t="s">
        <v>296</v>
      </c>
      <c r="B104" s="43">
        <v>3322</v>
      </c>
      <c r="C104" s="20" t="s">
        <v>509</v>
      </c>
      <c r="D104" s="20">
        <v>103426</v>
      </c>
    </row>
    <row r="105" spans="1:4" x14ac:dyDescent="0.3">
      <c r="A105" s="20" t="s">
        <v>297</v>
      </c>
      <c r="B105" s="43">
        <v>2406</v>
      </c>
      <c r="C105" s="20" t="s">
        <v>510</v>
      </c>
      <c r="D105" s="20">
        <v>103345</v>
      </c>
    </row>
    <row r="106" spans="1:4" x14ac:dyDescent="0.3">
      <c r="A106" s="20" t="s">
        <v>298</v>
      </c>
      <c r="B106" s="43">
        <v>2416</v>
      </c>
      <c r="C106" s="20" t="s">
        <v>511</v>
      </c>
      <c r="D106" s="20">
        <v>103351</v>
      </c>
    </row>
    <row r="107" spans="1:4" x14ac:dyDescent="0.3">
      <c r="A107" s="20" t="s">
        <v>299</v>
      </c>
      <c r="B107" s="43">
        <v>3003</v>
      </c>
      <c r="C107" s="20" t="s">
        <v>512</v>
      </c>
      <c r="D107" s="20">
        <v>103398</v>
      </c>
    </row>
    <row r="108" spans="1:4" x14ac:dyDescent="0.3">
      <c r="A108" s="20" t="s">
        <v>300</v>
      </c>
      <c r="B108" s="43">
        <v>4245</v>
      </c>
      <c r="C108" s="20" t="s">
        <v>513</v>
      </c>
      <c r="D108" s="20">
        <v>103519</v>
      </c>
    </row>
    <row r="109" spans="1:4" x14ac:dyDescent="0.3">
      <c r="A109" s="20" t="s">
        <v>301</v>
      </c>
      <c r="B109" s="43">
        <v>2457</v>
      </c>
      <c r="C109" s="20" t="s">
        <v>514</v>
      </c>
      <c r="D109" s="20">
        <v>103384</v>
      </c>
    </row>
    <row r="110" spans="1:4" x14ac:dyDescent="0.3">
      <c r="A110" s="20" t="s">
        <v>302</v>
      </c>
      <c r="B110" s="43">
        <v>2142</v>
      </c>
      <c r="C110" s="20" t="s">
        <v>515</v>
      </c>
      <c r="D110" s="20">
        <v>103237</v>
      </c>
    </row>
    <row r="111" spans="1:4" x14ac:dyDescent="0.3">
      <c r="A111" s="20" t="s">
        <v>303</v>
      </c>
      <c r="B111" s="43">
        <v>2469</v>
      </c>
      <c r="C111" s="20" t="s">
        <v>516</v>
      </c>
      <c r="D111" s="20">
        <v>103395</v>
      </c>
    </row>
    <row r="112" spans="1:4" x14ac:dyDescent="0.3">
      <c r="A112" s="20" t="s">
        <v>304</v>
      </c>
      <c r="B112" s="43">
        <v>3431</v>
      </c>
      <c r="C112" s="20" t="s">
        <v>517</v>
      </c>
      <c r="D112" s="20">
        <v>134774</v>
      </c>
    </row>
    <row r="113" spans="1:4" x14ac:dyDescent="0.3">
      <c r="A113" s="20" t="s">
        <v>305</v>
      </c>
      <c r="B113" s="43">
        <v>1028</v>
      </c>
      <c r="C113" s="20" t="s">
        <v>518</v>
      </c>
      <c r="D113" s="20">
        <v>103141</v>
      </c>
    </row>
    <row r="114" spans="1:4" x14ac:dyDescent="0.3">
      <c r="A114" s="20" t="s">
        <v>306</v>
      </c>
      <c r="B114" s="43">
        <v>1049</v>
      </c>
      <c r="C114" s="20" t="s">
        <v>519</v>
      </c>
      <c r="D114" s="20">
        <v>103145</v>
      </c>
    </row>
    <row r="115" spans="1:4" x14ac:dyDescent="0.3">
      <c r="A115" s="20" t="s">
        <v>307</v>
      </c>
      <c r="B115" s="43">
        <v>7053</v>
      </c>
      <c r="C115" s="20" t="s">
        <v>520</v>
      </c>
      <c r="D115" s="20">
        <v>103628</v>
      </c>
    </row>
    <row r="116" spans="1:4" x14ac:dyDescent="0.3">
      <c r="A116" s="20" t="s">
        <v>308</v>
      </c>
      <c r="B116" s="43">
        <v>3351</v>
      </c>
      <c r="C116" s="20" t="s">
        <v>521</v>
      </c>
      <c r="D116" s="20">
        <v>103443</v>
      </c>
    </row>
    <row r="117" spans="1:4" x14ac:dyDescent="0.3">
      <c r="A117" s="20" t="s">
        <v>309</v>
      </c>
      <c r="B117" s="43">
        <v>3328</v>
      </c>
      <c r="C117" s="20" t="s">
        <v>522</v>
      </c>
      <c r="D117" s="20">
        <v>103430</v>
      </c>
    </row>
    <row r="118" spans="1:4" x14ac:dyDescent="0.3">
      <c r="A118" s="20" t="s">
        <v>310</v>
      </c>
      <c r="B118" s="43">
        <v>2150</v>
      </c>
      <c r="C118" s="20" t="s">
        <v>523</v>
      </c>
      <c r="D118" s="20">
        <v>103241</v>
      </c>
    </row>
    <row r="119" spans="1:4" x14ac:dyDescent="0.3">
      <c r="A119" s="20" t="s">
        <v>311</v>
      </c>
      <c r="B119" s="43">
        <v>2425</v>
      </c>
      <c r="C119" s="20" t="s">
        <v>524</v>
      </c>
      <c r="D119" s="20">
        <v>103356</v>
      </c>
    </row>
    <row r="120" spans="1:4" x14ac:dyDescent="0.3">
      <c r="A120" s="20" t="s">
        <v>312</v>
      </c>
      <c r="B120" s="43">
        <v>1008</v>
      </c>
      <c r="C120" s="20" t="s">
        <v>525</v>
      </c>
      <c r="D120" s="20">
        <v>103123</v>
      </c>
    </row>
    <row r="121" spans="1:4" x14ac:dyDescent="0.3">
      <c r="A121" s="20" t="s">
        <v>313</v>
      </c>
      <c r="B121" s="43">
        <v>7034</v>
      </c>
      <c r="C121" s="20" t="s">
        <v>526</v>
      </c>
      <c r="D121" s="20">
        <v>103614</v>
      </c>
    </row>
    <row r="122" spans="1:4" x14ac:dyDescent="0.3">
      <c r="A122" s="20" t="s">
        <v>314</v>
      </c>
      <c r="B122" s="43">
        <v>4173</v>
      </c>
      <c r="C122" s="20" t="s">
        <v>527</v>
      </c>
      <c r="D122" s="20">
        <v>103497</v>
      </c>
    </row>
    <row r="123" spans="1:4" x14ac:dyDescent="0.3">
      <c r="A123" s="20" t="s">
        <v>315</v>
      </c>
      <c r="B123" s="43">
        <v>2157</v>
      </c>
      <c r="C123" s="20" t="s">
        <v>528</v>
      </c>
      <c r="D123" s="20">
        <v>103246</v>
      </c>
    </row>
    <row r="124" spans="1:4" x14ac:dyDescent="0.3">
      <c r="A124" s="20" t="s">
        <v>316</v>
      </c>
      <c r="B124" s="43">
        <v>2159</v>
      </c>
      <c r="C124" s="20" t="s">
        <v>529</v>
      </c>
      <c r="D124" s="20">
        <v>103247</v>
      </c>
    </row>
    <row r="125" spans="1:4" x14ac:dyDescent="0.3">
      <c r="A125" s="20" t="s">
        <v>317</v>
      </c>
      <c r="B125" s="43">
        <v>2161</v>
      </c>
      <c r="C125" s="20" t="s">
        <v>530</v>
      </c>
      <c r="D125" s="20">
        <v>103249</v>
      </c>
    </row>
    <row r="126" spans="1:4" x14ac:dyDescent="0.3">
      <c r="A126" s="20" t="s">
        <v>318</v>
      </c>
      <c r="B126" s="43">
        <v>2160</v>
      </c>
      <c r="C126" s="20" t="s">
        <v>531</v>
      </c>
      <c r="D126" s="20">
        <v>103248</v>
      </c>
    </row>
    <row r="127" spans="1:4" x14ac:dyDescent="0.3">
      <c r="A127" s="20" t="s">
        <v>319</v>
      </c>
      <c r="B127" s="43">
        <v>2063</v>
      </c>
      <c r="C127" s="20" t="s">
        <v>532</v>
      </c>
      <c r="D127" s="20">
        <v>103193</v>
      </c>
    </row>
    <row r="128" spans="1:4" x14ac:dyDescent="0.3">
      <c r="A128" s="20" t="s">
        <v>320</v>
      </c>
      <c r="B128" s="43">
        <v>1018</v>
      </c>
      <c r="C128" s="20" t="s">
        <v>533</v>
      </c>
      <c r="D128" s="20">
        <v>103131</v>
      </c>
    </row>
    <row r="129" spans="1:4" x14ac:dyDescent="0.3">
      <c r="A129" s="20" t="s">
        <v>321</v>
      </c>
      <c r="B129" s="43">
        <v>1000</v>
      </c>
      <c r="C129" s="20" t="s">
        <v>534</v>
      </c>
      <c r="D129" s="20">
        <v>137796</v>
      </c>
    </row>
    <row r="130" spans="1:4" x14ac:dyDescent="0.3">
      <c r="A130" s="20" t="s">
        <v>322</v>
      </c>
      <c r="B130" s="43">
        <v>7033</v>
      </c>
      <c r="C130" s="20" t="s">
        <v>535</v>
      </c>
      <c r="D130" s="20">
        <v>103613</v>
      </c>
    </row>
    <row r="131" spans="1:4" x14ac:dyDescent="0.3">
      <c r="A131" s="20" t="s">
        <v>323</v>
      </c>
      <c r="B131" s="43">
        <v>4177</v>
      </c>
      <c r="C131" s="20" t="s">
        <v>536</v>
      </c>
      <c r="D131" s="20">
        <v>103498</v>
      </c>
    </row>
    <row r="132" spans="1:4" x14ac:dyDescent="0.3">
      <c r="A132" s="20" t="s">
        <v>324</v>
      </c>
      <c r="B132" s="43">
        <v>2169</v>
      </c>
      <c r="C132" s="20" t="s">
        <v>537</v>
      </c>
      <c r="D132" s="20">
        <v>103252</v>
      </c>
    </row>
    <row r="133" spans="1:4" x14ac:dyDescent="0.3">
      <c r="A133" s="20" t="s">
        <v>325</v>
      </c>
      <c r="B133" s="43">
        <v>2008</v>
      </c>
      <c r="C133" s="20" t="s">
        <v>538</v>
      </c>
      <c r="D133" s="20">
        <v>103157</v>
      </c>
    </row>
    <row r="134" spans="1:4" x14ac:dyDescent="0.3">
      <c r="A134" s="20" t="s">
        <v>326</v>
      </c>
      <c r="B134" s="43">
        <v>1038</v>
      </c>
      <c r="C134" s="20" t="s">
        <v>539</v>
      </c>
      <c r="D134" s="20">
        <v>103142</v>
      </c>
    </row>
    <row r="135" spans="1:4" x14ac:dyDescent="0.3">
      <c r="A135" s="20" t="s">
        <v>327</v>
      </c>
      <c r="B135" s="43">
        <v>2174</v>
      </c>
      <c r="C135" s="20" t="s">
        <v>540</v>
      </c>
      <c r="D135" s="20">
        <v>103255</v>
      </c>
    </row>
    <row r="136" spans="1:4" x14ac:dyDescent="0.3">
      <c r="A136" s="20" t="s">
        <v>328</v>
      </c>
      <c r="B136" s="43">
        <v>2176</v>
      </c>
      <c r="C136" s="20" t="s">
        <v>541</v>
      </c>
      <c r="D136" s="20">
        <v>103256</v>
      </c>
    </row>
    <row r="137" spans="1:4" x14ac:dyDescent="0.3">
      <c r="A137" s="20" t="s">
        <v>329</v>
      </c>
      <c r="B137" s="43">
        <v>7047</v>
      </c>
      <c r="C137" s="20" t="s">
        <v>542</v>
      </c>
      <c r="D137" s="20">
        <v>103623</v>
      </c>
    </row>
    <row r="138" spans="1:4" x14ac:dyDescent="0.3">
      <c r="A138" s="20" t="s">
        <v>330</v>
      </c>
      <c r="B138" s="43">
        <v>3410</v>
      </c>
      <c r="C138" s="20" t="s">
        <v>543</v>
      </c>
      <c r="D138" s="20">
        <v>103478</v>
      </c>
    </row>
    <row r="139" spans="1:4" x14ac:dyDescent="0.3">
      <c r="A139" s="20" t="s">
        <v>331</v>
      </c>
      <c r="B139" s="43">
        <v>3381</v>
      </c>
      <c r="C139" s="20" t="s">
        <v>544</v>
      </c>
      <c r="D139" s="20">
        <v>103466</v>
      </c>
    </row>
    <row r="140" spans="1:4" x14ac:dyDescent="0.3">
      <c r="A140" s="20" t="s">
        <v>332</v>
      </c>
      <c r="B140" s="43">
        <v>3380</v>
      </c>
      <c r="C140" s="20" t="s">
        <v>545</v>
      </c>
      <c r="D140" s="20">
        <v>103465</v>
      </c>
    </row>
    <row r="141" spans="1:4" x14ac:dyDescent="0.3">
      <c r="A141" s="20" t="s">
        <v>333</v>
      </c>
      <c r="B141" s="43">
        <v>3335</v>
      </c>
      <c r="C141" s="20" t="s">
        <v>546</v>
      </c>
      <c r="D141" s="20">
        <v>103434</v>
      </c>
    </row>
    <row r="142" spans="1:4" x14ac:dyDescent="0.3">
      <c r="A142" s="20" t="s">
        <v>334</v>
      </c>
      <c r="B142" s="43">
        <v>3329</v>
      </c>
      <c r="C142" s="20" t="s">
        <v>547</v>
      </c>
      <c r="D142" s="20">
        <v>103431</v>
      </c>
    </row>
    <row r="143" spans="1:4" x14ac:dyDescent="0.3">
      <c r="A143" s="20" t="s">
        <v>335</v>
      </c>
      <c r="B143" s="43">
        <v>2183</v>
      </c>
      <c r="C143" s="20" t="s">
        <v>548</v>
      </c>
      <c r="D143" s="20">
        <v>103261</v>
      </c>
    </row>
    <row r="144" spans="1:4" x14ac:dyDescent="0.3">
      <c r="A144" s="20" t="s">
        <v>336</v>
      </c>
      <c r="B144" s="43">
        <v>3372</v>
      </c>
      <c r="C144" s="20" t="s">
        <v>549</v>
      </c>
      <c r="D144" s="20">
        <v>103460</v>
      </c>
    </row>
    <row r="145" spans="1:4" x14ac:dyDescent="0.3">
      <c r="A145" s="20" t="s">
        <v>337</v>
      </c>
      <c r="B145" s="43">
        <v>3375</v>
      </c>
      <c r="C145" s="20" t="s">
        <v>550</v>
      </c>
      <c r="D145" s="20">
        <v>103462</v>
      </c>
    </row>
    <row r="146" spans="1:4" x14ac:dyDescent="0.3">
      <c r="A146" s="20" t="s">
        <v>338</v>
      </c>
      <c r="B146" s="43">
        <v>3331</v>
      </c>
      <c r="C146" s="20" t="s">
        <v>551</v>
      </c>
      <c r="D146" s="20">
        <v>103433</v>
      </c>
    </row>
    <row r="147" spans="1:4" x14ac:dyDescent="0.3">
      <c r="A147" s="20" t="s">
        <v>339</v>
      </c>
      <c r="B147" s="43">
        <v>3406</v>
      </c>
      <c r="C147" s="20" t="s">
        <v>552</v>
      </c>
      <c r="D147" s="20">
        <v>103476</v>
      </c>
    </row>
    <row r="148" spans="1:4" x14ac:dyDescent="0.3">
      <c r="A148" s="20" t="s">
        <v>340</v>
      </c>
      <c r="B148" s="43">
        <v>3386</v>
      </c>
      <c r="C148" s="20" t="s">
        <v>553</v>
      </c>
      <c r="D148" s="20">
        <v>103470</v>
      </c>
    </row>
    <row r="149" spans="1:4" x14ac:dyDescent="0.3">
      <c r="A149" s="20" t="s">
        <v>341</v>
      </c>
      <c r="B149" s="43">
        <v>3363</v>
      </c>
      <c r="C149" s="20" t="s">
        <v>554</v>
      </c>
      <c r="D149" s="20">
        <v>103455</v>
      </c>
    </row>
    <row r="150" spans="1:4" x14ac:dyDescent="0.3">
      <c r="A150" s="20" t="s">
        <v>342</v>
      </c>
      <c r="B150" s="43">
        <v>3355</v>
      </c>
      <c r="C150" s="20" t="s">
        <v>555</v>
      </c>
      <c r="D150" s="20">
        <v>103447</v>
      </c>
    </row>
    <row r="151" spans="1:4" x14ac:dyDescent="0.3">
      <c r="A151" s="20" t="s">
        <v>343</v>
      </c>
      <c r="B151" s="43">
        <v>3342</v>
      </c>
      <c r="C151" s="20" t="s">
        <v>556</v>
      </c>
      <c r="D151" s="20">
        <v>103437</v>
      </c>
    </row>
    <row r="152" spans="1:4" x14ac:dyDescent="0.3">
      <c r="A152" s="20" t="s">
        <v>344</v>
      </c>
      <c r="B152" s="43">
        <v>3367</v>
      </c>
      <c r="C152" s="20" t="s">
        <v>557</v>
      </c>
      <c r="D152" s="20">
        <v>103458</v>
      </c>
    </row>
    <row r="153" spans="1:4" x14ac:dyDescent="0.3">
      <c r="A153" s="20" t="s">
        <v>345</v>
      </c>
      <c r="B153" s="43">
        <v>3010</v>
      </c>
      <c r="C153" s="20" t="s">
        <v>558</v>
      </c>
      <c r="D153" s="20">
        <v>103401</v>
      </c>
    </row>
    <row r="154" spans="1:4" x14ac:dyDescent="0.3">
      <c r="A154" s="20" t="s">
        <v>346</v>
      </c>
      <c r="B154" s="43">
        <v>4625</v>
      </c>
      <c r="C154" s="20" t="s">
        <v>559</v>
      </c>
      <c r="D154" s="20">
        <v>103534</v>
      </c>
    </row>
    <row r="155" spans="1:4" x14ac:dyDescent="0.3">
      <c r="A155" s="20" t="s">
        <v>347</v>
      </c>
      <c r="B155" s="43">
        <v>3377</v>
      </c>
      <c r="C155" s="20" t="s">
        <v>560</v>
      </c>
      <c r="D155" s="20">
        <v>103463</v>
      </c>
    </row>
    <row r="156" spans="1:4" x14ac:dyDescent="0.3">
      <c r="A156" s="20" t="s">
        <v>348</v>
      </c>
      <c r="B156" s="43">
        <v>3371</v>
      </c>
      <c r="C156" s="20" t="s">
        <v>561</v>
      </c>
      <c r="D156" s="20">
        <v>103459</v>
      </c>
    </row>
    <row r="157" spans="1:4" x14ac:dyDescent="0.3">
      <c r="A157" s="20" t="s">
        <v>349</v>
      </c>
      <c r="B157" s="43">
        <v>3307</v>
      </c>
      <c r="C157" s="20" t="s">
        <v>562</v>
      </c>
      <c r="D157" s="20">
        <v>103416</v>
      </c>
    </row>
    <row r="158" spans="1:4" x14ac:dyDescent="0.3">
      <c r="A158" s="20" t="s">
        <v>350</v>
      </c>
      <c r="B158" s="43">
        <v>3361</v>
      </c>
      <c r="C158" s="20" t="s">
        <v>563</v>
      </c>
      <c r="D158" s="20">
        <v>103453</v>
      </c>
    </row>
    <row r="159" spans="1:4" x14ac:dyDescent="0.3">
      <c r="A159" s="20" t="s">
        <v>351</v>
      </c>
      <c r="B159" s="43">
        <v>3382</v>
      </c>
      <c r="C159" s="20" t="s">
        <v>564</v>
      </c>
      <c r="D159" s="20">
        <v>103467</v>
      </c>
    </row>
    <row r="160" spans="1:4" x14ac:dyDescent="0.3">
      <c r="A160" s="20" t="s">
        <v>352</v>
      </c>
      <c r="B160" s="43">
        <v>3344</v>
      </c>
      <c r="C160" s="20" t="s">
        <v>565</v>
      </c>
      <c r="D160" s="20">
        <v>103438</v>
      </c>
    </row>
    <row r="161" spans="1:4" x14ac:dyDescent="0.3">
      <c r="A161" s="20" t="s">
        <v>353</v>
      </c>
      <c r="B161" s="43">
        <v>3025</v>
      </c>
      <c r="C161" s="20" t="s">
        <v>566</v>
      </c>
      <c r="D161" s="20">
        <v>103410</v>
      </c>
    </row>
    <row r="162" spans="1:4" x14ac:dyDescent="0.3">
      <c r="A162" s="20" t="s">
        <v>354</v>
      </c>
      <c r="B162" s="43">
        <v>3016</v>
      </c>
      <c r="C162" s="20" t="s">
        <v>567</v>
      </c>
      <c r="D162" s="20">
        <v>103404</v>
      </c>
    </row>
    <row r="163" spans="1:4" x14ac:dyDescent="0.3">
      <c r="A163" s="20" t="s">
        <v>355</v>
      </c>
      <c r="B163" s="43">
        <v>3346</v>
      </c>
      <c r="C163" s="20" t="s">
        <v>568</v>
      </c>
      <c r="D163" s="20">
        <v>103439</v>
      </c>
    </row>
    <row r="164" spans="1:4" x14ac:dyDescent="0.3">
      <c r="A164" s="20" t="s">
        <v>356</v>
      </c>
      <c r="B164" s="43">
        <v>4606</v>
      </c>
      <c r="C164" s="20" t="s">
        <v>569</v>
      </c>
      <c r="D164" s="20">
        <v>103531</v>
      </c>
    </row>
    <row r="165" spans="1:4" x14ac:dyDescent="0.3">
      <c r="A165" s="20" t="s">
        <v>357</v>
      </c>
      <c r="B165" s="43">
        <v>3428</v>
      </c>
      <c r="C165" s="20" t="s">
        <v>570</v>
      </c>
      <c r="D165" s="20">
        <v>134476</v>
      </c>
    </row>
    <row r="166" spans="1:4" x14ac:dyDescent="0.3">
      <c r="A166" s="20" t="s">
        <v>358</v>
      </c>
      <c r="B166" s="43">
        <v>3019</v>
      </c>
      <c r="C166" s="20" t="s">
        <v>571</v>
      </c>
      <c r="D166" s="20">
        <v>103406</v>
      </c>
    </row>
    <row r="167" spans="1:4" x14ac:dyDescent="0.3">
      <c r="A167" s="20" t="s">
        <v>359</v>
      </c>
      <c r="B167" s="43">
        <v>3365</v>
      </c>
      <c r="C167" s="20" t="s">
        <v>572</v>
      </c>
      <c r="D167" s="20">
        <v>103456</v>
      </c>
    </row>
    <row r="168" spans="1:4" x14ac:dyDescent="0.3">
      <c r="A168" s="20" t="s">
        <v>360</v>
      </c>
      <c r="B168" s="43">
        <v>1009</v>
      </c>
      <c r="C168" s="20" t="s">
        <v>573</v>
      </c>
      <c r="D168" s="20">
        <v>103124</v>
      </c>
    </row>
    <row r="169" spans="1:4" x14ac:dyDescent="0.3">
      <c r="A169" s="20" t="s">
        <v>361</v>
      </c>
      <c r="B169" s="43">
        <v>3310</v>
      </c>
      <c r="C169" s="20" t="s">
        <v>574</v>
      </c>
      <c r="D169" s="20">
        <v>103417</v>
      </c>
    </row>
    <row r="170" spans="1:4" x14ac:dyDescent="0.3">
      <c r="A170" s="20" t="s">
        <v>362</v>
      </c>
      <c r="B170" s="43">
        <v>2178</v>
      </c>
      <c r="C170" s="20" t="s">
        <v>575</v>
      </c>
      <c r="D170" s="20">
        <v>103257</v>
      </c>
    </row>
    <row r="171" spans="1:4" x14ac:dyDescent="0.3">
      <c r="A171" s="20" t="s">
        <v>363</v>
      </c>
      <c r="B171" s="43">
        <v>2184</v>
      </c>
      <c r="C171" s="20" t="s">
        <v>576</v>
      </c>
      <c r="D171" s="20">
        <v>103262</v>
      </c>
    </row>
    <row r="172" spans="1:4" x14ac:dyDescent="0.3">
      <c r="A172" s="20" t="s">
        <v>364</v>
      </c>
      <c r="B172" s="43">
        <v>2190</v>
      </c>
      <c r="C172" s="20" t="s">
        <v>577</v>
      </c>
      <c r="D172" s="20">
        <v>103266</v>
      </c>
    </row>
    <row r="173" spans="1:4" x14ac:dyDescent="0.3">
      <c r="A173" s="20" t="s">
        <v>365</v>
      </c>
      <c r="B173" s="43">
        <v>7035</v>
      </c>
      <c r="C173" s="20" t="s">
        <v>578</v>
      </c>
      <c r="D173" s="20">
        <v>103615</v>
      </c>
    </row>
    <row r="174" spans="1:4" x14ac:dyDescent="0.3">
      <c r="A174" s="20" t="s">
        <v>366</v>
      </c>
      <c r="B174" s="43">
        <v>2246</v>
      </c>
      <c r="C174" s="20" t="s">
        <v>579</v>
      </c>
      <c r="D174" s="20">
        <v>103296</v>
      </c>
    </row>
    <row r="175" spans="1:4" x14ac:dyDescent="0.3">
      <c r="A175" s="20" t="s">
        <v>367</v>
      </c>
      <c r="B175" s="43">
        <v>3323</v>
      </c>
      <c r="C175" s="20" t="s">
        <v>580</v>
      </c>
      <c r="D175" s="20">
        <v>103427</v>
      </c>
    </row>
    <row r="176" spans="1:4" x14ac:dyDescent="0.3">
      <c r="A176" s="20" t="s">
        <v>368</v>
      </c>
      <c r="B176" s="43">
        <v>7045</v>
      </c>
      <c r="C176" s="20" t="s">
        <v>581</v>
      </c>
      <c r="D176" s="20">
        <v>103622</v>
      </c>
    </row>
    <row r="177" spans="1:4" x14ac:dyDescent="0.3">
      <c r="A177" s="20" t="s">
        <v>369</v>
      </c>
      <c r="B177" s="43">
        <v>2192</v>
      </c>
      <c r="C177" s="20" t="s">
        <v>582</v>
      </c>
      <c r="D177" s="20">
        <v>103268</v>
      </c>
    </row>
    <row r="178" spans="1:4" x14ac:dyDescent="0.3">
      <c r="A178" s="20" t="s">
        <v>370</v>
      </c>
      <c r="B178" s="43">
        <v>7014</v>
      </c>
      <c r="C178" s="20" t="s">
        <v>583</v>
      </c>
      <c r="D178" s="20">
        <v>103605</v>
      </c>
    </row>
    <row r="179" spans="1:4" x14ac:dyDescent="0.3">
      <c r="A179" s="20" t="s">
        <v>371</v>
      </c>
      <c r="B179" s="43">
        <v>7009</v>
      </c>
      <c r="C179" s="20" t="s">
        <v>584</v>
      </c>
      <c r="D179" s="20">
        <v>103601</v>
      </c>
    </row>
    <row r="180" spans="1:4" x14ac:dyDescent="0.3">
      <c r="A180" s="20" t="s">
        <v>372</v>
      </c>
      <c r="B180" s="43">
        <v>5203</v>
      </c>
      <c r="C180" s="20" t="s">
        <v>585</v>
      </c>
      <c r="D180" s="20">
        <v>103544</v>
      </c>
    </row>
    <row r="181" spans="1:4" x14ac:dyDescent="0.3">
      <c r="A181" s="20" t="s">
        <v>373</v>
      </c>
      <c r="B181" s="43">
        <v>5202</v>
      </c>
      <c r="C181" s="20" t="s">
        <v>586</v>
      </c>
      <c r="D181" s="20">
        <v>103543</v>
      </c>
    </row>
    <row r="182" spans="1:4" x14ac:dyDescent="0.3">
      <c r="A182" s="20" t="s">
        <v>374</v>
      </c>
      <c r="B182" s="43">
        <v>2108</v>
      </c>
      <c r="C182" s="20" t="s">
        <v>587</v>
      </c>
      <c r="D182" s="20">
        <v>103217</v>
      </c>
    </row>
    <row r="183" spans="1:4" x14ac:dyDescent="0.3">
      <c r="A183" s="20" t="s">
        <v>375</v>
      </c>
      <c r="B183" s="43">
        <v>1019</v>
      </c>
      <c r="C183" s="20" t="s">
        <v>588</v>
      </c>
      <c r="D183" s="20">
        <v>103132</v>
      </c>
    </row>
    <row r="184" spans="1:4" x14ac:dyDescent="0.3">
      <c r="A184" s="20" t="s">
        <v>376</v>
      </c>
      <c r="B184" s="43">
        <v>2306</v>
      </c>
      <c r="C184" s="20" t="s">
        <v>589</v>
      </c>
      <c r="D184" s="20">
        <v>103326</v>
      </c>
    </row>
    <row r="185" spans="1:4" x14ac:dyDescent="0.3">
      <c r="A185" s="20" t="s">
        <v>377</v>
      </c>
      <c r="B185" s="43">
        <v>2308</v>
      </c>
      <c r="C185" s="20" t="s">
        <v>590</v>
      </c>
      <c r="D185" s="20">
        <v>103328</v>
      </c>
    </row>
    <row r="186" spans="1:4" x14ac:dyDescent="0.3">
      <c r="A186" s="20" t="s">
        <v>378</v>
      </c>
      <c r="B186" s="43">
        <v>2245</v>
      </c>
      <c r="C186" s="20" t="s">
        <v>591</v>
      </c>
      <c r="D186" s="20">
        <v>103295</v>
      </c>
    </row>
    <row r="187" spans="1:4" x14ac:dyDescent="0.3">
      <c r="A187" s="20" t="s">
        <v>379</v>
      </c>
      <c r="B187" s="43">
        <v>1020</v>
      </c>
      <c r="C187" s="20" t="s">
        <v>592</v>
      </c>
      <c r="D187" s="20">
        <v>103133</v>
      </c>
    </row>
    <row r="188" spans="1:4" x14ac:dyDescent="0.3">
      <c r="A188" s="20" t="s">
        <v>380</v>
      </c>
      <c r="B188" s="43">
        <v>1014</v>
      </c>
      <c r="C188" s="20" t="s">
        <v>593</v>
      </c>
      <c r="D188" s="20">
        <v>103127</v>
      </c>
    </row>
    <row r="189" spans="1:4" x14ac:dyDescent="0.3">
      <c r="A189" s="20" t="s">
        <v>381</v>
      </c>
      <c r="B189" s="43">
        <v>2019</v>
      </c>
      <c r="C189" s="20" t="s">
        <v>594</v>
      </c>
      <c r="D189" s="20">
        <v>134279</v>
      </c>
    </row>
    <row r="190" spans="1:4" x14ac:dyDescent="0.3">
      <c r="A190" s="20" t="s">
        <v>382</v>
      </c>
      <c r="B190" s="43">
        <v>2011</v>
      </c>
      <c r="C190" s="20" t="s">
        <v>595</v>
      </c>
      <c r="D190" s="20">
        <v>134099</v>
      </c>
    </row>
    <row r="191" spans="1:4" x14ac:dyDescent="0.3">
      <c r="A191" s="20" t="s">
        <v>383</v>
      </c>
      <c r="B191" s="43">
        <v>4193</v>
      </c>
      <c r="C191" s="20" t="s">
        <v>596</v>
      </c>
      <c r="D191" s="20">
        <v>103501</v>
      </c>
    </row>
    <row r="192" spans="1:4" x14ac:dyDescent="0.3">
      <c r="A192" s="20" t="s">
        <v>384</v>
      </c>
      <c r="B192" s="43">
        <v>2478</v>
      </c>
      <c r="C192" s="20" t="s">
        <v>597</v>
      </c>
      <c r="D192" s="20">
        <v>132007</v>
      </c>
    </row>
    <row r="193" spans="1:4" x14ac:dyDescent="0.3">
      <c r="A193" s="20" t="s">
        <v>385</v>
      </c>
      <c r="B193" s="43">
        <v>2293</v>
      </c>
      <c r="C193" s="20" t="s">
        <v>598</v>
      </c>
      <c r="D193" s="20">
        <v>103317</v>
      </c>
    </row>
    <row r="194" spans="1:4" x14ac:dyDescent="0.3">
      <c r="A194" s="20" t="s">
        <v>386</v>
      </c>
      <c r="B194" s="43">
        <v>2445</v>
      </c>
      <c r="C194" s="20" t="s">
        <v>599</v>
      </c>
      <c r="D194" s="20">
        <v>103372</v>
      </c>
    </row>
    <row r="195" spans="1:4" x14ac:dyDescent="0.3">
      <c r="A195" s="20" t="s">
        <v>387</v>
      </c>
      <c r="B195" s="43">
        <v>2278</v>
      </c>
      <c r="C195" s="20" t="s">
        <v>600</v>
      </c>
      <c r="D195" s="20">
        <v>103310</v>
      </c>
    </row>
    <row r="196" spans="1:4" x14ac:dyDescent="0.3">
      <c r="A196" s="20" t="s">
        <v>388</v>
      </c>
      <c r="B196" s="43">
        <v>2314</v>
      </c>
      <c r="C196" s="20" t="s">
        <v>601</v>
      </c>
      <c r="D196" s="20">
        <v>103334</v>
      </c>
    </row>
    <row r="197" spans="1:4" x14ac:dyDescent="0.3">
      <c r="A197" s="20" t="s">
        <v>389</v>
      </c>
      <c r="B197" s="43">
        <v>2317</v>
      </c>
      <c r="C197" s="20" t="s">
        <v>602</v>
      </c>
      <c r="D197" s="20">
        <v>103337</v>
      </c>
    </row>
    <row r="198" spans="1:4" x14ac:dyDescent="0.3">
      <c r="A198" s="20" t="s">
        <v>390</v>
      </c>
      <c r="B198" s="43">
        <v>2225</v>
      </c>
      <c r="C198" s="20" t="s">
        <v>603</v>
      </c>
      <c r="D198" s="20">
        <v>103279</v>
      </c>
    </row>
    <row r="199" spans="1:4" x14ac:dyDescent="0.3">
      <c r="A199" s="20" t="s">
        <v>391</v>
      </c>
      <c r="B199" s="43">
        <v>2412</v>
      </c>
      <c r="C199" s="20" t="s">
        <v>604</v>
      </c>
      <c r="D199" s="20">
        <v>103349</v>
      </c>
    </row>
    <row r="200" spans="1:4" x14ac:dyDescent="0.3">
      <c r="A200" s="20" t="s">
        <v>392</v>
      </c>
      <c r="B200" s="43">
        <v>3421</v>
      </c>
      <c r="C200" s="20" t="s">
        <v>605</v>
      </c>
      <c r="D200" s="20">
        <v>133996</v>
      </c>
    </row>
    <row r="201" spans="1:4" x14ac:dyDescent="0.3">
      <c r="A201" s="20" t="s">
        <v>393</v>
      </c>
      <c r="B201" s="43">
        <v>2227</v>
      </c>
      <c r="C201" s="20" t="s">
        <v>606</v>
      </c>
      <c r="D201" s="20">
        <v>103281</v>
      </c>
    </row>
    <row r="202" spans="1:4" x14ac:dyDescent="0.3">
      <c r="A202" s="20" t="s">
        <v>394</v>
      </c>
      <c r="B202" s="43">
        <v>2231</v>
      </c>
      <c r="C202" s="20" t="s">
        <v>607</v>
      </c>
      <c r="D202" s="20">
        <v>103284</v>
      </c>
    </row>
  </sheetData>
  <autoFilter ref="A2:I2" xr:uid="{3A31013E-2034-4FC1-96C6-209056B0DDF7}">
    <sortState xmlns:xlrd2="http://schemas.microsoft.com/office/spreadsheetml/2017/richdata2" ref="A3:I202">
      <sortCondition ref="A2"/>
    </sortState>
  </autoFilter>
  <conditionalFormatting sqref="B2:D20">
    <cfRule type="cellIs" dxfId="16" priority="1" operator="lessThan">
      <formula>0</formula>
    </cfRule>
  </conditionalFormatting>
  <pageMargins left="0.7" right="0.7" top="0.75" bottom="0.75" header="0.3" footer="0.3"/>
  <headerFooter>
    <oddFooter>&amp;C_x000D_&amp;1#&amp;"Calibri"&amp;10&amp;K000000 OFFICIAL</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F36B0-D2DF-4A1D-AFFA-345AE4E9090D}">
  <sheetPr codeName="Sheet20">
    <tabColor rgb="FF0070C0"/>
  </sheetPr>
  <dimension ref="A1:C20"/>
  <sheetViews>
    <sheetView workbookViewId="0">
      <selection activeCell="C20" sqref="C20"/>
    </sheetView>
  </sheetViews>
  <sheetFormatPr defaultRowHeight="14.4" x14ac:dyDescent="0.3"/>
  <cols>
    <col min="1" max="1" width="3.5546875" style="64" customWidth="1"/>
    <col min="2" max="2" width="24.5546875" style="64" customWidth="1"/>
    <col min="3" max="3" width="89.44140625" style="64" customWidth="1"/>
    <col min="4" max="244" width="9.109375" style="64"/>
    <col min="245" max="245" width="0.5546875" style="64" customWidth="1"/>
    <col min="246" max="246" width="9.44140625" style="64" customWidth="1"/>
    <col min="247" max="247" width="14.44140625" style="64" customWidth="1"/>
    <col min="248" max="500" width="9.109375" style="64"/>
    <col min="501" max="501" width="0.5546875" style="64" customWidth="1"/>
    <col min="502" max="502" width="9.44140625" style="64" customWidth="1"/>
    <col min="503" max="503" width="14.44140625" style="64" customWidth="1"/>
    <col min="504" max="756" width="9.109375" style="64"/>
    <col min="757" max="757" width="0.5546875" style="64" customWidth="1"/>
    <col min="758" max="758" width="9.44140625" style="64" customWidth="1"/>
    <col min="759" max="759" width="14.44140625" style="64" customWidth="1"/>
    <col min="760" max="1012" width="9.109375" style="64"/>
    <col min="1013" max="1013" width="0.5546875" style="64" customWidth="1"/>
    <col min="1014" max="1014" width="9.44140625" style="64" customWidth="1"/>
    <col min="1015" max="1015" width="14.44140625" style="64" customWidth="1"/>
    <col min="1016" max="1268" width="9.109375" style="64"/>
    <col min="1269" max="1269" width="0.5546875" style="64" customWidth="1"/>
    <col min="1270" max="1270" width="9.44140625" style="64" customWidth="1"/>
    <col min="1271" max="1271" width="14.44140625" style="64" customWidth="1"/>
    <col min="1272" max="1524" width="9.109375" style="64"/>
    <col min="1525" max="1525" width="0.5546875" style="64" customWidth="1"/>
    <col min="1526" max="1526" width="9.44140625" style="64" customWidth="1"/>
    <col min="1527" max="1527" width="14.44140625" style="64" customWidth="1"/>
    <col min="1528" max="1780" width="9.109375" style="64"/>
    <col min="1781" max="1781" width="0.5546875" style="64" customWidth="1"/>
    <col min="1782" max="1782" width="9.44140625" style="64" customWidth="1"/>
    <col min="1783" max="1783" width="14.44140625" style="64" customWidth="1"/>
    <col min="1784" max="2036" width="9.109375" style="64"/>
    <col min="2037" max="2037" width="0.5546875" style="64" customWidth="1"/>
    <col min="2038" max="2038" width="9.44140625" style="64" customWidth="1"/>
    <col min="2039" max="2039" width="14.44140625" style="64" customWidth="1"/>
    <col min="2040" max="2292" width="9.109375" style="64"/>
    <col min="2293" max="2293" width="0.5546875" style="64" customWidth="1"/>
    <col min="2294" max="2294" width="9.44140625" style="64" customWidth="1"/>
    <col min="2295" max="2295" width="14.44140625" style="64" customWidth="1"/>
    <col min="2296" max="2548" width="9.109375" style="64"/>
    <col min="2549" max="2549" width="0.5546875" style="64" customWidth="1"/>
    <col min="2550" max="2550" width="9.44140625" style="64" customWidth="1"/>
    <col min="2551" max="2551" width="14.44140625" style="64" customWidth="1"/>
    <col min="2552" max="2804" width="9.109375" style="64"/>
    <col min="2805" max="2805" width="0.5546875" style="64" customWidth="1"/>
    <col min="2806" max="2806" width="9.44140625" style="64" customWidth="1"/>
    <col min="2807" max="2807" width="14.44140625" style="64" customWidth="1"/>
    <col min="2808" max="3060" width="9.109375" style="64"/>
    <col min="3061" max="3061" width="0.5546875" style="64" customWidth="1"/>
    <col min="3062" max="3062" width="9.44140625" style="64" customWidth="1"/>
    <col min="3063" max="3063" width="14.44140625" style="64" customWidth="1"/>
    <col min="3064" max="3316" width="9.109375" style="64"/>
    <col min="3317" max="3317" width="0.5546875" style="64" customWidth="1"/>
    <col min="3318" max="3318" width="9.44140625" style="64" customWidth="1"/>
    <col min="3319" max="3319" width="14.44140625" style="64" customWidth="1"/>
    <col min="3320" max="3572" width="9.109375" style="64"/>
    <col min="3573" max="3573" width="0.5546875" style="64" customWidth="1"/>
    <col min="3574" max="3574" width="9.44140625" style="64" customWidth="1"/>
    <col min="3575" max="3575" width="14.44140625" style="64" customWidth="1"/>
    <col min="3576" max="3828" width="9.109375" style="64"/>
    <col min="3829" max="3829" width="0.5546875" style="64" customWidth="1"/>
    <col min="3830" max="3830" width="9.44140625" style="64" customWidth="1"/>
    <col min="3831" max="3831" width="14.44140625" style="64" customWidth="1"/>
    <col min="3832" max="4084" width="9.109375" style="64"/>
    <col min="4085" max="4085" width="0.5546875" style="64" customWidth="1"/>
    <col min="4086" max="4086" width="9.44140625" style="64" customWidth="1"/>
    <col min="4087" max="4087" width="14.44140625" style="64" customWidth="1"/>
    <col min="4088" max="4340" width="9.109375" style="64"/>
    <col min="4341" max="4341" width="0.5546875" style="64" customWidth="1"/>
    <col min="4342" max="4342" width="9.44140625" style="64" customWidth="1"/>
    <col min="4343" max="4343" width="14.44140625" style="64" customWidth="1"/>
    <col min="4344" max="4596" width="9.109375" style="64"/>
    <col min="4597" max="4597" width="0.5546875" style="64" customWidth="1"/>
    <col min="4598" max="4598" width="9.44140625" style="64" customWidth="1"/>
    <col min="4599" max="4599" width="14.44140625" style="64" customWidth="1"/>
    <col min="4600" max="4852" width="9.109375" style="64"/>
    <col min="4853" max="4853" width="0.5546875" style="64" customWidth="1"/>
    <col min="4854" max="4854" width="9.44140625" style="64" customWidth="1"/>
    <col min="4855" max="4855" width="14.44140625" style="64" customWidth="1"/>
    <col min="4856" max="5108" width="9.109375" style="64"/>
    <col min="5109" max="5109" width="0.5546875" style="64" customWidth="1"/>
    <col min="5110" max="5110" width="9.44140625" style="64" customWidth="1"/>
    <col min="5111" max="5111" width="14.44140625" style="64" customWidth="1"/>
    <col min="5112" max="5364" width="9.109375" style="64"/>
    <col min="5365" max="5365" width="0.5546875" style="64" customWidth="1"/>
    <col min="5366" max="5366" width="9.44140625" style="64" customWidth="1"/>
    <col min="5367" max="5367" width="14.44140625" style="64" customWidth="1"/>
    <col min="5368" max="5620" width="9.109375" style="64"/>
    <col min="5621" max="5621" width="0.5546875" style="64" customWidth="1"/>
    <col min="5622" max="5622" width="9.44140625" style="64" customWidth="1"/>
    <col min="5623" max="5623" width="14.44140625" style="64" customWidth="1"/>
    <col min="5624" max="5876" width="9.109375" style="64"/>
    <col min="5877" max="5877" width="0.5546875" style="64" customWidth="1"/>
    <col min="5878" max="5878" width="9.44140625" style="64" customWidth="1"/>
    <col min="5879" max="5879" width="14.44140625" style="64" customWidth="1"/>
    <col min="5880" max="6132" width="9.109375" style="64"/>
    <col min="6133" max="6133" width="0.5546875" style="64" customWidth="1"/>
    <col min="6134" max="6134" width="9.44140625" style="64" customWidth="1"/>
    <col min="6135" max="6135" width="14.44140625" style="64" customWidth="1"/>
    <col min="6136" max="6388" width="9.109375" style="64"/>
    <col min="6389" max="6389" width="0.5546875" style="64" customWidth="1"/>
    <col min="6390" max="6390" width="9.44140625" style="64" customWidth="1"/>
    <col min="6391" max="6391" width="14.44140625" style="64" customWidth="1"/>
    <col min="6392" max="6644" width="9.109375" style="64"/>
    <col min="6645" max="6645" width="0.5546875" style="64" customWidth="1"/>
    <col min="6646" max="6646" width="9.44140625" style="64" customWidth="1"/>
    <col min="6647" max="6647" width="14.44140625" style="64" customWidth="1"/>
    <col min="6648" max="6900" width="9.109375" style="64"/>
    <col min="6901" max="6901" width="0.5546875" style="64" customWidth="1"/>
    <col min="6902" max="6902" width="9.44140625" style="64" customWidth="1"/>
    <col min="6903" max="6903" width="14.44140625" style="64" customWidth="1"/>
    <col min="6904" max="7156" width="9.109375" style="64"/>
    <col min="7157" max="7157" width="0.5546875" style="64" customWidth="1"/>
    <col min="7158" max="7158" width="9.44140625" style="64" customWidth="1"/>
    <col min="7159" max="7159" width="14.44140625" style="64" customWidth="1"/>
    <col min="7160" max="7412" width="9.109375" style="64"/>
    <col min="7413" max="7413" width="0.5546875" style="64" customWidth="1"/>
    <col min="7414" max="7414" width="9.44140625" style="64" customWidth="1"/>
    <col min="7415" max="7415" width="14.44140625" style="64" customWidth="1"/>
    <col min="7416" max="7668" width="9.109375" style="64"/>
    <col min="7669" max="7669" width="0.5546875" style="64" customWidth="1"/>
    <col min="7670" max="7670" width="9.44140625" style="64" customWidth="1"/>
    <col min="7671" max="7671" width="14.44140625" style="64" customWidth="1"/>
    <col min="7672" max="7924" width="9.109375" style="64"/>
    <col min="7925" max="7925" width="0.5546875" style="64" customWidth="1"/>
    <col min="7926" max="7926" width="9.44140625" style="64" customWidth="1"/>
    <col min="7927" max="7927" width="14.44140625" style="64" customWidth="1"/>
    <col min="7928" max="8180" width="9.109375" style="64"/>
    <col min="8181" max="8181" width="0.5546875" style="64" customWidth="1"/>
    <col min="8182" max="8182" width="9.44140625" style="64" customWidth="1"/>
    <col min="8183" max="8183" width="14.44140625" style="64" customWidth="1"/>
    <col min="8184" max="8436" width="9.109375" style="64"/>
    <col min="8437" max="8437" width="0.5546875" style="64" customWidth="1"/>
    <col min="8438" max="8438" width="9.44140625" style="64" customWidth="1"/>
    <col min="8439" max="8439" width="14.44140625" style="64" customWidth="1"/>
    <col min="8440" max="8692" width="9.109375" style="64"/>
    <col min="8693" max="8693" width="0.5546875" style="64" customWidth="1"/>
    <col min="8694" max="8694" width="9.44140625" style="64" customWidth="1"/>
    <col min="8695" max="8695" width="14.44140625" style="64" customWidth="1"/>
    <col min="8696" max="8948" width="9.109375" style="64"/>
    <col min="8949" max="8949" width="0.5546875" style="64" customWidth="1"/>
    <col min="8950" max="8950" width="9.44140625" style="64" customWidth="1"/>
    <col min="8951" max="8951" width="14.44140625" style="64" customWidth="1"/>
    <col min="8952" max="9204" width="9.109375" style="64"/>
    <col min="9205" max="9205" width="0.5546875" style="64" customWidth="1"/>
    <col min="9206" max="9206" width="9.44140625" style="64" customWidth="1"/>
    <col min="9207" max="9207" width="14.44140625" style="64" customWidth="1"/>
    <col min="9208" max="9460" width="9.109375" style="64"/>
    <col min="9461" max="9461" width="0.5546875" style="64" customWidth="1"/>
    <col min="9462" max="9462" width="9.44140625" style="64" customWidth="1"/>
    <col min="9463" max="9463" width="14.44140625" style="64" customWidth="1"/>
    <col min="9464" max="9716" width="9.109375" style="64"/>
    <col min="9717" max="9717" width="0.5546875" style="64" customWidth="1"/>
    <col min="9718" max="9718" width="9.44140625" style="64" customWidth="1"/>
    <col min="9719" max="9719" width="14.44140625" style="64" customWidth="1"/>
    <col min="9720" max="9972" width="9.109375" style="64"/>
    <col min="9973" max="9973" width="0.5546875" style="64" customWidth="1"/>
    <col min="9974" max="9974" width="9.44140625" style="64" customWidth="1"/>
    <col min="9975" max="9975" width="14.44140625" style="64" customWidth="1"/>
    <col min="9976" max="10228" width="9.109375" style="64"/>
    <col min="10229" max="10229" width="0.5546875" style="64" customWidth="1"/>
    <col min="10230" max="10230" width="9.44140625" style="64" customWidth="1"/>
    <col min="10231" max="10231" width="14.44140625" style="64" customWidth="1"/>
    <col min="10232" max="10484" width="9.109375" style="64"/>
    <col min="10485" max="10485" width="0.5546875" style="64" customWidth="1"/>
    <col min="10486" max="10486" width="9.44140625" style="64" customWidth="1"/>
    <col min="10487" max="10487" width="14.44140625" style="64" customWidth="1"/>
    <col min="10488" max="10740" width="9.109375" style="64"/>
    <col min="10741" max="10741" width="0.5546875" style="64" customWidth="1"/>
    <col min="10742" max="10742" width="9.44140625" style="64" customWidth="1"/>
    <col min="10743" max="10743" width="14.44140625" style="64" customWidth="1"/>
    <col min="10744" max="10996" width="9.109375" style="64"/>
    <col min="10997" max="10997" width="0.5546875" style="64" customWidth="1"/>
    <col min="10998" max="10998" width="9.44140625" style="64" customWidth="1"/>
    <col min="10999" max="10999" width="14.44140625" style="64" customWidth="1"/>
    <col min="11000" max="11252" width="9.109375" style="64"/>
    <col min="11253" max="11253" width="0.5546875" style="64" customWidth="1"/>
    <col min="11254" max="11254" width="9.44140625" style="64" customWidth="1"/>
    <col min="11255" max="11255" width="14.44140625" style="64" customWidth="1"/>
    <col min="11256" max="11508" width="9.109375" style="64"/>
    <col min="11509" max="11509" width="0.5546875" style="64" customWidth="1"/>
    <col min="11510" max="11510" width="9.44140625" style="64" customWidth="1"/>
    <col min="11511" max="11511" width="14.44140625" style="64" customWidth="1"/>
    <col min="11512" max="11764" width="9.109375" style="64"/>
    <col min="11765" max="11765" width="0.5546875" style="64" customWidth="1"/>
    <col min="11766" max="11766" width="9.44140625" style="64" customWidth="1"/>
    <col min="11767" max="11767" width="14.44140625" style="64" customWidth="1"/>
    <col min="11768" max="12020" width="9.109375" style="64"/>
    <col min="12021" max="12021" width="0.5546875" style="64" customWidth="1"/>
    <col min="12022" max="12022" width="9.44140625" style="64" customWidth="1"/>
    <col min="12023" max="12023" width="14.44140625" style="64" customWidth="1"/>
    <col min="12024" max="12276" width="9.109375" style="64"/>
    <col min="12277" max="12277" width="0.5546875" style="64" customWidth="1"/>
    <col min="12278" max="12278" width="9.44140625" style="64" customWidth="1"/>
    <col min="12279" max="12279" width="14.44140625" style="64" customWidth="1"/>
    <col min="12280" max="12532" width="9.109375" style="64"/>
    <col min="12533" max="12533" width="0.5546875" style="64" customWidth="1"/>
    <col min="12534" max="12534" width="9.44140625" style="64" customWidth="1"/>
    <col min="12535" max="12535" width="14.44140625" style="64" customWidth="1"/>
    <col min="12536" max="12788" width="9.109375" style="64"/>
    <col min="12789" max="12789" width="0.5546875" style="64" customWidth="1"/>
    <col min="12790" max="12790" width="9.44140625" style="64" customWidth="1"/>
    <col min="12791" max="12791" width="14.44140625" style="64" customWidth="1"/>
    <col min="12792" max="13044" width="9.109375" style="64"/>
    <col min="13045" max="13045" width="0.5546875" style="64" customWidth="1"/>
    <col min="13046" max="13046" width="9.44140625" style="64" customWidth="1"/>
    <col min="13047" max="13047" width="14.44140625" style="64" customWidth="1"/>
    <col min="13048" max="13300" width="9.109375" style="64"/>
    <col min="13301" max="13301" width="0.5546875" style="64" customWidth="1"/>
    <col min="13302" max="13302" width="9.44140625" style="64" customWidth="1"/>
    <col min="13303" max="13303" width="14.44140625" style="64" customWidth="1"/>
    <col min="13304" max="13556" width="9.109375" style="64"/>
    <col min="13557" max="13557" width="0.5546875" style="64" customWidth="1"/>
    <col min="13558" max="13558" width="9.44140625" style="64" customWidth="1"/>
    <col min="13559" max="13559" width="14.44140625" style="64" customWidth="1"/>
    <col min="13560" max="13812" width="9.109375" style="64"/>
    <col min="13813" max="13813" width="0.5546875" style="64" customWidth="1"/>
    <col min="13814" max="13814" width="9.44140625" style="64" customWidth="1"/>
    <col min="13815" max="13815" width="14.44140625" style="64" customWidth="1"/>
    <col min="13816" max="14068" width="9.109375" style="64"/>
    <col min="14069" max="14069" width="0.5546875" style="64" customWidth="1"/>
    <col min="14070" max="14070" width="9.44140625" style="64" customWidth="1"/>
    <col min="14071" max="14071" width="14.44140625" style="64" customWidth="1"/>
    <col min="14072" max="14324" width="9.109375" style="64"/>
    <col min="14325" max="14325" width="0.5546875" style="64" customWidth="1"/>
    <col min="14326" max="14326" width="9.44140625" style="64" customWidth="1"/>
    <col min="14327" max="14327" width="14.44140625" style="64" customWidth="1"/>
    <col min="14328" max="14580" width="9.109375" style="64"/>
    <col min="14581" max="14581" width="0.5546875" style="64" customWidth="1"/>
    <col min="14582" max="14582" width="9.44140625" style="64" customWidth="1"/>
    <col min="14583" max="14583" width="14.44140625" style="64" customWidth="1"/>
    <col min="14584" max="14836" width="9.109375" style="64"/>
    <col min="14837" max="14837" width="0.5546875" style="64" customWidth="1"/>
    <col min="14838" max="14838" width="9.44140625" style="64" customWidth="1"/>
    <col min="14839" max="14839" width="14.44140625" style="64" customWidth="1"/>
    <col min="14840" max="15092" width="9.109375" style="64"/>
    <col min="15093" max="15093" width="0.5546875" style="64" customWidth="1"/>
    <col min="15094" max="15094" width="9.44140625" style="64" customWidth="1"/>
    <col min="15095" max="15095" width="14.44140625" style="64" customWidth="1"/>
    <col min="15096" max="15348" width="9.109375" style="64"/>
    <col min="15349" max="15349" width="0.5546875" style="64" customWidth="1"/>
    <col min="15350" max="15350" width="9.44140625" style="64" customWidth="1"/>
    <col min="15351" max="15351" width="14.44140625" style="64" customWidth="1"/>
    <col min="15352" max="15604" width="9.109375" style="64"/>
    <col min="15605" max="15605" width="0.5546875" style="64" customWidth="1"/>
    <col min="15606" max="15606" width="9.44140625" style="64" customWidth="1"/>
    <col min="15607" max="15607" width="14.44140625" style="64" customWidth="1"/>
    <col min="15608" max="15860" width="9.109375" style="64"/>
    <col min="15861" max="15861" width="0.5546875" style="64" customWidth="1"/>
    <col min="15862" max="15862" width="9.44140625" style="64" customWidth="1"/>
    <col min="15863" max="15863" width="14.44140625" style="64" customWidth="1"/>
    <col min="15864" max="16116" width="9.109375" style="64"/>
    <col min="16117" max="16117" width="0.5546875" style="64" customWidth="1"/>
    <col min="16118" max="16118" width="9.44140625" style="64" customWidth="1"/>
    <col min="16119" max="16119" width="14.44140625" style="64" customWidth="1"/>
    <col min="16120" max="16384" width="9.109375" style="64"/>
  </cols>
  <sheetData>
    <row r="1" spans="1:3" ht="27" customHeight="1" x14ac:dyDescent="0.3">
      <c r="A1" s="499" t="s">
        <v>997</v>
      </c>
      <c r="B1" s="500"/>
      <c r="C1" s="501"/>
    </row>
    <row r="3" spans="1:3" x14ac:dyDescent="0.3">
      <c r="A3" s="67" t="s">
        <v>998</v>
      </c>
      <c r="B3" s="68"/>
    </row>
    <row r="5" spans="1:3" ht="32.25" customHeight="1" x14ac:dyDescent="0.3">
      <c r="A5" s="502" t="s">
        <v>999</v>
      </c>
      <c r="B5" s="502"/>
      <c r="C5" s="502"/>
    </row>
    <row r="6" spans="1:3" x14ac:dyDescent="0.3">
      <c r="A6" s="69" t="s">
        <v>1000</v>
      </c>
    </row>
    <row r="8" spans="1:3" x14ac:dyDescent="0.3">
      <c r="A8" s="70" t="s">
        <v>1001</v>
      </c>
    </row>
    <row r="9" spans="1:3" x14ac:dyDescent="0.3">
      <c r="A9" s="69"/>
    </row>
    <row r="10" spans="1:3" ht="28.8" x14ac:dyDescent="0.3">
      <c r="A10" s="71" t="s">
        <v>1002</v>
      </c>
      <c r="B10" s="72" t="s">
        <v>1003</v>
      </c>
      <c r="C10" s="72" t="s">
        <v>1004</v>
      </c>
    </row>
    <row r="11" spans="1:3" ht="96.75" customHeight="1" x14ac:dyDescent="0.3">
      <c r="A11" s="71" t="s">
        <v>1005</v>
      </c>
      <c r="B11" s="72" t="s">
        <v>1006</v>
      </c>
      <c r="C11" s="72" t="s">
        <v>1007</v>
      </c>
    </row>
    <row r="12" spans="1:3" ht="28.8" x14ac:dyDescent="0.3">
      <c r="A12" s="71" t="s">
        <v>1008</v>
      </c>
      <c r="B12" s="72" t="s">
        <v>1009</v>
      </c>
      <c r="C12" s="72" t="s">
        <v>1010</v>
      </c>
    </row>
    <row r="13" spans="1:3" x14ac:dyDescent="0.3">
      <c r="A13" s="71" t="s">
        <v>1011</v>
      </c>
      <c r="B13" s="72" t="s">
        <v>1012</v>
      </c>
      <c r="C13" s="72" t="s">
        <v>1013</v>
      </c>
    </row>
    <row r="14" spans="1:3" ht="86.25" customHeight="1" x14ac:dyDescent="0.3">
      <c r="A14" s="71" t="s">
        <v>1014</v>
      </c>
      <c r="B14" s="72" t="s">
        <v>1015</v>
      </c>
      <c r="C14" s="72" t="s">
        <v>1016</v>
      </c>
    </row>
    <row r="15" spans="1:3" ht="28.8" x14ac:dyDescent="0.3">
      <c r="A15" s="71" t="s">
        <v>1017</v>
      </c>
      <c r="B15" s="72" t="s">
        <v>1018</v>
      </c>
      <c r="C15" s="72" t="s">
        <v>1019</v>
      </c>
    </row>
    <row r="16" spans="1:3" ht="72" customHeight="1" x14ac:dyDescent="0.3">
      <c r="A16" s="71" t="s">
        <v>1020</v>
      </c>
      <c r="B16" s="72" t="s">
        <v>1021</v>
      </c>
      <c r="C16" s="72" t="s">
        <v>1022</v>
      </c>
    </row>
    <row r="17" spans="1:3" ht="24.75" customHeight="1" x14ac:dyDescent="0.3">
      <c r="A17" s="71" t="s">
        <v>1023</v>
      </c>
      <c r="B17" s="72" t="s">
        <v>1024</v>
      </c>
      <c r="C17" s="72" t="s">
        <v>1025</v>
      </c>
    </row>
    <row r="18" spans="1:3" ht="28.8" x14ac:dyDescent="0.3">
      <c r="A18" s="71" t="s">
        <v>1026</v>
      </c>
      <c r="B18" s="72" t="s">
        <v>1027</v>
      </c>
      <c r="C18" s="72" t="s">
        <v>1028</v>
      </c>
    </row>
    <row r="19" spans="1:3" ht="28.8" x14ac:dyDescent="0.3">
      <c r="A19" s="71" t="s">
        <v>1029</v>
      </c>
      <c r="B19" s="72" t="s">
        <v>1030</v>
      </c>
      <c r="C19" s="72" t="s">
        <v>1031</v>
      </c>
    </row>
    <row r="20" spans="1:3" ht="27" customHeight="1" x14ac:dyDescent="0.3">
      <c r="A20" s="71" t="s">
        <v>1032</v>
      </c>
      <c r="B20" s="72" t="s">
        <v>1033</v>
      </c>
      <c r="C20" s="72" t="s">
        <v>1034</v>
      </c>
    </row>
  </sheetData>
  <mergeCells count="2">
    <mergeCell ref="A1:C1"/>
    <mergeCell ref="A5:C5"/>
  </mergeCells>
  <conditionalFormatting sqref="A1">
    <cfRule type="cellIs" dxfId="9" priority="1" stopIfTrue="1" operator="equal">
      <formula>""</formula>
    </cfRule>
  </conditionalFormatting>
  <pageMargins left="0.43307086614173229" right="0.23622047244094491" top="0.35433070866141736" bottom="0.35433070866141736" header="0.31496062992125984" footer="0.31496062992125984"/>
  <pageSetup paperSize="9" scale="80"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A96E5-1501-4EB6-8D4A-8A28C8CAA4E2}">
  <sheetPr codeName="Sheet21">
    <tabColor rgb="FF0070C0"/>
  </sheetPr>
  <dimension ref="A1:P28"/>
  <sheetViews>
    <sheetView zoomScale="90" zoomScaleNormal="90" workbookViewId="0">
      <selection activeCell="B16" sqref="B16"/>
    </sheetView>
  </sheetViews>
  <sheetFormatPr defaultRowHeight="14.4" x14ac:dyDescent="0.3"/>
  <cols>
    <col min="1" max="1" width="26.109375" style="64" bestFit="1" customWidth="1"/>
    <col min="2" max="2" width="48.5546875" style="64" customWidth="1"/>
    <col min="3" max="3" width="11" style="64" customWidth="1"/>
    <col min="4" max="4" width="11.44140625" style="64" customWidth="1"/>
    <col min="5" max="5" width="27.5546875" style="64" customWidth="1"/>
    <col min="6" max="6" width="1.44140625" style="64" customWidth="1"/>
    <col min="7" max="14" width="11" style="64" customWidth="1"/>
    <col min="15" max="237" width="9.109375" style="64"/>
    <col min="238" max="238" width="0.5546875" style="64" customWidth="1"/>
    <col min="239" max="239" width="11.5546875" style="64" customWidth="1"/>
    <col min="240" max="240" width="3" style="64" customWidth="1"/>
    <col min="241" max="241" width="3.5546875" style="64" customWidth="1"/>
    <col min="242" max="242" width="12" style="64" customWidth="1"/>
    <col min="243" max="243" width="3.5546875" style="64" customWidth="1"/>
    <col min="244" max="244" width="3" style="64" bestFit="1" customWidth="1"/>
    <col min="245" max="493" width="9.109375" style="64"/>
    <col min="494" max="494" width="0.5546875" style="64" customWidth="1"/>
    <col min="495" max="495" width="11.5546875" style="64" customWidth="1"/>
    <col min="496" max="496" width="3" style="64" customWidth="1"/>
    <col min="497" max="497" width="3.5546875" style="64" customWidth="1"/>
    <col min="498" max="498" width="12" style="64" customWidth="1"/>
    <col min="499" max="499" width="3.5546875" style="64" customWidth="1"/>
    <col min="500" max="500" width="3" style="64" bestFit="1" customWidth="1"/>
    <col min="501" max="749" width="9.109375" style="64"/>
    <col min="750" max="750" width="0.5546875" style="64" customWidth="1"/>
    <col min="751" max="751" width="11.5546875" style="64" customWidth="1"/>
    <col min="752" max="752" width="3" style="64" customWidth="1"/>
    <col min="753" max="753" width="3.5546875" style="64" customWidth="1"/>
    <col min="754" max="754" width="12" style="64" customWidth="1"/>
    <col min="755" max="755" width="3.5546875" style="64" customWidth="1"/>
    <col min="756" max="756" width="3" style="64" bestFit="1" customWidth="1"/>
    <col min="757" max="1005" width="9.109375" style="64"/>
    <col min="1006" max="1006" width="0.5546875" style="64" customWidth="1"/>
    <col min="1007" max="1007" width="11.5546875" style="64" customWidth="1"/>
    <col min="1008" max="1008" width="3" style="64" customWidth="1"/>
    <col min="1009" max="1009" width="3.5546875" style="64" customWidth="1"/>
    <col min="1010" max="1010" width="12" style="64" customWidth="1"/>
    <col min="1011" max="1011" width="3.5546875" style="64" customWidth="1"/>
    <col min="1012" max="1012" width="3" style="64" bestFit="1" customWidth="1"/>
    <col min="1013" max="1261" width="9.109375" style="64"/>
    <col min="1262" max="1262" width="0.5546875" style="64" customWidth="1"/>
    <col min="1263" max="1263" width="11.5546875" style="64" customWidth="1"/>
    <col min="1264" max="1264" width="3" style="64" customWidth="1"/>
    <col min="1265" max="1265" width="3.5546875" style="64" customWidth="1"/>
    <col min="1266" max="1266" width="12" style="64" customWidth="1"/>
    <col min="1267" max="1267" width="3.5546875" style="64" customWidth="1"/>
    <col min="1268" max="1268" width="3" style="64" bestFit="1" customWidth="1"/>
    <col min="1269" max="1517" width="9.109375" style="64"/>
    <col min="1518" max="1518" width="0.5546875" style="64" customWidth="1"/>
    <col min="1519" max="1519" width="11.5546875" style="64" customWidth="1"/>
    <col min="1520" max="1520" width="3" style="64" customWidth="1"/>
    <col min="1521" max="1521" width="3.5546875" style="64" customWidth="1"/>
    <col min="1522" max="1522" width="12" style="64" customWidth="1"/>
    <col min="1523" max="1523" width="3.5546875" style="64" customWidth="1"/>
    <col min="1524" max="1524" width="3" style="64" bestFit="1" customWidth="1"/>
    <col min="1525" max="1773" width="9.109375" style="64"/>
    <col min="1774" max="1774" width="0.5546875" style="64" customWidth="1"/>
    <col min="1775" max="1775" width="11.5546875" style="64" customWidth="1"/>
    <col min="1776" max="1776" width="3" style="64" customWidth="1"/>
    <col min="1777" max="1777" width="3.5546875" style="64" customWidth="1"/>
    <col min="1778" max="1778" width="12" style="64" customWidth="1"/>
    <col min="1779" max="1779" width="3.5546875" style="64" customWidth="1"/>
    <col min="1780" max="1780" width="3" style="64" bestFit="1" customWidth="1"/>
    <col min="1781" max="2029" width="9.109375" style="64"/>
    <col min="2030" max="2030" width="0.5546875" style="64" customWidth="1"/>
    <col min="2031" max="2031" width="11.5546875" style="64" customWidth="1"/>
    <col min="2032" max="2032" width="3" style="64" customWidth="1"/>
    <col min="2033" max="2033" width="3.5546875" style="64" customWidth="1"/>
    <col min="2034" max="2034" width="12" style="64" customWidth="1"/>
    <col min="2035" max="2035" width="3.5546875" style="64" customWidth="1"/>
    <col min="2036" max="2036" width="3" style="64" bestFit="1" customWidth="1"/>
    <col min="2037" max="2285" width="9.109375" style="64"/>
    <col min="2286" max="2286" width="0.5546875" style="64" customWidth="1"/>
    <col min="2287" max="2287" width="11.5546875" style="64" customWidth="1"/>
    <col min="2288" max="2288" width="3" style="64" customWidth="1"/>
    <col min="2289" max="2289" width="3.5546875" style="64" customWidth="1"/>
    <col min="2290" max="2290" width="12" style="64" customWidth="1"/>
    <col min="2291" max="2291" width="3.5546875" style="64" customWidth="1"/>
    <col min="2292" max="2292" width="3" style="64" bestFit="1" customWidth="1"/>
    <col min="2293" max="2541" width="9.109375" style="64"/>
    <col min="2542" max="2542" width="0.5546875" style="64" customWidth="1"/>
    <col min="2543" max="2543" width="11.5546875" style="64" customWidth="1"/>
    <col min="2544" max="2544" width="3" style="64" customWidth="1"/>
    <col min="2545" max="2545" width="3.5546875" style="64" customWidth="1"/>
    <col min="2546" max="2546" width="12" style="64" customWidth="1"/>
    <col min="2547" max="2547" width="3.5546875" style="64" customWidth="1"/>
    <col min="2548" max="2548" width="3" style="64" bestFit="1" customWidth="1"/>
    <col min="2549" max="2797" width="9.109375" style="64"/>
    <col min="2798" max="2798" width="0.5546875" style="64" customWidth="1"/>
    <col min="2799" max="2799" width="11.5546875" style="64" customWidth="1"/>
    <col min="2800" max="2800" width="3" style="64" customWidth="1"/>
    <col min="2801" max="2801" width="3.5546875" style="64" customWidth="1"/>
    <col min="2802" max="2802" width="12" style="64" customWidth="1"/>
    <col min="2803" max="2803" width="3.5546875" style="64" customWidth="1"/>
    <col min="2804" max="2804" width="3" style="64" bestFit="1" customWidth="1"/>
    <col min="2805" max="3053" width="9.109375" style="64"/>
    <col min="3054" max="3054" width="0.5546875" style="64" customWidth="1"/>
    <col min="3055" max="3055" width="11.5546875" style="64" customWidth="1"/>
    <col min="3056" max="3056" width="3" style="64" customWidth="1"/>
    <col min="3057" max="3057" width="3.5546875" style="64" customWidth="1"/>
    <col min="3058" max="3058" width="12" style="64" customWidth="1"/>
    <col min="3059" max="3059" width="3.5546875" style="64" customWidth="1"/>
    <col min="3060" max="3060" width="3" style="64" bestFit="1" customWidth="1"/>
    <col min="3061" max="3309" width="9.109375" style="64"/>
    <col min="3310" max="3310" width="0.5546875" style="64" customWidth="1"/>
    <col min="3311" max="3311" width="11.5546875" style="64" customWidth="1"/>
    <col min="3312" max="3312" width="3" style="64" customWidth="1"/>
    <col min="3313" max="3313" width="3.5546875" style="64" customWidth="1"/>
    <col min="3314" max="3314" width="12" style="64" customWidth="1"/>
    <col min="3315" max="3315" width="3.5546875" style="64" customWidth="1"/>
    <col min="3316" max="3316" width="3" style="64" bestFit="1" customWidth="1"/>
    <col min="3317" max="3565" width="9.109375" style="64"/>
    <col min="3566" max="3566" width="0.5546875" style="64" customWidth="1"/>
    <col min="3567" max="3567" width="11.5546875" style="64" customWidth="1"/>
    <col min="3568" max="3568" width="3" style="64" customWidth="1"/>
    <col min="3569" max="3569" width="3.5546875" style="64" customWidth="1"/>
    <col min="3570" max="3570" width="12" style="64" customWidth="1"/>
    <col min="3571" max="3571" width="3.5546875" style="64" customWidth="1"/>
    <col min="3572" max="3572" width="3" style="64" bestFit="1" customWidth="1"/>
    <col min="3573" max="3821" width="9.109375" style="64"/>
    <col min="3822" max="3822" width="0.5546875" style="64" customWidth="1"/>
    <col min="3823" max="3823" width="11.5546875" style="64" customWidth="1"/>
    <col min="3824" max="3824" width="3" style="64" customWidth="1"/>
    <col min="3825" max="3825" width="3.5546875" style="64" customWidth="1"/>
    <col min="3826" max="3826" width="12" style="64" customWidth="1"/>
    <col min="3827" max="3827" width="3.5546875" style="64" customWidth="1"/>
    <col min="3828" max="3828" width="3" style="64" bestFit="1" customWidth="1"/>
    <col min="3829" max="4077" width="9.109375" style="64"/>
    <col min="4078" max="4078" width="0.5546875" style="64" customWidth="1"/>
    <col min="4079" max="4079" width="11.5546875" style="64" customWidth="1"/>
    <col min="4080" max="4080" width="3" style="64" customWidth="1"/>
    <col min="4081" max="4081" width="3.5546875" style="64" customWidth="1"/>
    <col min="4082" max="4082" width="12" style="64" customWidth="1"/>
    <col min="4083" max="4083" width="3.5546875" style="64" customWidth="1"/>
    <col min="4084" max="4084" width="3" style="64" bestFit="1" customWidth="1"/>
    <col min="4085" max="4333" width="9.109375" style="64"/>
    <col min="4334" max="4334" width="0.5546875" style="64" customWidth="1"/>
    <col min="4335" max="4335" width="11.5546875" style="64" customWidth="1"/>
    <col min="4336" max="4336" width="3" style="64" customWidth="1"/>
    <col min="4337" max="4337" width="3.5546875" style="64" customWidth="1"/>
    <col min="4338" max="4338" width="12" style="64" customWidth="1"/>
    <col min="4339" max="4339" width="3.5546875" style="64" customWidth="1"/>
    <col min="4340" max="4340" width="3" style="64" bestFit="1" customWidth="1"/>
    <col min="4341" max="4589" width="9.109375" style="64"/>
    <col min="4590" max="4590" width="0.5546875" style="64" customWidth="1"/>
    <col min="4591" max="4591" width="11.5546875" style="64" customWidth="1"/>
    <col min="4592" max="4592" width="3" style="64" customWidth="1"/>
    <col min="4593" max="4593" width="3.5546875" style="64" customWidth="1"/>
    <col min="4594" max="4594" width="12" style="64" customWidth="1"/>
    <col min="4595" max="4595" width="3.5546875" style="64" customWidth="1"/>
    <col min="4596" max="4596" width="3" style="64" bestFit="1" customWidth="1"/>
    <col min="4597" max="4845" width="9.109375" style="64"/>
    <col min="4846" max="4846" width="0.5546875" style="64" customWidth="1"/>
    <col min="4847" max="4847" width="11.5546875" style="64" customWidth="1"/>
    <col min="4848" max="4848" width="3" style="64" customWidth="1"/>
    <col min="4849" max="4849" width="3.5546875" style="64" customWidth="1"/>
    <col min="4850" max="4850" width="12" style="64" customWidth="1"/>
    <col min="4851" max="4851" width="3.5546875" style="64" customWidth="1"/>
    <col min="4852" max="4852" width="3" style="64" bestFit="1" customWidth="1"/>
    <col min="4853" max="5101" width="9.109375" style="64"/>
    <col min="5102" max="5102" width="0.5546875" style="64" customWidth="1"/>
    <col min="5103" max="5103" width="11.5546875" style="64" customWidth="1"/>
    <col min="5104" max="5104" width="3" style="64" customWidth="1"/>
    <col min="5105" max="5105" width="3.5546875" style="64" customWidth="1"/>
    <col min="5106" max="5106" width="12" style="64" customWidth="1"/>
    <col min="5107" max="5107" width="3.5546875" style="64" customWidth="1"/>
    <col min="5108" max="5108" width="3" style="64" bestFit="1" customWidth="1"/>
    <col min="5109" max="5357" width="9.109375" style="64"/>
    <col min="5358" max="5358" width="0.5546875" style="64" customWidth="1"/>
    <col min="5359" max="5359" width="11.5546875" style="64" customWidth="1"/>
    <col min="5360" max="5360" width="3" style="64" customWidth="1"/>
    <col min="5361" max="5361" width="3.5546875" style="64" customWidth="1"/>
    <col min="5362" max="5362" width="12" style="64" customWidth="1"/>
    <col min="5363" max="5363" width="3.5546875" style="64" customWidth="1"/>
    <col min="5364" max="5364" width="3" style="64" bestFit="1" customWidth="1"/>
    <col min="5365" max="5613" width="9.109375" style="64"/>
    <col min="5614" max="5614" width="0.5546875" style="64" customWidth="1"/>
    <col min="5615" max="5615" width="11.5546875" style="64" customWidth="1"/>
    <col min="5616" max="5616" width="3" style="64" customWidth="1"/>
    <col min="5617" max="5617" width="3.5546875" style="64" customWidth="1"/>
    <col min="5618" max="5618" width="12" style="64" customWidth="1"/>
    <col min="5619" max="5619" width="3.5546875" style="64" customWidth="1"/>
    <col min="5620" max="5620" width="3" style="64" bestFit="1" customWidth="1"/>
    <col min="5621" max="5869" width="9.109375" style="64"/>
    <col min="5870" max="5870" width="0.5546875" style="64" customWidth="1"/>
    <col min="5871" max="5871" width="11.5546875" style="64" customWidth="1"/>
    <col min="5872" max="5872" width="3" style="64" customWidth="1"/>
    <col min="5873" max="5873" width="3.5546875" style="64" customWidth="1"/>
    <col min="5874" max="5874" width="12" style="64" customWidth="1"/>
    <col min="5875" max="5875" width="3.5546875" style="64" customWidth="1"/>
    <col min="5876" max="5876" width="3" style="64" bestFit="1" customWidth="1"/>
    <col min="5877" max="6125" width="9.109375" style="64"/>
    <col min="6126" max="6126" width="0.5546875" style="64" customWidth="1"/>
    <col min="6127" max="6127" width="11.5546875" style="64" customWidth="1"/>
    <col min="6128" max="6128" width="3" style="64" customWidth="1"/>
    <col min="6129" max="6129" width="3.5546875" style="64" customWidth="1"/>
    <col min="6130" max="6130" width="12" style="64" customWidth="1"/>
    <col min="6131" max="6131" width="3.5546875" style="64" customWidth="1"/>
    <col min="6132" max="6132" width="3" style="64" bestFit="1" customWidth="1"/>
    <col min="6133" max="6381" width="9.109375" style="64"/>
    <col min="6382" max="6382" width="0.5546875" style="64" customWidth="1"/>
    <col min="6383" max="6383" width="11.5546875" style="64" customWidth="1"/>
    <col min="6384" max="6384" width="3" style="64" customWidth="1"/>
    <col min="6385" max="6385" width="3.5546875" style="64" customWidth="1"/>
    <col min="6386" max="6386" width="12" style="64" customWidth="1"/>
    <col min="6387" max="6387" width="3.5546875" style="64" customWidth="1"/>
    <col min="6388" max="6388" width="3" style="64" bestFit="1" customWidth="1"/>
    <col min="6389" max="6637" width="9.109375" style="64"/>
    <col min="6638" max="6638" width="0.5546875" style="64" customWidth="1"/>
    <col min="6639" max="6639" width="11.5546875" style="64" customWidth="1"/>
    <col min="6640" max="6640" width="3" style="64" customWidth="1"/>
    <col min="6641" max="6641" width="3.5546875" style="64" customWidth="1"/>
    <col min="6642" max="6642" width="12" style="64" customWidth="1"/>
    <col min="6643" max="6643" width="3.5546875" style="64" customWidth="1"/>
    <col min="6644" max="6644" width="3" style="64" bestFit="1" customWidth="1"/>
    <col min="6645" max="6893" width="9.109375" style="64"/>
    <col min="6894" max="6894" width="0.5546875" style="64" customWidth="1"/>
    <col min="6895" max="6895" width="11.5546875" style="64" customWidth="1"/>
    <col min="6896" max="6896" width="3" style="64" customWidth="1"/>
    <col min="6897" max="6897" width="3.5546875" style="64" customWidth="1"/>
    <col min="6898" max="6898" width="12" style="64" customWidth="1"/>
    <col min="6899" max="6899" width="3.5546875" style="64" customWidth="1"/>
    <col min="6900" max="6900" width="3" style="64" bestFit="1" customWidth="1"/>
    <col min="6901" max="7149" width="9.109375" style="64"/>
    <col min="7150" max="7150" width="0.5546875" style="64" customWidth="1"/>
    <col min="7151" max="7151" width="11.5546875" style="64" customWidth="1"/>
    <col min="7152" max="7152" width="3" style="64" customWidth="1"/>
    <col min="7153" max="7153" width="3.5546875" style="64" customWidth="1"/>
    <col min="7154" max="7154" width="12" style="64" customWidth="1"/>
    <col min="7155" max="7155" width="3.5546875" style="64" customWidth="1"/>
    <col min="7156" max="7156" width="3" style="64" bestFit="1" customWidth="1"/>
    <col min="7157" max="7405" width="9.109375" style="64"/>
    <col min="7406" max="7406" width="0.5546875" style="64" customWidth="1"/>
    <col min="7407" max="7407" width="11.5546875" style="64" customWidth="1"/>
    <col min="7408" max="7408" width="3" style="64" customWidth="1"/>
    <col min="7409" max="7409" width="3.5546875" style="64" customWidth="1"/>
    <col min="7410" max="7410" width="12" style="64" customWidth="1"/>
    <col min="7411" max="7411" width="3.5546875" style="64" customWidth="1"/>
    <col min="7412" max="7412" width="3" style="64" bestFit="1" customWidth="1"/>
    <col min="7413" max="7661" width="9.109375" style="64"/>
    <col min="7662" max="7662" width="0.5546875" style="64" customWidth="1"/>
    <col min="7663" max="7663" width="11.5546875" style="64" customWidth="1"/>
    <col min="7664" max="7664" width="3" style="64" customWidth="1"/>
    <col min="7665" max="7665" width="3.5546875" style="64" customWidth="1"/>
    <col min="7666" max="7666" width="12" style="64" customWidth="1"/>
    <col min="7667" max="7667" width="3.5546875" style="64" customWidth="1"/>
    <col min="7668" max="7668" width="3" style="64" bestFit="1" customWidth="1"/>
    <col min="7669" max="7917" width="9.109375" style="64"/>
    <col min="7918" max="7918" width="0.5546875" style="64" customWidth="1"/>
    <col min="7919" max="7919" width="11.5546875" style="64" customWidth="1"/>
    <col min="7920" max="7920" width="3" style="64" customWidth="1"/>
    <col min="7921" max="7921" width="3.5546875" style="64" customWidth="1"/>
    <col min="7922" max="7922" width="12" style="64" customWidth="1"/>
    <col min="7923" max="7923" width="3.5546875" style="64" customWidth="1"/>
    <col min="7924" max="7924" width="3" style="64" bestFit="1" customWidth="1"/>
    <col min="7925" max="8173" width="9.109375" style="64"/>
    <col min="8174" max="8174" width="0.5546875" style="64" customWidth="1"/>
    <col min="8175" max="8175" width="11.5546875" style="64" customWidth="1"/>
    <col min="8176" max="8176" width="3" style="64" customWidth="1"/>
    <col min="8177" max="8177" width="3.5546875" style="64" customWidth="1"/>
    <col min="8178" max="8178" width="12" style="64" customWidth="1"/>
    <col min="8179" max="8179" width="3.5546875" style="64" customWidth="1"/>
    <col min="8180" max="8180" width="3" style="64" bestFit="1" customWidth="1"/>
    <col min="8181" max="8429" width="9.109375" style="64"/>
    <col min="8430" max="8430" width="0.5546875" style="64" customWidth="1"/>
    <col min="8431" max="8431" width="11.5546875" style="64" customWidth="1"/>
    <col min="8432" max="8432" width="3" style="64" customWidth="1"/>
    <col min="8433" max="8433" width="3.5546875" style="64" customWidth="1"/>
    <col min="8434" max="8434" width="12" style="64" customWidth="1"/>
    <col min="8435" max="8435" width="3.5546875" style="64" customWidth="1"/>
    <col min="8436" max="8436" width="3" style="64" bestFit="1" customWidth="1"/>
    <col min="8437" max="8685" width="9.109375" style="64"/>
    <col min="8686" max="8686" width="0.5546875" style="64" customWidth="1"/>
    <col min="8687" max="8687" width="11.5546875" style="64" customWidth="1"/>
    <col min="8688" max="8688" width="3" style="64" customWidth="1"/>
    <col min="8689" max="8689" width="3.5546875" style="64" customWidth="1"/>
    <col min="8690" max="8690" width="12" style="64" customWidth="1"/>
    <col min="8691" max="8691" width="3.5546875" style="64" customWidth="1"/>
    <col min="8692" max="8692" width="3" style="64" bestFit="1" customWidth="1"/>
    <col min="8693" max="8941" width="9.109375" style="64"/>
    <col min="8942" max="8942" width="0.5546875" style="64" customWidth="1"/>
    <col min="8943" max="8943" width="11.5546875" style="64" customWidth="1"/>
    <col min="8944" max="8944" width="3" style="64" customWidth="1"/>
    <col min="8945" max="8945" width="3.5546875" style="64" customWidth="1"/>
    <col min="8946" max="8946" width="12" style="64" customWidth="1"/>
    <col min="8947" max="8947" width="3.5546875" style="64" customWidth="1"/>
    <col min="8948" max="8948" width="3" style="64" bestFit="1" customWidth="1"/>
    <col min="8949" max="9197" width="9.109375" style="64"/>
    <col min="9198" max="9198" width="0.5546875" style="64" customWidth="1"/>
    <col min="9199" max="9199" width="11.5546875" style="64" customWidth="1"/>
    <col min="9200" max="9200" width="3" style="64" customWidth="1"/>
    <col min="9201" max="9201" width="3.5546875" style="64" customWidth="1"/>
    <col min="9202" max="9202" width="12" style="64" customWidth="1"/>
    <col min="9203" max="9203" width="3.5546875" style="64" customWidth="1"/>
    <col min="9204" max="9204" width="3" style="64" bestFit="1" customWidth="1"/>
    <col min="9205" max="9453" width="9.109375" style="64"/>
    <col min="9454" max="9454" width="0.5546875" style="64" customWidth="1"/>
    <col min="9455" max="9455" width="11.5546875" style="64" customWidth="1"/>
    <col min="9456" max="9456" width="3" style="64" customWidth="1"/>
    <col min="9457" max="9457" width="3.5546875" style="64" customWidth="1"/>
    <col min="9458" max="9458" width="12" style="64" customWidth="1"/>
    <col min="9459" max="9459" width="3.5546875" style="64" customWidth="1"/>
    <col min="9460" max="9460" width="3" style="64" bestFit="1" customWidth="1"/>
    <col min="9461" max="9709" width="9.109375" style="64"/>
    <col min="9710" max="9710" width="0.5546875" style="64" customWidth="1"/>
    <col min="9711" max="9711" width="11.5546875" style="64" customWidth="1"/>
    <col min="9712" max="9712" width="3" style="64" customWidth="1"/>
    <col min="9713" max="9713" width="3.5546875" style="64" customWidth="1"/>
    <col min="9714" max="9714" width="12" style="64" customWidth="1"/>
    <col min="9715" max="9715" width="3.5546875" style="64" customWidth="1"/>
    <col min="9716" max="9716" width="3" style="64" bestFit="1" customWidth="1"/>
    <col min="9717" max="9965" width="9.109375" style="64"/>
    <col min="9966" max="9966" width="0.5546875" style="64" customWidth="1"/>
    <col min="9967" max="9967" width="11.5546875" style="64" customWidth="1"/>
    <col min="9968" max="9968" width="3" style="64" customWidth="1"/>
    <col min="9969" max="9969" width="3.5546875" style="64" customWidth="1"/>
    <col min="9970" max="9970" width="12" style="64" customWidth="1"/>
    <col min="9971" max="9971" width="3.5546875" style="64" customWidth="1"/>
    <col min="9972" max="9972" width="3" style="64" bestFit="1" customWidth="1"/>
    <col min="9973" max="10221" width="9.109375" style="64"/>
    <col min="10222" max="10222" width="0.5546875" style="64" customWidth="1"/>
    <col min="10223" max="10223" width="11.5546875" style="64" customWidth="1"/>
    <col min="10224" max="10224" width="3" style="64" customWidth="1"/>
    <col min="10225" max="10225" width="3.5546875" style="64" customWidth="1"/>
    <col min="10226" max="10226" width="12" style="64" customWidth="1"/>
    <col min="10227" max="10227" width="3.5546875" style="64" customWidth="1"/>
    <col min="10228" max="10228" width="3" style="64" bestFit="1" customWidth="1"/>
    <col min="10229" max="10477" width="9.109375" style="64"/>
    <col min="10478" max="10478" width="0.5546875" style="64" customWidth="1"/>
    <col min="10479" max="10479" width="11.5546875" style="64" customWidth="1"/>
    <col min="10480" max="10480" width="3" style="64" customWidth="1"/>
    <col min="10481" max="10481" width="3.5546875" style="64" customWidth="1"/>
    <col min="10482" max="10482" width="12" style="64" customWidth="1"/>
    <col min="10483" max="10483" width="3.5546875" style="64" customWidth="1"/>
    <col min="10484" max="10484" width="3" style="64" bestFit="1" customWidth="1"/>
    <col min="10485" max="10733" width="9.109375" style="64"/>
    <col min="10734" max="10734" width="0.5546875" style="64" customWidth="1"/>
    <col min="10735" max="10735" width="11.5546875" style="64" customWidth="1"/>
    <col min="10736" max="10736" width="3" style="64" customWidth="1"/>
    <col min="10737" max="10737" width="3.5546875" style="64" customWidth="1"/>
    <col min="10738" max="10738" width="12" style="64" customWidth="1"/>
    <col min="10739" max="10739" width="3.5546875" style="64" customWidth="1"/>
    <col min="10740" max="10740" width="3" style="64" bestFit="1" customWidth="1"/>
    <col min="10741" max="10989" width="9.109375" style="64"/>
    <col min="10990" max="10990" width="0.5546875" style="64" customWidth="1"/>
    <col min="10991" max="10991" width="11.5546875" style="64" customWidth="1"/>
    <col min="10992" max="10992" width="3" style="64" customWidth="1"/>
    <col min="10993" max="10993" width="3.5546875" style="64" customWidth="1"/>
    <col min="10994" max="10994" width="12" style="64" customWidth="1"/>
    <col min="10995" max="10995" width="3.5546875" style="64" customWidth="1"/>
    <col min="10996" max="10996" width="3" style="64" bestFit="1" customWidth="1"/>
    <col min="10997" max="11245" width="9.109375" style="64"/>
    <col min="11246" max="11246" width="0.5546875" style="64" customWidth="1"/>
    <col min="11247" max="11247" width="11.5546875" style="64" customWidth="1"/>
    <col min="11248" max="11248" width="3" style="64" customWidth="1"/>
    <col min="11249" max="11249" width="3.5546875" style="64" customWidth="1"/>
    <col min="11250" max="11250" width="12" style="64" customWidth="1"/>
    <col min="11251" max="11251" width="3.5546875" style="64" customWidth="1"/>
    <col min="11252" max="11252" width="3" style="64" bestFit="1" customWidth="1"/>
    <col min="11253" max="11501" width="9.109375" style="64"/>
    <col min="11502" max="11502" width="0.5546875" style="64" customWidth="1"/>
    <col min="11503" max="11503" width="11.5546875" style="64" customWidth="1"/>
    <col min="11504" max="11504" width="3" style="64" customWidth="1"/>
    <col min="11505" max="11505" width="3.5546875" style="64" customWidth="1"/>
    <col min="11506" max="11506" width="12" style="64" customWidth="1"/>
    <col min="11507" max="11507" width="3.5546875" style="64" customWidth="1"/>
    <col min="11508" max="11508" width="3" style="64" bestFit="1" customWidth="1"/>
    <col min="11509" max="11757" width="9.109375" style="64"/>
    <col min="11758" max="11758" width="0.5546875" style="64" customWidth="1"/>
    <col min="11759" max="11759" width="11.5546875" style="64" customWidth="1"/>
    <col min="11760" max="11760" width="3" style="64" customWidth="1"/>
    <col min="11761" max="11761" width="3.5546875" style="64" customWidth="1"/>
    <col min="11762" max="11762" width="12" style="64" customWidth="1"/>
    <col min="11763" max="11763" width="3.5546875" style="64" customWidth="1"/>
    <col min="11764" max="11764" width="3" style="64" bestFit="1" customWidth="1"/>
    <col min="11765" max="12013" width="9.109375" style="64"/>
    <col min="12014" max="12014" width="0.5546875" style="64" customWidth="1"/>
    <col min="12015" max="12015" width="11.5546875" style="64" customWidth="1"/>
    <col min="12016" max="12016" width="3" style="64" customWidth="1"/>
    <col min="12017" max="12017" width="3.5546875" style="64" customWidth="1"/>
    <col min="12018" max="12018" width="12" style="64" customWidth="1"/>
    <col min="12019" max="12019" width="3.5546875" style="64" customWidth="1"/>
    <col min="12020" max="12020" width="3" style="64" bestFit="1" customWidth="1"/>
    <col min="12021" max="12269" width="9.109375" style="64"/>
    <col min="12270" max="12270" width="0.5546875" style="64" customWidth="1"/>
    <col min="12271" max="12271" width="11.5546875" style="64" customWidth="1"/>
    <col min="12272" max="12272" width="3" style="64" customWidth="1"/>
    <col min="12273" max="12273" width="3.5546875" style="64" customWidth="1"/>
    <col min="12274" max="12274" width="12" style="64" customWidth="1"/>
    <col min="12275" max="12275" width="3.5546875" style="64" customWidth="1"/>
    <col min="12276" max="12276" width="3" style="64" bestFit="1" customWidth="1"/>
    <col min="12277" max="12525" width="9.109375" style="64"/>
    <col min="12526" max="12526" width="0.5546875" style="64" customWidth="1"/>
    <col min="12527" max="12527" width="11.5546875" style="64" customWidth="1"/>
    <col min="12528" max="12528" width="3" style="64" customWidth="1"/>
    <col min="12529" max="12529" width="3.5546875" style="64" customWidth="1"/>
    <col min="12530" max="12530" width="12" style="64" customWidth="1"/>
    <col min="12531" max="12531" width="3.5546875" style="64" customWidth="1"/>
    <col min="12532" max="12532" width="3" style="64" bestFit="1" customWidth="1"/>
    <col min="12533" max="12781" width="9.109375" style="64"/>
    <col min="12782" max="12782" width="0.5546875" style="64" customWidth="1"/>
    <col min="12783" max="12783" width="11.5546875" style="64" customWidth="1"/>
    <col min="12784" max="12784" width="3" style="64" customWidth="1"/>
    <col min="12785" max="12785" width="3.5546875" style="64" customWidth="1"/>
    <col min="12786" max="12786" width="12" style="64" customWidth="1"/>
    <col min="12787" max="12787" width="3.5546875" style="64" customWidth="1"/>
    <col min="12788" max="12788" width="3" style="64" bestFit="1" customWidth="1"/>
    <col min="12789" max="13037" width="9.109375" style="64"/>
    <col min="13038" max="13038" width="0.5546875" style="64" customWidth="1"/>
    <col min="13039" max="13039" width="11.5546875" style="64" customWidth="1"/>
    <col min="13040" max="13040" width="3" style="64" customWidth="1"/>
    <col min="13041" max="13041" width="3.5546875" style="64" customWidth="1"/>
    <col min="13042" max="13042" width="12" style="64" customWidth="1"/>
    <col min="13043" max="13043" width="3.5546875" style="64" customWidth="1"/>
    <col min="13044" max="13044" width="3" style="64" bestFit="1" customWidth="1"/>
    <col min="13045" max="13293" width="9.109375" style="64"/>
    <col min="13294" max="13294" width="0.5546875" style="64" customWidth="1"/>
    <col min="13295" max="13295" width="11.5546875" style="64" customWidth="1"/>
    <col min="13296" max="13296" width="3" style="64" customWidth="1"/>
    <col min="13297" max="13297" width="3.5546875" style="64" customWidth="1"/>
    <col min="13298" max="13298" width="12" style="64" customWidth="1"/>
    <col min="13299" max="13299" width="3.5546875" style="64" customWidth="1"/>
    <col min="13300" max="13300" width="3" style="64" bestFit="1" customWidth="1"/>
    <col min="13301" max="13549" width="9.109375" style="64"/>
    <col min="13550" max="13550" width="0.5546875" style="64" customWidth="1"/>
    <col min="13551" max="13551" width="11.5546875" style="64" customWidth="1"/>
    <col min="13552" max="13552" width="3" style="64" customWidth="1"/>
    <col min="13553" max="13553" width="3.5546875" style="64" customWidth="1"/>
    <col min="13554" max="13554" width="12" style="64" customWidth="1"/>
    <col min="13555" max="13555" width="3.5546875" style="64" customWidth="1"/>
    <col min="13556" max="13556" width="3" style="64" bestFit="1" customWidth="1"/>
    <col min="13557" max="13805" width="9.109375" style="64"/>
    <col min="13806" max="13806" width="0.5546875" style="64" customWidth="1"/>
    <col min="13807" max="13807" width="11.5546875" style="64" customWidth="1"/>
    <col min="13808" max="13808" width="3" style="64" customWidth="1"/>
    <col min="13809" max="13809" width="3.5546875" style="64" customWidth="1"/>
    <col min="13810" max="13810" width="12" style="64" customWidth="1"/>
    <col min="13811" max="13811" width="3.5546875" style="64" customWidth="1"/>
    <col min="13812" max="13812" width="3" style="64" bestFit="1" customWidth="1"/>
    <col min="13813" max="14061" width="9.109375" style="64"/>
    <col min="14062" max="14062" width="0.5546875" style="64" customWidth="1"/>
    <col min="14063" max="14063" width="11.5546875" style="64" customWidth="1"/>
    <col min="14064" max="14064" width="3" style="64" customWidth="1"/>
    <col min="14065" max="14065" width="3.5546875" style="64" customWidth="1"/>
    <col min="14066" max="14066" width="12" style="64" customWidth="1"/>
    <col min="14067" max="14067" width="3.5546875" style="64" customWidth="1"/>
    <col min="14068" max="14068" width="3" style="64" bestFit="1" customWidth="1"/>
    <col min="14069" max="14317" width="9.109375" style="64"/>
    <col min="14318" max="14318" width="0.5546875" style="64" customWidth="1"/>
    <col min="14319" max="14319" width="11.5546875" style="64" customWidth="1"/>
    <col min="14320" max="14320" width="3" style="64" customWidth="1"/>
    <col min="14321" max="14321" width="3.5546875" style="64" customWidth="1"/>
    <col min="14322" max="14322" width="12" style="64" customWidth="1"/>
    <col min="14323" max="14323" width="3.5546875" style="64" customWidth="1"/>
    <col min="14324" max="14324" width="3" style="64" bestFit="1" customWidth="1"/>
    <col min="14325" max="14573" width="9.109375" style="64"/>
    <col min="14574" max="14574" width="0.5546875" style="64" customWidth="1"/>
    <col min="14575" max="14575" width="11.5546875" style="64" customWidth="1"/>
    <col min="14576" max="14576" width="3" style="64" customWidth="1"/>
    <col min="14577" max="14577" width="3.5546875" style="64" customWidth="1"/>
    <col min="14578" max="14578" width="12" style="64" customWidth="1"/>
    <col min="14579" max="14579" width="3.5546875" style="64" customWidth="1"/>
    <col min="14580" max="14580" width="3" style="64" bestFit="1" customWidth="1"/>
    <col min="14581" max="14829" width="9.109375" style="64"/>
    <col min="14830" max="14830" width="0.5546875" style="64" customWidth="1"/>
    <col min="14831" max="14831" width="11.5546875" style="64" customWidth="1"/>
    <col min="14832" max="14832" width="3" style="64" customWidth="1"/>
    <col min="14833" max="14833" width="3.5546875" style="64" customWidth="1"/>
    <col min="14834" max="14834" width="12" style="64" customWidth="1"/>
    <col min="14835" max="14835" width="3.5546875" style="64" customWidth="1"/>
    <col min="14836" max="14836" width="3" style="64" bestFit="1" customWidth="1"/>
    <col min="14837" max="15085" width="9.109375" style="64"/>
    <col min="15086" max="15086" width="0.5546875" style="64" customWidth="1"/>
    <col min="15087" max="15087" width="11.5546875" style="64" customWidth="1"/>
    <col min="15088" max="15088" width="3" style="64" customWidth="1"/>
    <col min="15089" max="15089" width="3.5546875" style="64" customWidth="1"/>
    <col min="15090" max="15090" width="12" style="64" customWidth="1"/>
    <col min="15091" max="15091" width="3.5546875" style="64" customWidth="1"/>
    <col min="15092" max="15092" width="3" style="64" bestFit="1" customWidth="1"/>
    <col min="15093" max="15341" width="9.109375" style="64"/>
    <col min="15342" max="15342" width="0.5546875" style="64" customWidth="1"/>
    <col min="15343" max="15343" width="11.5546875" style="64" customWidth="1"/>
    <col min="15344" max="15344" width="3" style="64" customWidth="1"/>
    <col min="15345" max="15345" width="3.5546875" style="64" customWidth="1"/>
    <col min="15346" max="15346" width="12" style="64" customWidth="1"/>
    <col min="15347" max="15347" width="3.5546875" style="64" customWidth="1"/>
    <col min="15348" max="15348" width="3" style="64" bestFit="1" customWidth="1"/>
    <col min="15349" max="15597" width="9.109375" style="64"/>
    <col min="15598" max="15598" width="0.5546875" style="64" customWidth="1"/>
    <col min="15599" max="15599" width="11.5546875" style="64" customWidth="1"/>
    <col min="15600" max="15600" width="3" style="64" customWidth="1"/>
    <col min="15601" max="15601" width="3.5546875" style="64" customWidth="1"/>
    <col min="15602" max="15602" width="12" style="64" customWidth="1"/>
    <col min="15603" max="15603" width="3.5546875" style="64" customWidth="1"/>
    <col min="15604" max="15604" width="3" style="64" bestFit="1" customWidth="1"/>
    <col min="15605" max="15853" width="9.109375" style="64"/>
    <col min="15854" max="15854" width="0.5546875" style="64" customWidth="1"/>
    <col min="15855" max="15855" width="11.5546875" style="64" customWidth="1"/>
    <col min="15856" max="15856" width="3" style="64" customWidth="1"/>
    <col min="15857" max="15857" width="3.5546875" style="64" customWidth="1"/>
    <col min="15858" max="15858" width="12" style="64" customWidth="1"/>
    <col min="15859" max="15859" width="3.5546875" style="64" customWidth="1"/>
    <col min="15860" max="15860" width="3" style="64" bestFit="1" customWidth="1"/>
    <col min="15861" max="16109" width="9.109375" style="64"/>
    <col min="16110" max="16110" width="0.5546875" style="64" customWidth="1"/>
    <col min="16111" max="16111" width="11.5546875" style="64" customWidth="1"/>
    <col min="16112" max="16112" width="3" style="64" customWidth="1"/>
    <col min="16113" max="16113" width="3.5546875" style="64" customWidth="1"/>
    <col min="16114" max="16114" width="12" style="64" customWidth="1"/>
    <col min="16115" max="16115" width="3.5546875" style="64" customWidth="1"/>
    <col min="16116" max="16116" width="3" style="64" bestFit="1" customWidth="1"/>
    <col min="16117" max="16365" width="9.109375" style="64"/>
    <col min="16366" max="16384" width="11" style="64" customWidth="1"/>
  </cols>
  <sheetData>
    <row r="1" spans="1:16" customFormat="1" ht="21" x14ac:dyDescent="0.25">
      <c r="A1" s="473" t="s">
        <v>1035</v>
      </c>
      <c r="B1" s="474"/>
      <c r="C1" s="256"/>
      <c r="D1" s="256"/>
      <c r="E1" s="256"/>
    </row>
    <row r="2" spans="1:16" customFormat="1" ht="13.2" x14ac:dyDescent="0.25">
      <c r="A2" s="11"/>
    </row>
    <row r="3" spans="1:16" customFormat="1" ht="13.8" x14ac:dyDescent="0.25">
      <c r="A3" s="252" t="s">
        <v>1</v>
      </c>
      <c r="B3" s="479" t="str">
        <f>Summary!C4</f>
        <v>Adderley Primary School</v>
      </c>
      <c r="C3" s="479"/>
      <c r="D3" s="253" t="s">
        <v>682</v>
      </c>
      <c r="E3" s="255">
        <f>Summary!C5</f>
        <v>2010</v>
      </c>
    </row>
    <row r="4" spans="1:16" ht="15" thickBot="1" x14ac:dyDescent="0.35"/>
    <row r="5" spans="1:16" ht="15" thickBot="1" x14ac:dyDescent="0.35">
      <c r="A5" s="91"/>
      <c r="B5" s="92"/>
      <c r="C5" s="92" t="s">
        <v>686</v>
      </c>
      <c r="D5" s="92"/>
      <c r="E5" s="93"/>
      <c r="G5" s="505" t="s">
        <v>687</v>
      </c>
      <c r="H5" s="506"/>
      <c r="I5" s="505" t="s">
        <v>688</v>
      </c>
      <c r="J5" s="506"/>
      <c r="K5" s="505" t="s">
        <v>689</v>
      </c>
      <c r="L5" s="506"/>
      <c r="M5" s="505" t="s">
        <v>690</v>
      </c>
      <c r="N5" s="506"/>
    </row>
    <row r="6" spans="1:16" x14ac:dyDescent="0.3">
      <c r="A6" s="76"/>
      <c r="B6" s="77"/>
      <c r="C6" s="77"/>
      <c r="D6" s="78"/>
      <c r="E6" s="79"/>
      <c r="G6" s="83"/>
      <c r="H6" s="81"/>
      <c r="J6" s="81"/>
      <c r="L6" s="81"/>
      <c r="N6" s="81"/>
    </row>
    <row r="7" spans="1:16" ht="15" thickBot="1" x14ac:dyDescent="0.35">
      <c r="A7" s="80"/>
      <c r="D7" s="81"/>
      <c r="E7" s="82"/>
      <c r="G7" s="83"/>
      <c r="H7" s="81"/>
      <c r="J7" s="81"/>
      <c r="L7" s="81"/>
      <c r="N7" s="81"/>
    </row>
    <row r="8" spans="1:16" ht="15" thickBot="1" x14ac:dyDescent="0.35">
      <c r="A8" s="111" t="s">
        <v>1036</v>
      </c>
      <c r="C8" s="84" t="s">
        <v>1037</v>
      </c>
      <c r="E8" s="82"/>
      <c r="G8" s="503" t="s">
        <v>861</v>
      </c>
      <c r="H8" s="504"/>
      <c r="I8" s="503" t="s">
        <v>862</v>
      </c>
      <c r="J8" s="504"/>
      <c r="K8" s="503" t="s">
        <v>863</v>
      </c>
      <c r="L8" s="504"/>
      <c r="M8" s="503" t="s">
        <v>864</v>
      </c>
      <c r="N8" s="504"/>
    </row>
    <row r="9" spans="1:16" ht="15" thickBot="1" x14ac:dyDescent="0.35">
      <c r="A9" s="111"/>
      <c r="C9" s="85"/>
      <c r="E9" s="82"/>
      <c r="G9" s="73"/>
      <c r="H9" s="86"/>
      <c r="I9" s="74"/>
      <c r="J9" s="86"/>
      <c r="K9" s="74"/>
      <c r="L9" s="86"/>
      <c r="M9" s="85"/>
      <c r="N9" s="86"/>
    </row>
    <row r="10" spans="1:16" ht="15" thickBot="1" x14ac:dyDescent="0.35">
      <c r="A10" s="112" t="s">
        <v>1002</v>
      </c>
      <c r="B10" s="64" t="s">
        <v>1003</v>
      </c>
      <c r="D10" s="375">
        <f>'PAN - NOR'!C30</f>
        <v>0</v>
      </c>
      <c r="E10" s="82"/>
      <c r="G10" s="83"/>
      <c r="H10" s="376">
        <f>'PAN - NOR'!D30</f>
        <v>0</v>
      </c>
      <c r="J10" s="376">
        <f>'PAN - NOR'!E30</f>
        <v>0</v>
      </c>
      <c r="L10" s="376">
        <f>'PAN - NOR'!F30</f>
        <v>0</v>
      </c>
      <c r="N10" s="376">
        <f>'PAN - NOR'!G30</f>
        <v>0</v>
      </c>
      <c r="O10" s="65"/>
    </row>
    <row r="11" spans="1:16" ht="15" thickBot="1" x14ac:dyDescent="0.35">
      <c r="A11" s="112" t="s">
        <v>1005</v>
      </c>
      <c r="B11" s="64" t="s">
        <v>1006</v>
      </c>
      <c r="C11" s="374">
        <f>Establishment!C7+Establishment!C8+Establishment!C9</f>
        <v>0</v>
      </c>
      <c r="D11" s="66"/>
      <c r="E11" s="82" t="s">
        <v>1038</v>
      </c>
      <c r="G11" s="419">
        <f>Establishment!D7+Establishment!D8+Establishment!D9</f>
        <v>0</v>
      </c>
      <c r="I11" s="419">
        <f>Establishment!E7+Establishment!E8+Establishment!E9</f>
        <v>0</v>
      </c>
      <c r="K11" s="420">
        <f>Establishment!F7+Establishment!F8+Establishment!F9</f>
        <v>0</v>
      </c>
      <c r="L11" s="75"/>
      <c r="M11" s="420">
        <f>Establishment!G7+Establishment!G8+Establishment!G9</f>
        <v>0</v>
      </c>
      <c r="N11" s="75"/>
      <c r="O11" s="65"/>
    </row>
    <row r="12" spans="1:16" ht="15" thickBot="1" x14ac:dyDescent="0.35">
      <c r="A12" s="112" t="s">
        <v>1008</v>
      </c>
      <c r="B12" s="64" t="s">
        <v>1009</v>
      </c>
      <c r="C12" s="96"/>
      <c r="D12" s="66"/>
      <c r="E12" s="82" t="s">
        <v>1038</v>
      </c>
      <c r="G12" s="423"/>
      <c r="I12" s="423"/>
      <c r="K12" s="422"/>
      <c r="L12" s="87"/>
      <c r="M12" s="422"/>
      <c r="N12" s="87"/>
      <c r="O12" s="65"/>
      <c r="P12" s="66"/>
    </row>
    <row r="13" spans="1:16" ht="15" thickBot="1" x14ac:dyDescent="0.35">
      <c r="A13" s="112" t="s">
        <v>1011</v>
      </c>
      <c r="B13" s="64" t="s">
        <v>1012</v>
      </c>
      <c r="C13" s="66"/>
      <c r="D13" s="412">
        <f>C11+C12</f>
        <v>0</v>
      </c>
      <c r="E13" s="82"/>
      <c r="G13" s="83"/>
      <c r="H13" s="421">
        <f>SUM(G11:G12)</f>
        <v>0</v>
      </c>
      <c r="J13" s="421">
        <f>SUM(I11:I12)</f>
        <v>0</v>
      </c>
      <c r="L13" s="421">
        <f>SUM(K11:K12)</f>
        <v>0</v>
      </c>
      <c r="N13" s="421">
        <f>SUM(M11:M12)</f>
        <v>0</v>
      </c>
      <c r="O13" s="65"/>
    </row>
    <row r="14" spans="1:16" ht="15" thickBot="1" x14ac:dyDescent="0.35">
      <c r="A14" s="112" t="s">
        <v>1014</v>
      </c>
      <c r="B14" s="64" t="s">
        <v>1015</v>
      </c>
      <c r="C14" s="66"/>
      <c r="D14" s="94"/>
      <c r="E14" s="82" t="s">
        <v>1039</v>
      </c>
      <c r="G14" s="83"/>
      <c r="H14" s="424"/>
      <c r="J14" s="424"/>
      <c r="L14" s="424"/>
      <c r="N14" s="424"/>
      <c r="O14" s="65"/>
    </row>
    <row r="15" spans="1:16" ht="15" thickBot="1" x14ac:dyDescent="0.35">
      <c r="A15" s="112" t="s">
        <v>1017</v>
      </c>
      <c r="B15" s="64" t="s">
        <v>1018</v>
      </c>
      <c r="C15" s="66"/>
      <c r="D15" s="94"/>
      <c r="E15" s="82"/>
      <c r="G15" s="83"/>
      <c r="H15" s="95"/>
      <c r="J15" s="95"/>
      <c r="L15" s="95"/>
      <c r="N15" s="95"/>
      <c r="O15" s="65"/>
    </row>
    <row r="16" spans="1:16" ht="15" thickBot="1" x14ac:dyDescent="0.35">
      <c r="A16" s="112" t="s">
        <v>1020</v>
      </c>
      <c r="B16" s="64" t="s">
        <v>1040</v>
      </c>
      <c r="C16" s="66"/>
      <c r="D16" s="94"/>
      <c r="E16" s="82" t="s">
        <v>1039</v>
      </c>
      <c r="G16" s="83"/>
      <c r="H16" s="95"/>
      <c r="J16" s="95"/>
      <c r="L16" s="95"/>
      <c r="N16" s="95"/>
      <c r="O16" s="65"/>
    </row>
    <row r="17" spans="1:14" ht="15" thickBot="1" x14ac:dyDescent="0.35">
      <c r="A17" s="112" t="s">
        <v>1023</v>
      </c>
      <c r="B17" s="64" t="s">
        <v>1041</v>
      </c>
      <c r="C17" s="413">
        <f>'Budget Plan'!D39</f>
        <v>0</v>
      </c>
      <c r="D17" s="66"/>
      <c r="E17" s="82" t="s">
        <v>1038</v>
      </c>
      <c r="G17" s="413">
        <f>'Budget Plan'!G39</f>
        <v>0</v>
      </c>
      <c r="H17" s="66"/>
      <c r="I17" s="413">
        <f>'Budget Plan'!H39</f>
        <v>0</v>
      </c>
      <c r="J17" s="66"/>
      <c r="K17" s="413">
        <f>'Budget Plan'!I39</f>
        <v>0</v>
      </c>
      <c r="L17" s="66"/>
      <c r="M17" s="413">
        <f>'Budget Plan'!J39</f>
        <v>0</v>
      </c>
      <c r="N17" s="66"/>
    </row>
    <row r="18" spans="1:14" ht="15" thickBot="1" x14ac:dyDescent="0.35">
      <c r="A18" s="112" t="s">
        <v>1026</v>
      </c>
      <c r="B18" s="64" t="s">
        <v>1027</v>
      </c>
      <c r="C18" s="414">
        <f>'Budget Plan'!D40</f>
        <v>0</v>
      </c>
      <c r="D18" s="66"/>
      <c r="E18" s="82"/>
      <c r="G18" s="413">
        <f>'Budget Plan'!G40</f>
        <v>0</v>
      </c>
      <c r="H18" s="66"/>
      <c r="I18" s="413">
        <f>'Budget Plan'!H40</f>
        <v>0</v>
      </c>
      <c r="J18" s="66"/>
      <c r="K18" s="413">
        <f>'Budget Plan'!I40</f>
        <v>0</v>
      </c>
      <c r="L18" s="66"/>
      <c r="M18" s="413">
        <f>'Budget Plan'!J40</f>
        <v>0</v>
      </c>
      <c r="N18" s="66"/>
    </row>
    <row r="19" spans="1:14" ht="15" thickBot="1" x14ac:dyDescent="0.35">
      <c r="A19" s="112" t="s">
        <v>1029</v>
      </c>
      <c r="B19" s="64" t="s">
        <v>1042</v>
      </c>
      <c r="C19" s="414">
        <f>'Budget Plan'!D70</f>
        <v>0</v>
      </c>
      <c r="D19" s="66"/>
      <c r="E19" s="82"/>
      <c r="G19" s="413">
        <f>'Budget Plan'!G70</f>
        <v>0</v>
      </c>
      <c r="H19" s="66"/>
      <c r="I19" s="413">
        <f>'Budget Plan'!H70</f>
        <v>0</v>
      </c>
      <c r="J19" s="66"/>
      <c r="K19" s="413">
        <f>'Budget Plan'!I70</f>
        <v>0</v>
      </c>
      <c r="L19" s="66"/>
      <c r="M19" s="413">
        <f>'Budget Plan'!J70</f>
        <v>0</v>
      </c>
      <c r="N19" s="66"/>
    </row>
    <row r="20" spans="1:14" ht="15" thickBot="1" x14ac:dyDescent="0.35">
      <c r="A20" s="112" t="s">
        <v>1032</v>
      </c>
      <c r="B20" s="64" t="s">
        <v>1033</v>
      </c>
      <c r="C20" s="66"/>
      <c r="D20" s="417">
        <f>SUM(C17:C19)</f>
        <v>0</v>
      </c>
      <c r="E20" s="82"/>
      <c r="G20" s="88"/>
      <c r="H20" s="417">
        <f>SUM(G17:G19)</f>
        <v>0</v>
      </c>
      <c r="I20" s="66"/>
      <c r="J20" s="417">
        <f>SUM(I17:I19)</f>
        <v>0</v>
      </c>
      <c r="K20" s="66"/>
      <c r="L20" s="417">
        <f>SUM(K17:K19)</f>
        <v>0</v>
      </c>
      <c r="M20" s="66"/>
      <c r="N20" s="417">
        <f>SUM(M17:M19)</f>
        <v>0</v>
      </c>
    </row>
    <row r="21" spans="1:14" ht="9" customHeight="1" thickBot="1" x14ac:dyDescent="0.35">
      <c r="A21" s="83"/>
      <c r="C21" s="66"/>
      <c r="D21" s="66"/>
      <c r="E21" s="82"/>
      <c r="G21" s="88"/>
      <c r="H21" s="66"/>
      <c r="I21" s="66"/>
      <c r="J21" s="66"/>
      <c r="K21" s="66"/>
      <c r="L21" s="66"/>
      <c r="M21" s="66"/>
      <c r="N21" s="66"/>
    </row>
    <row r="22" spans="1:14" ht="15" thickBot="1" x14ac:dyDescent="0.35">
      <c r="A22" s="83"/>
      <c r="B22" s="69" t="s">
        <v>1043</v>
      </c>
      <c r="C22" s="66"/>
      <c r="D22" s="416" t="str">
        <f>IF(ISERROR(D10/D13),"-",ROUND(D10/D13,1))</f>
        <v>-</v>
      </c>
      <c r="E22" s="82"/>
      <c r="G22" s="88"/>
      <c r="H22" s="416" t="str">
        <f>IF(ISERROR(H10/H13),"-",ROUND(H10/H13,1))</f>
        <v>-</v>
      </c>
      <c r="I22" s="66"/>
      <c r="J22" s="416" t="str">
        <f>IF(ISERROR(J10/J13),"-",ROUND(J10/J13,1))</f>
        <v>-</v>
      </c>
      <c r="K22" s="66"/>
      <c r="L22" s="416" t="str">
        <f>IF(ISERROR(L10/L13),"-",ROUND(L10/L13,1))</f>
        <v>-</v>
      </c>
      <c r="M22" s="66"/>
      <c r="N22" s="416" t="str">
        <f>IF(ISERROR(N10/N13),"-",ROUND(N10/N13,1))</f>
        <v>-</v>
      </c>
    </row>
    <row r="23" spans="1:14" ht="8.25" customHeight="1" thickBot="1" x14ac:dyDescent="0.35">
      <c r="A23" s="83"/>
      <c r="C23" s="66"/>
      <c r="D23" s="89"/>
      <c r="E23" s="82"/>
      <c r="G23" s="88"/>
      <c r="H23" s="89"/>
      <c r="I23" s="66"/>
      <c r="J23" s="89"/>
      <c r="K23" s="66"/>
      <c r="L23" s="89"/>
      <c r="M23" s="66"/>
      <c r="N23" s="89"/>
    </row>
    <row r="24" spans="1:14" ht="15" thickBot="1" x14ac:dyDescent="0.35">
      <c r="A24" s="83"/>
      <c r="B24" s="69" t="s">
        <v>1044</v>
      </c>
      <c r="C24" s="66"/>
      <c r="D24" s="415" t="str">
        <f>IF(ISERROR(D16/D15),"-",(D16/D15))</f>
        <v>-</v>
      </c>
      <c r="E24" s="90"/>
      <c r="G24" s="88"/>
      <c r="H24" s="415" t="str">
        <f>IF(ISERROR(H16/H15),"-",(H16/H15))</f>
        <v>-</v>
      </c>
      <c r="I24" s="66"/>
      <c r="J24" s="415" t="str">
        <f>IF(ISERROR(J16/J15),"-",(J16/J15))</f>
        <v>-</v>
      </c>
      <c r="K24" s="66"/>
      <c r="L24" s="415" t="str">
        <f>IF(ISERROR(L16/L15),"-",(L16/L15))</f>
        <v>-</v>
      </c>
      <c r="M24" s="66"/>
      <c r="N24" s="415" t="str">
        <f>IF(ISERROR(N16/N15),"-",(N16/N15))</f>
        <v>-</v>
      </c>
    </row>
    <row r="25" spans="1:14" ht="6" customHeight="1" thickBot="1" x14ac:dyDescent="0.35">
      <c r="A25" s="83"/>
      <c r="C25" s="66"/>
      <c r="D25" s="89"/>
      <c r="E25" s="82"/>
      <c r="G25" s="88"/>
      <c r="H25" s="89"/>
      <c r="I25" s="66"/>
      <c r="J25" s="89"/>
      <c r="K25" s="66"/>
      <c r="L25" s="89"/>
      <c r="M25" s="66"/>
      <c r="N25" s="89"/>
    </row>
    <row r="26" spans="1:14" ht="15" thickBot="1" x14ac:dyDescent="0.35">
      <c r="A26" s="83"/>
      <c r="B26" s="69" t="s">
        <v>1045</v>
      </c>
      <c r="C26" s="66"/>
      <c r="D26" s="418" t="str">
        <f>IF(ISERROR((D20)/D13),"-",ROUND((D20)/D13,0))</f>
        <v>-</v>
      </c>
      <c r="E26" s="82"/>
      <c r="G26" s="88"/>
      <c r="H26" s="418" t="str">
        <f>IF(ISERROR((H20)/H13),"-",ROUND((H20)/H13,0))</f>
        <v>-</v>
      </c>
      <c r="I26" s="66"/>
      <c r="J26" s="418" t="str">
        <f>IF(ISERROR((J20)/J13),"-",ROUND((J20)/J13,0))</f>
        <v>-</v>
      </c>
      <c r="K26" s="66"/>
      <c r="L26" s="418" t="str">
        <f>IF(ISERROR((L20)/L13),"-",ROUND((L20)/L13,0))</f>
        <v>-</v>
      </c>
      <c r="M26" s="66"/>
      <c r="N26" s="418" t="str">
        <f>IF(ISERROR((N20)/N13),"-",ROUND((N20)/N13,0))</f>
        <v>-</v>
      </c>
    </row>
    <row r="27" spans="1:14" ht="8.25" customHeight="1" thickBot="1" x14ac:dyDescent="0.35">
      <c r="A27" s="83"/>
      <c r="C27" s="66"/>
      <c r="D27" s="89"/>
      <c r="E27" s="82"/>
      <c r="G27" s="88"/>
      <c r="H27" s="89"/>
      <c r="I27" s="66"/>
      <c r="J27" s="89"/>
      <c r="K27" s="66"/>
      <c r="L27" s="89"/>
      <c r="M27" s="66"/>
      <c r="N27" s="89"/>
    </row>
    <row r="28" spans="1:14" ht="15" thickBot="1" x14ac:dyDescent="0.35">
      <c r="A28" s="83"/>
      <c r="B28" s="69" t="s">
        <v>1046</v>
      </c>
      <c r="C28" s="66"/>
      <c r="D28" s="418" t="str">
        <f>IF(ISERROR((D20)/D16),"-",ROUND((D20)/D16,0))</f>
        <v>-</v>
      </c>
      <c r="E28" s="82"/>
      <c r="G28" s="88"/>
      <c r="H28" s="418" t="str">
        <f>IF(ISERROR((H20)/H16),"-",ROUND((H20)/H16,0))</f>
        <v>-</v>
      </c>
      <c r="I28" s="66"/>
      <c r="J28" s="418" t="str">
        <f>IF(ISERROR((J20)/J16),"-",ROUND((J20)/J16,0))</f>
        <v>-</v>
      </c>
      <c r="K28" s="66"/>
      <c r="L28" s="418" t="str">
        <f>IF(ISERROR((L20)/L16),"-",ROUND((L20)/L16,0))</f>
        <v>-</v>
      </c>
      <c r="M28" s="66"/>
      <c r="N28" s="418" t="str">
        <f>IF(ISERROR((N20)/N16),"-",ROUND((N20)/N16,0))</f>
        <v>-</v>
      </c>
    </row>
  </sheetData>
  <sheetProtection formatCells="0"/>
  <mergeCells count="10">
    <mergeCell ref="G8:H8"/>
    <mergeCell ref="I8:J8"/>
    <mergeCell ref="K8:L8"/>
    <mergeCell ref="M8:N8"/>
    <mergeCell ref="A1:B1"/>
    <mergeCell ref="B3:C3"/>
    <mergeCell ref="G5:H5"/>
    <mergeCell ref="I5:J5"/>
    <mergeCell ref="K5:L5"/>
    <mergeCell ref="M5:N5"/>
  </mergeCells>
  <conditionalFormatting sqref="C8">
    <cfRule type="cellIs" dxfId="8" priority="44" stopIfTrue="1" operator="equal">
      <formula>""</formula>
    </cfRule>
  </conditionalFormatting>
  <conditionalFormatting sqref="D10">
    <cfRule type="cellIs" dxfId="7" priority="45" stopIfTrue="1" operator="equal">
      <formula>""</formula>
    </cfRule>
  </conditionalFormatting>
  <conditionalFormatting sqref="D13">
    <cfRule type="cellIs" dxfId="6" priority="33" stopIfTrue="1" operator="equal">
      <formula>""</formula>
    </cfRule>
  </conditionalFormatting>
  <conditionalFormatting sqref="G5 I5 K5 M5">
    <cfRule type="cellIs" dxfId="5" priority="4" stopIfTrue="1" operator="equal">
      <formula>""</formula>
    </cfRule>
  </conditionalFormatting>
  <conditionalFormatting sqref="G8 I8 K8 M8">
    <cfRule type="cellIs" dxfId="4" priority="42" stopIfTrue="1" operator="equal">
      <formula>""</formula>
    </cfRule>
  </conditionalFormatting>
  <conditionalFormatting sqref="H10">
    <cfRule type="cellIs" dxfId="3" priority="43" stopIfTrue="1" operator="equal">
      <formula>""</formula>
    </cfRule>
  </conditionalFormatting>
  <conditionalFormatting sqref="J10">
    <cfRule type="cellIs" dxfId="2" priority="16" stopIfTrue="1" operator="equal">
      <formula>""</formula>
    </cfRule>
  </conditionalFormatting>
  <conditionalFormatting sqref="L10">
    <cfRule type="cellIs" dxfId="1" priority="24" stopIfTrue="1" operator="equal">
      <formula>""</formula>
    </cfRule>
  </conditionalFormatting>
  <conditionalFormatting sqref="N10">
    <cfRule type="cellIs" dxfId="0" priority="20" stopIfTrue="1" operator="equal">
      <formula>""</formula>
    </cfRule>
  </conditionalFormatting>
  <dataValidations count="3">
    <dataValidation allowBlank="1" showInputMessage="1" showErrorMessage="1" prompt="This is from the teacher's perspective.  eg:_x000a_Head = 0 periods_x000a_Deputy = 10 periods_x000a_Head of yr/dept = 20 periods_x000a_Teacher A = 22 periods_x000a_Teacher B = 15 periods_x000a_TOTAL  = 67" sqref="D65415 IG65415 SC65415 ABY65415 ALU65415 AVQ65415 BFM65415 BPI65415 BZE65415 CJA65415 CSW65415 DCS65415 DMO65415 DWK65415 EGG65415 EQC65415 EZY65415 FJU65415 FTQ65415 GDM65415 GNI65415 GXE65415 HHA65415 HQW65415 IAS65415 IKO65415 IUK65415 JEG65415 JOC65415 JXY65415 KHU65415 KRQ65415 LBM65415 LLI65415 LVE65415 MFA65415 MOW65415 MYS65415 NIO65415 NSK65415 OCG65415 OMC65415 OVY65415 PFU65415 PPQ65415 PZM65415 QJI65415 QTE65415 RDA65415 RMW65415 RWS65415 SGO65415 SQK65415 TAG65415 TKC65415 TTY65415 UDU65415 UNQ65415 UXM65415 VHI65415 VRE65415 WBA65415 WKW65415 WUS65415 D130951 IG130951 SC130951 ABY130951 ALU130951 AVQ130951 BFM130951 BPI130951 BZE130951 CJA130951 CSW130951 DCS130951 DMO130951 DWK130951 EGG130951 EQC130951 EZY130951 FJU130951 FTQ130951 GDM130951 GNI130951 GXE130951 HHA130951 HQW130951 IAS130951 IKO130951 IUK130951 JEG130951 JOC130951 JXY130951 KHU130951 KRQ130951 LBM130951 LLI130951 LVE130951 MFA130951 MOW130951 MYS130951 NIO130951 NSK130951 OCG130951 OMC130951 OVY130951 PFU130951 PPQ130951 PZM130951 QJI130951 QTE130951 RDA130951 RMW130951 RWS130951 SGO130951 SQK130951 TAG130951 TKC130951 TTY130951 UDU130951 UNQ130951 UXM130951 VHI130951 VRE130951 WBA130951 WKW130951 WUS130951 D196487 IG196487 SC196487 ABY196487 ALU196487 AVQ196487 BFM196487 BPI196487 BZE196487 CJA196487 CSW196487 DCS196487 DMO196487 DWK196487 EGG196487 EQC196487 EZY196487 FJU196487 FTQ196487 GDM196487 GNI196487 GXE196487 HHA196487 HQW196487 IAS196487 IKO196487 IUK196487 JEG196487 JOC196487 JXY196487 KHU196487 KRQ196487 LBM196487 LLI196487 LVE196487 MFA196487 MOW196487 MYS196487 NIO196487 NSK196487 OCG196487 OMC196487 OVY196487 PFU196487 PPQ196487 PZM196487 QJI196487 QTE196487 RDA196487 RMW196487 RWS196487 SGO196487 SQK196487 TAG196487 TKC196487 TTY196487 UDU196487 UNQ196487 UXM196487 VHI196487 VRE196487 WBA196487 WKW196487 WUS196487 D262023 IG262023 SC262023 ABY262023 ALU262023 AVQ262023 BFM262023 BPI262023 BZE262023 CJA262023 CSW262023 DCS262023 DMO262023 DWK262023 EGG262023 EQC262023 EZY262023 FJU262023 FTQ262023 GDM262023 GNI262023 GXE262023 HHA262023 HQW262023 IAS262023 IKO262023 IUK262023 JEG262023 JOC262023 JXY262023 KHU262023 KRQ262023 LBM262023 LLI262023 LVE262023 MFA262023 MOW262023 MYS262023 NIO262023 NSK262023 OCG262023 OMC262023 OVY262023 PFU262023 PPQ262023 PZM262023 QJI262023 QTE262023 RDA262023 RMW262023 RWS262023 SGO262023 SQK262023 TAG262023 TKC262023 TTY262023 UDU262023 UNQ262023 UXM262023 VHI262023 VRE262023 WBA262023 WKW262023 WUS262023 D327559 IG327559 SC327559 ABY327559 ALU327559 AVQ327559 BFM327559 BPI327559 BZE327559 CJA327559 CSW327559 DCS327559 DMO327559 DWK327559 EGG327559 EQC327559 EZY327559 FJU327559 FTQ327559 GDM327559 GNI327559 GXE327559 HHA327559 HQW327559 IAS327559 IKO327559 IUK327559 JEG327559 JOC327559 JXY327559 KHU327559 KRQ327559 LBM327559 LLI327559 LVE327559 MFA327559 MOW327559 MYS327559 NIO327559 NSK327559 OCG327559 OMC327559 OVY327559 PFU327559 PPQ327559 PZM327559 QJI327559 QTE327559 RDA327559 RMW327559 RWS327559 SGO327559 SQK327559 TAG327559 TKC327559 TTY327559 UDU327559 UNQ327559 UXM327559 VHI327559 VRE327559 WBA327559 WKW327559 WUS327559 D393095 IG393095 SC393095 ABY393095 ALU393095 AVQ393095 BFM393095 BPI393095 BZE393095 CJA393095 CSW393095 DCS393095 DMO393095 DWK393095 EGG393095 EQC393095 EZY393095 FJU393095 FTQ393095 GDM393095 GNI393095 GXE393095 HHA393095 HQW393095 IAS393095 IKO393095 IUK393095 JEG393095 JOC393095 JXY393095 KHU393095 KRQ393095 LBM393095 LLI393095 LVE393095 MFA393095 MOW393095 MYS393095 NIO393095 NSK393095 OCG393095 OMC393095 OVY393095 PFU393095 PPQ393095 PZM393095 QJI393095 QTE393095 RDA393095 RMW393095 RWS393095 SGO393095 SQK393095 TAG393095 TKC393095 TTY393095 UDU393095 UNQ393095 UXM393095 VHI393095 VRE393095 WBA393095 WKW393095 WUS393095 D458631 IG458631 SC458631 ABY458631 ALU458631 AVQ458631 BFM458631 BPI458631 BZE458631 CJA458631 CSW458631 DCS458631 DMO458631 DWK458631 EGG458631 EQC458631 EZY458631 FJU458631 FTQ458631 GDM458631 GNI458631 GXE458631 HHA458631 HQW458631 IAS458631 IKO458631 IUK458631 JEG458631 JOC458631 JXY458631 KHU458631 KRQ458631 LBM458631 LLI458631 LVE458631 MFA458631 MOW458631 MYS458631 NIO458631 NSK458631 OCG458631 OMC458631 OVY458631 PFU458631 PPQ458631 PZM458631 QJI458631 QTE458631 RDA458631 RMW458631 RWS458631 SGO458631 SQK458631 TAG458631 TKC458631 TTY458631 UDU458631 UNQ458631 UXM458631 VHI458631 VRE458631 WBA458631 WKW458631 WUS458631 D524167 IG524167 SC524167 ABY524167 ALU524167 AVQ524167 BFM524167 BPI524167 BZE524167 CJA524167 CSW524167 DCS524167 DMO524167 DWK524167 EGG524167 EQC524167 EZY524167 FJU524167 FTQ524167 GDM524167 GNI524167 GXE524167 HHA524167 HQW524167 IAS524167 IKO524167 IUK524167 JEG524167 JOC524167 JXY524167 KHU524167 KRQ524167 LBM524167 LLI524167 LVE524167 MFA524167 MOW524167 MYS524167 NIO524167 NSK524167 OCG524167 OMC524167 OVY524167 PFU524167 PPQ524167 PZM524167 QJI524167 QTE524167 RDA524167 RMW524167 RWS524167 SGO524167 SQK524167 TAG524167 TKC524167 TTY524167 UDU524167 UNQ524167 UXM524167 VHI524167 VRE524167 WBA524167 WKW524167 WUS524167 D589703 IG589703 SC589703 ABY589703 ALU589703 AVQ589703 BFM589703 BPI589703 BZE589703 CJA589703 CSW589703 DCS589703 DMO589703 DWK589703 EGG589703 EQC589703 EZY589703 FJU589703 FTQ589703 GDM589703 GNI589703 GXE589703 HHA589703 HQW589703 IAS589703 IKO589703 IUK589703 JEG589703 JOC589703 JXY589703 KHU589703 KRQ589703 LBM589703 LLI589703 LVE589703 MFA589703 MOW589703 MYS589703 NIO589703 NSK589703 OCG589703 OMC589703 OVY589703 PFU589703 PPQ589703 PZM589703 QJI589703 QTE589703 RDA589703 RMW589703 RWS589703 SGO589703 SQK589703 TAG589703 TKC589703 TTY589703 UDU589703 UNQ589703 UXM589703 VHI589703 VRE589703 WBA589703 WKW589703 WUS589703 D655239 IG655239 SC655239 ABY655239 ALU655239 AVQ655239 BFM655239 BPI655239 BZE655239 CJA655239 CSW655239 DCS655239 DMO655239 DWK655239 EGG655239 EQC655239 EZY655239 FJU655239 FTQ655239 GDM655239 GNI655239 GXE655239 HHA655239 HQW655239 IAS655239 IKO655239 IUK655239 JEG655239 JOC655239 JXY655239 KHU655239 KRQ655239 LBM655239 LLI655239 LVE655239 MFA655239 MOW655239 MYS655239 NIO655239 NSK655239 OCG655239 OMC655239 OVY655239 PFU655239 PPQ655239 PZM655239 QJI655239 QTE655239 RDA655239 RMW655239 RWS655239 SGO655239 SQK655239 TAG655239 TKC655239 TTY655239 UDU655239 UNQ655239 UXM655239 VHI655239 VRE655239 WBA655239 WKW655239 WUS655239 D720775 IG720775 SC720775 ABY720775 ALU720775 AVQ720775 BFM720775 BPI720775 BZE720775 CJA720775 CSW720775 DCS720775 DMO720775 DWK720775 EGG720775 EQC720775 EZY720775 FJU720775 FTQ720775 GDM720775 GNI720775 GXE720775 HHA720775 HQW720775 IAS720775 IKO720775 IUK720775 JEG720775 JOC720775 JXY720775 KHU720775 KRQ720775 LBM720775 LLI720775 LVE720775 MFA720775 MOW720775 MYS720775 NIO720775 NSK720775 OCG720775 OMC720775 OVY720775 PFU720775 PPQ720775 PZM720775 QJI720775 QTE720775 RDA720775 RMW720775 RWS720775 SGO720775 SQK720775 TAG720775 TKC720775 TTY720775 UDU720775 UNQ720775 UXM720775 VHI720775 VRE720775 WBA720775 WKW720775 WUS720775 D786311 IG786311 SC786311 ABY786311 ALU786311 AVQ786311 BFM786311 BPI786311 BZE786311 CJA786311 CSW786311 DCS786311 DMO786311 DWK786311 EGG786311 EQC786311 EZY786311 FJU786311 FTQ786311 GDM786311 GNI786311 GXE786311 HHA786311 HQW786311 IAS786311 IKO786311 IUK786311 JEG786311 JOC786311 JXY786311 KHU786311 KRQ786311 LBM786311 LLI786311 LVE786311 MFA786311 MOW786311 MYS786311 NIO786311 NSK786311 OCG786311 OMC786311 OVY786311 PFU786311 PPQ786311 PZM786311 QJI786311 QTE786311 RDA786311 RMW786311 RWS786311 SGO786311 SQK786311 TAG786311 TKC786311 TTY786311 UDU786311 UNQ786311 UXM786311 VHI786311 VRE786311 WBA786311 WKW786311 WUS786311 D851847 IG851847 SC851847 ABY851847 ALU851847 AVQ851847 BFM851847 BPI851847 BZE851847 CJA851847 CSW851847 DCS851847 DMO851847 DWK851847 EGG851847 EQC851847 EZY851847 FJU851847 FTQ851847 GDM851847 GNI851847 GXE851847 HHA851847 HQW851847 IAS851847 IKO851847 IUK851847 JEG851847 JOC851847 JXY851847 KHU851847 KRQ851847 LBM851847 LLI851847 LVE851847 MFA851847 MOW851847 MYS851847 NIO851847 NSK851847 OCG851847 OMC851847 OVY851847 PFU851847 PPQ851847 PZM851847 QJI851847 QTE851847 RDA851847 RMW851847 RWS851847 SGO851847 SQK851847 TAG851847 TKC851847 TTY851847 UDU851847 UNQ851847 UXM851847 VHI851847 VRE851847 WBA851847 WKW851847 WUS851847 D917383 IG917383 SC917383 ABY917383 ALU917383 AVQ917383 BFM917383 BPI917383 BZE917383 CJA917383 CSW917383 DCS917383 DMO917383 DWK917383 EGG917383 EQC917383 EZY917383 FJU917383 FTQ917383 GDM917383 GNI917383 GXE917383 HHA917383 HQW917383 IAS917383 IKO917383 IUK917383 JEG917383 JOC917383 JXY917383 KHU917383 KRQ917383 LBM917383 LLI917383 LVE917383 MFA917383 MOW917383 MYS917383 NIO917383 NSK917383 OCG917383 OMC917383 OVY917383 PFU917383 PPQ917383 PZM917383 QJI917383 QTE917383 RDA917383 RMW917383 RWS917383 SGO917383 SQK917383 TAG917383 TKC917383 TTY917383 UDU917383 UNQ917383 UXM917383 VHI917383 VRE917383 WBA917383 WKW917383 WUS917383 D982919 IG982919 SC982919 ABY982919 ALU982919 AVQ982919 BFM982919 BPI982919 BZE982919 CJA982919 CSW982919 DCS982919 DMO982919 DWK982919 EGG982919 EQC982919 EZY982919 FJU982919 FTQ982919 GDM982919 GNI982919 GXE982919 HHA982919 HQW982919 IAS982919 IKO982919 IUK982919 JEG982919 JOC982919 JXY982919 KHU982919 KRQ982919 LBM982919 LLI982919 LVE982919 MFA982919 MOW982919 MYS982919 NIO982919 NSK982919 OCG982919 OMC982919 OVY982919 PFU982919 PPQ982919 PZM982919 QJI982919 QTE982919 RDA982919 RMW982919 RWS982919 SGO982919 SQK982919 TAG982919 TKC982919 TTY982919 UDU982919 UNQ982919 UXM982919 VHI982919 VRE982919 WBA982919 WKW982919 WUS982919 H65415 N65415 H130951 N130951 H196487 N196487 H262023 N262023 H327559 N327559 H393095 N393095 H458631 N458631 H524167 N524167 H589703 N589703 H655239 N655239 H720775 N720775 H786311 N786311 H851847 N851847 H917383 N917383 H982919 N982919 J982919 L65415 L130951 L196487 L262023 L327559 L393095 L458631 L524167 L589703 L655239 L720775 L786311 L851847 L917383 L982919 J65415 J130951 J196487 J262023 J327559 J393095 J458631 J524167 J589703 J655239 J720775 J786311 J851847 J917383" xr:uid="{071A10F7-F391-493B-9F1B-D75261E4D853}"/>
    <dataValidation allowBlank="1" showInputMessage="1" showErrorMessage="1" prompt="The number of teaching periods in the week are from a pupil's perspective.  i.e. many schools have 25 teaching periods per week." sqref="D65413 IG65413 SC65413 ABY65413 ALU65413 AVQ65413 BFM65413 BPI65413 BZE65413 CJA65413 CSW65413 DCS65413 DMO65413 DWK65413 EGG65413 EQC65413 EZY65413 FJU65413 FTQ65413 GDM65413 GNI65413 GXE65413 HHA65413 HQW65413 IAS65413 IKO65413 IUK65413 JEG65413 JOC65413 JXY65413 KHU65413 KRQ65413 LBM65413 LLI65413 LVE65413 MFA65413 MOW65413 MYS65413 NIO65413 NSK65413 OCG65413 OMC65413 OVY65413 PFU65413 PPQ65413 PZM65413 QJI65413 QTE65413 RDA65413 RMW65413 RWS65413 SGO65413 SQK65413 TAG65413 TKC65413 TTY65413 UDU65413 UNQ65413 UXM65413 VHI65413 VRE65413 WBA65413 WKW65413 WUS65413 D130949 IG130949 SC130949 ABY130949 ALU130949 AVQ130949 BFM130949 BPI130949 BZE130949 CJA130949 CSW130949 DCS130949 DMO130949 DWK130949 EGG130949 EQC130949 EZY130949 FJU130949 FTQ130949 GDM130949 GNI130949 GXE130949 HHA130949 HQW130949 IAS130949 IKO130949 IUK130949 JEG130949 JOC130949 JXY130949 KHU130949 KRQ130949 LBM130949 LLI130949 LVE130949 MFA130949 MOW130949 MYS130949 NIO130949 NSK130949 OCG130949 OMC130949 OVY130949 PFU130949 PPQ130949 PZM130949 QJI130949 QTE130949 RDA130949 RMW130949 RWS130949 SGO130949 SQK130949 TAG130949 TKC130949 TTY130949 UDU130949 UNQ130949 UXM130949 VHI130949 VRE130949 WBA130949 WKW130949 WUS130949 D196485 IG196485 SC196485 ABY196485 ALU196485 AVQ196485 BFM196485 BPI196485 BZE196485 CJA196485 CSW196485 DCS196485 DMO196485 DWK196485 EGG196485 EQC196485 EZY196485 FJU196485 FTQ196485 GDM196485 GNI196485 GXE196485 HHA196485 HQW196485 IAS196485 IKO196485 IUK196485 JEG196485 JOC196485 JXY196485 KHU196485 KRQ196485 LBM196485 LLI196485 LVE196485 MFA196485 MOW196485 MYS196485 NIO196485 NSK196485 OCG196485 OMC196485 OVY196485 PFU196485 PPQ196485 PZM196485 QJI196485 QTE196485 RDA196485 RMW196485 RWS196485 SGO196485 SQK196485 TAG196485 TKC196485 TTY196485 UDU196485 UNQ196485 UXM196485 VHI196485 VRE196485 WBA196485 WKW196485 WUS196485 D262021 IG262021 SC262021 ABY262021 ALU262021 AVQ262021 BFM262021 BPI262021 BZE262021 CJA262021 CSW262021 DCS262021 DMO262021 DWK262021 EGG262021 EQC262021 EZY262021 FJU262021 FTQ262021 GDM262021 GNI262021 GXE262021 HHA262021 HQW262021 IAS262021 IKO262021 IUK262021 JEG262021 JOC262021 JXY262021 KHU262021 KRQ262021 LBM262021 LLI262021 LVE262021 MFA262021 MOW262021 MYS262021 NIO262021 NSK262021 OCG262021 OMC262021 OVY262021 PFU262021 PPQ262021 PZM262021 QJI262021 QTE262021 RDA262021 RMW262021 RWS262021 SGO262021 SQK262021 TAG262021 TKC262021 TTY262021 UDU262021 UNQ262021 UXM262021 VHI262021 VRE262021 WBA262021 WKW262021 WUS262021 D327557 IG327557 SC327557 ABY327557 ALU327557 AVQ327557 BFM327557 BPI327557 BZE327557 CJA327557 CSW327557 DCS327557 DMO327557 DWK327557 EGG327557 EQC327557 EZY327557 FJU327557 FTQ327557 GDM327557 GNI327557 GXE327557 HHA327557 HQW327557 IAS327557 IKO327557 IUK327557 JEG327557 JOC327557 JXY327557 KHU327557 KRQ327557 LBM327557 LLI327557 LVE327557 MFA327557 MOW327557 MYS327557 NIO327557 NSK327557 OCG327557 OMC327557 OVY327557 PFU327557 PPQ327557 PZM327557 QJI327557 QTE327557 RDA327557 RMW327557 RWS327557 SGO327557 SQK327557 TAG327557 TKC327557 TTY327557 UDU327557 UNQ327557 UXM327557 VHI327557 VRE327557 WBA327557 WKW327557 WUS327557 D393093 IG393093 SC393093 ABY393093 ALU393093 AVQ393093 BFM393093 BPI393093 BZE393093 CJA393093 CSW393093 DCS393093 DMO393093 DWK393093 EGG393093 EQC393093 EZY393093 FJU393093 FTQ393093 GDM393093 GNI393093 GXE393093 HHA393093 HQW393093 IAS393093 IKO393093 IUK393093 JEG393093 JOC393093 JXY393093 KHU393093 KRQ393093 LBM393093 LLI393093 LVE393093 MFA393093 MOW393093 MYS393093 NIO393093 NSK393093 OCG393093 OMC393093 OVY393093 PFU393093 PPQ393093 PZM393093 QJI393093 QTE393093 RDA393093 RMW393093 RWS393093 SGO393093 SQK393093 TAG393093 TKC393093 TTY393093 UDU393093 UNQ393093 UXM393093 VHI393093 VRE393093 WBA393093 WKW393093 WUS393093 D458629 IG458629 SC458629 ABY458629 ALU458629 AVQ458629 BFM458629 BPI458629 BZE458629 CJA458629 CSW458629 DCS458629 DMO458629 DWK458629 EGG458629 EQC458629 EZY458629 FJU458629 FTQ458629 GDM458629 GNI458629 GXE458629 HHA458629 HQW458629 IAS458629 IKO458629 IUK458629 JEG458629 JOC458629 JXY458629 KHU458629 KRQ458629 LBM458629 LLI458629 LVE458629 MFA458629 MOW458629 MYS458629 NIO458629 NSK458629 OCG458629 OMC458629 OVY458629 PFU458629 PPQ458629 PZM458629 QJI458629 QTE458629 RDA458629 RMW458629 RWS458629 SGO458629 SQK458629 TAG458629 TKC458629 TTY458629 UDU458629 UNQ458629 UXM458629 VHI458629 VRE458629 WBA458629 WKW458629 WUS458629 D524165 IG524165 SC524165 ABY524165 ALU524165 AVQ524165 BFM524165 BPI524165 BZE524165 CJA524165 CSW524165 DCS524165 DMO524165 DWK524165 EGG524165 EQC524165 EZY524165 FJU524165 FTQ524165 GDM524165 GNI524165 GXE524165 HHA524165 HQW524165 IAS524165 IKO524165 IUK524165 JEG524165 JOC524165 JXY524165 KHU524165 KRQ524165 LBM524165 LLI524165 LVE524165 MFA524165 MOW524165 MYS524165 NIO524165 NSK524165 OCG524165 OMC524165 OVY524165 PFU524165 PPQ524165 PZM524165 QJI524165 QTE524165 RDA524165 RMW524165 RWS524165 SGO524165 SQK524165 TAG524165 TKC524165 TTY524165 UDU524165 UNQ524165 UXM524165 VHI524165 VRE524165 WBA524165 WKW524165 WUS524165 D589701 IG589701 SC589701 ABY589701 ALU589701 AVQ589701 BFM589701 BPI589701 BZE589701 CJA589701 CSW589701 DCS589701 DMO589701 DWK589701 EGG589701 EQC589701 EZY589701 FJU589701 FTQ589701 GDM589701 GNI589701 GXE589701 HHA589701 HQW589701 IAS589701 IKO589701 IUK589701 JEG589701 JOC589701 JXY589701 KHU589701 KRQ589701 LBM589701 LLI589701 LVE589701 MFA589701 MOW589701 MYS589701 NIO589701 NSK589701 OCG589701 OMC589701 OVY589701 PFU589701 PPQ589701 PZM589701 QJI589701 QTE589701 RDA589701 RMW589701 RWS589701 SGO589701 SQK589701 TAG589701 TKC589701 TTY589701 UDU589701 UNQ589701 UXM589701 VHI589701 VRE589701 WBA589701 WKW589701 WUS589701 D655237 IG655237 SC655237 ABY655237 ALU655237 AVQ655237 BFM655237 BPI655237 BZE655237 CJA655237 CSW655237 DCS655237 DMO655237 DWK655237 EGG655237 EQC655237 EZY655237 FJU655237 FTQ655237 GDM655237 GNI655237 GXE655237 HHA655237 HQW655237 IAS655237 IKO655237 IUK655237 JEG655237 JOC655237 JXY655237 KHU655237 KRQ655237 LBM655237 LLI655237 LVE655237 MFA655237 MOW655237 MYS655237 NIO655237 NSK655237 OCG655237 OMC655237 OVY655237 PFU655237 PPQ655237 PZM655237 QJI655237 QTE655237 RDA655237 RMW655237 RWS655237 SGO655237 SQK655237 TAG655237 TKC655237 TTY655237 UDU655237 UNQ655237 UXM655237 VHI655237 VRE655237 WBA655237 WKW655237 WUS655237 D720773 IG720773 SC720773 ABY720773 ALU720773 AVQ720773 BFM720773 BPI720773 BZE720773 CJA720773 CSW720773 DCS720773 DMO720773 DWK720773 EGG720773 EQC720773 EZY720773 FJU720773 FTQ720773 GDM720773 GNI720773 GXE720773 HHA720773 HQW720773 IAS720773 IKO720773 IUK720773 JEG720773 JOC720773 JXY720773 KHU720773 KRQ720773 LBM720773 LLI720773 LVE720773 MFA720773 MOW720773 MYS720773 NIO720773 NSK720773 OCG720773 OMC720773 OVY720773 PFU720773 PPQ720773 PZM720773 QJI720773 QTE720773 RDA720773 RMW720773 RWS720773 SGO720773 SQK720773 TAG720773 TKC720773 TTY720773 UDU720773 UNQ720773 UXM720773 VHI720773 VRE720773 WBA720773 WKW720773 WUS720773 D786309 IG786309 SC786309 ABY786309 ALU786309 AVQ786309 BFM786309 BPI786309 BZE786309 CJA786309 CSW786309 DCS786309 DMO786309 DWK786309 EGG786309 EQC786309 EZY786309 FJU786309 FTQ786309 GDM786309 GNI786309 GXE786309 HHA786309 HQW786309 IAS786309 IKO786309 IUK786309 JEG786309 JOC786309 JXY786309 KHU786309 KRQ786309 LBM786309 LLI786309 LVE786309 MFA786309 MOW786309 MYS786309 NIO786309 NSK786309 OCG786309 OMC786309 OVY786309 PFU786309 PPQ786309 PZM786309 QJI786309 QTE786309 RDA786309 RMW786309 RWS786309 SGO786309 SQK786309 TAG786309 TKC786309 TTY786309 UDU786309 UNQ786309 UXM786309 VHI786309 VRE786309 WBA786309 WKW786309 WUS786309 D851845 IG851845 SC851845 ABY851845 ALU851845 AVQ851845 BFM851845 BPI851845 BZE851845 CJA851845 CSW851845 DCS851845 DMO851845 DWK851845 EGG851845 EQC851845 EZY851845 FJU851845 FTQ851845 GDM851845 GNI851845 GXE851845 HHA851845 HQW851845 IAS851845 IKO851845 IUK851845 JEG851845 JOC851845 JXY851845 KHU851845 KRQ851845 LBM851845 LLI851845 LVE851845 MFA851845 MOW851845 MYS851845 NIO851845 NSK851845 OCG851845 OMC851845 OVY851845 PFU851845 PPQ851845 PZM851845 QJI851845 QTE851845 RDA851845 RMW851845 RWS851845 SGO851845 SQK851845 TAG851845 TKC851845 TTY851845 UDU851845 UNQ851845 UXM851845 VHI851845 VRE851845 WBA851845 WKW851845 WUS851845 D917381 IG917381 SC917381 ABY917381 ALU917381 AVQ917381 BFM917381 BPI917381 BZE917381 CJA917381 CSW917381 DCS917381 DMO917381 DWK917381 EGG917381 EQC917381 EZY917381 FJU917381 FTQ917381 GDM917381 GNI917381 GXE917381 HHA917381 HQW917381 IAS917381 IKO917381 IUK917381 JEG917381 JOC917381 JXY917381 KHU917381 KRQ917381 LBM917381 LLI917381 LVE917381 MFA917381 MOW917381 MYS917381 NIO917381 NSK917381 OCG917381 OMC917381 OVY917381 PFU917381 PPQ917381 PZM917381 QJI917381 QTE917381 RDA917381 RMW917381 RWS917381 SGO917381 SQK917381 TAG917381 TKC917381 TTY917381 UDU917381 UNQ917381 UXM917381 VHI917381 VRE917381 WBA917381 WKW917381 WUS917381 D982917 IG982917 SC982917 ABY982917 ALU982917 AVQ982917 BFM982917 BPI982917 BZE982917 CJA982917 CSW982917 DCS982917 DMO982917 DWK982917 EGG982917 EQC982917 EZY982917 FJU982917 FTQ982917 GDM982917 GNI982917 GXE982917 HHA982917 HQW982917 IAS982917 IKO982917 IUK982917 JEG982917 JOC982917 JXY982917 KHU982917 KRQ982917 LBM982917 LLI982917 LVE982917 MFA982917 MOW982917 MYS982917 NIO982917 NSK982917 OCG982917 OMC982917 OVY982917 PFU982917 PPQ982917 PZM982917 QJI982917 QTE982917 RDA982917 RMW982917 RWS982917 SGO982917 SQK982917 TAG982917 TKC982917 TTY982917 UDU982917 UNQ982917 UXM982917 VHI982917 VRE982917 WBA982917 WKW982917 WUS982917 H65413 N65413 H130949 N130949 H196485 N196485 H262021 N262021 H327557 N327557 H393093 N393093 H458629 N458629 H524165 N524165 H589701 N589701 H655237 N655237 H720773 N720773 H786309 N786309 H851845 N851845 H917381 N917381 H982917 N982917 J982917 L65413 L130949 L196485 L262021 L327557 L393093 L458629 L524165 L589701 L655237 L720773 L786309 L851845 L917381 L982917 J65413 J130949 J196485 J262021 J327557 J393093 J458629 J524165 J589701 J655237 J720773 J786309 J851845 J917381" xr:uid="{680D3AF2-0FC1-4B1C-A642-C7CB4FC40F08}"/>
    <dataValidation allowBlank="1" showInputMessage="1" showErrorMessage="1" prompt="This figure should be the total budget for the relevant period, making an adjustment for long-term sick cover or maternity cover." sqref="C65416 IF65416 SB65416 ABX65416 ALT65416 AVP65416 BFL65416 BPH65416 BZD65416 CIZ65416 CSV65416 DCR65416 DMN65416 DWJ65416 EGF65416 EQB65416 EZX65416 FJT65416 FTP65416 GDL65416 GNH65416 GXD65416 HGZ65416 HQV65416 IAR65416 IKN65416 IUJ65416 JEF65416 JOB65416 JXX65416 KHT65416 KRP65416 LBL65416 LLH65416 LVD65416 MEZ65416 MOV65416 MYR65416 NIN65416 NSJ65416 OCF65416 OMB65416 OVX65416 PFT65416 PPP65416 PZL65416 QJH65416 QTD65416 RCZ65416 RMV65416 RWR65416 SGN65416 SQJ65416 TAF65416 TKB65416 TTX65416 UDT65416 UNP65416 UXL65416 VHH65416 VRD65416 WAZ65416 WKV65416 WUR65416 C130952 IF130952 SB130952 ABX130952 ALT130952 AVP130952 BFL130952 BPH130952 BZD130952 CIZ130952 CSV130952 DCR130952 DMN130952 DWJ130952 EGF130952 EQB130952 EZX130952 FJT130952 FTP130952 GDL130952 GNH130952 GXD130952 HGZ130952 HQV130952 IAR130952 IKN130952 IUJ130952 JEF130952 JOB130952 JXX130952 KHT130952 KRP130952 LBL130952 LLH130952 LVD130952 MEZ130952 MOV130952 MYR130952 NIN130952 NSJ130952 OCF130952 OMB130952 OVX130952 PFT130952 PPP130952 PZL130952 QJH130952 QTD130952 RCZ130952 RMV130952 RWR130952 SGN130952 SQJ130952 TAF130952 TKB130952 TTX130952 UDT130952 UNP130952 UXL130952 VHH130952 VRD130952 WAZ130952 WKV130952 WUR130952 C196488 IF196488 SB196488 ABX196488 ALT196488 AVP196488 BFL196488 BPH196488 BZD196488 CIZ196488 CSV196488 DCR196488 DMN196488 DWJ196488 EGF196488 EQB196488 EZX196488 FJT196488 FTP196488 GDL196488 GNH196488 GXD196488 HGZ196488 HQV196488 IAR196488 IKN196488 IUJ196488 JEF196488 JOB196488 JXX196488 KHT196488 KRP196488 LBL196488 LLH196488 LVD196488 MEZ196488 MOV196488 MYR196488 NIN196488 NSJ196488 OCF196488 OMB196488 OVX196488 PFT196488 PPP196488 PZL196488 QJH196488 QTD196488 RCZ196488 RMV196488 RWR196488 SGN196488 SQJ196488 TAF196488 TKB196488 TTX196488 UDT196488 UNP196488 UXL196488 VHH196488 VRD196488 WAZ196488 WKV196488 WUR196488 C262024 IF262024 SB262024 ABX262024 ALT262024 AVP262024 BFL262024 BPH262024 BZD262024 CIZ262024 CSV262024 DCR262024 DMN262024 DWJ262024 EGF262024 EQB262024 EZX262024 FJT262024 FTP262024 GDL262024 GNH262024 GXD262024 HGZ262024 HQV262024 IAR262024 IKN262024 IUJ262024 JEF262024 JOB262024 JXX262024 KHT262024 KRP262024 LBL262024 LLH262024 LVD262024 MEZ262024 MOV262024 MYR262024 NIN262024 NSJ262024 OCF262024 OMB262024 OVX262024 PFT262024 PPP262024 PZL262024 QJH262024 QTD262024 RCZ262024 RMV262024 RWR262024 SGN262024 SQJ262024 TAF262024 TKB262024 TTX262024 UDT262024 UNP262024 UXL262024 VHH262024 VRD262024 WAZ262024 WKV262024 WUR262024 C327560 IF327560 SB327560 ABX327560 ALT327560 AVP327560 BFL327560 BPH327560 BZD327560 CIZ327560 CSV327560 DCR327560 DMN327560 DWJ327560 EGF327560 EQB327560 EZX327560 FJT327560 FTP327560 GDL327560 GNH327560 GXD327560 HGZ327560 HQV327560 IAR327560 IKN327560 IUJ327560 JEF327560 JOB327560 JXX327560 KHT327560 KRP327560 LBL327560 LLH327560 LVD327560 MEZ327560 MOV327560 MYR327560 NIN327560 NSJ327560 OCF327560 OMB327560 OVX327560 PFT327560 PPP327560 PZL327560 QJH327560 QTD327560 RCZ327560 RMV327560 RWR327560 SGN327560 SQJ327560 TAF327560 TKB327560 TTX327560 UDT327560 UNP327560 UXL327560 VHH327560 VRD327560 WAZ327560 WKV327560 WUR327560 C393096 IF393096 SB393096 ABX393096 ALT393096 AVP393096 BFL393096 BPH393096 BZD393096 CIZ393096 CSV393096 DCR393096 DMN393096 DWJ393096 EGF393096 EQB393096 EZX393096 FJT393096 FTP393096 GDL393096 GNH393096 GXD393096 HGZ393096 HQV393096 IAR393096 IKN393096 IUJ393096 JEF393096 JOB393096 JXX393096 KHT393096 KRP393096 LBL393096 LLH393096 LVD393096 MEZ393096 MOV393096 MYR393096 NIN393096 NSJ393096 OCF393096 OMB393096 OVX393096 PFT393096 PPP393096 PZL393096 QJH393096 QTD393096 RCZ393096 RMV393096 RWR393096 SGN393096 SQJ393096 TAF393096 TKB393096 TTX393096 UDT393096 UNP393096 UXL393096 VHH393096 VRD393096 WAZ393096 WKV393096 WUR393096 C458632 IF458632 SB458632 ABX458632 ALT458632 AVP458632 BFL458632 BPH458632 BZD458632 CIZ458632 CSV458632 DCR458632 DMN458632 DWJ458632 EGF458632 EQB458632 EZX458632 FJT458632 FTP458632 GDL458632 GNH458632 GXD458632 HGZ458632 HQV458632 IAR458632 IKN458632 IUJ458632 JEF458632 JOB458632 JXX458632 KHT458632 KRP458632 LBL458632 LLH458632 LVD458632 MEZ458632 MOV458632 MYR458632 NIN458632 NSJ458632 OCF458632 OMB458632 OVX458632 PFT458632 PPP458632 PZL458632 QJH458632 QTD458632 RCZ458632 RMV458632 RWR458632 SGN458632 SQJ458632 TAF458632 TKB458632 TTX458632 UDT458632 UNP458632 UXL458632 VHH458632 VRD458632 WAZ458632 WKV458632 WUR458632 C524168 IF524168 SB524168 ABX524168 ALT524168 AVP524168 BFL524168 BPH524168 BZD524168 CIZ524168 CSV524168 DCR524168 DMN524168 DWJ524168 EGF524168 EQB524168 EZX524168 FJT524168 FTP524168 GDL524168 GNH524168 GXD524168 HGZ524168 HQV524168 IAR524168 IKN524168 IUJ524168 JEF524168 JOB524168 JXX524168 KHT524168 KRP524168 LBL524168 LLH524168 LVD524168 MEZ524168 MOV524168 MYR524168 NIN524168 NSJ524168 OCF524168 OMB524168 OVX524168 PFT524168 PPP524168 PZL524168 QJH524168 QTD524168 RCZ524168 RMV524168 RWR524168 SGN524168 SQJ524168 TAF524168 TKB524168 TTX524168 UDT524168 UNP524168 UXL524168 VHH524168 VRD524168 WAZ524168 WKV524168 WUR524168 C589704 IF589704 SB589704 ABX589704 ALT589704 AVP589704 BFL589704 BPH589704 BZD589704 CIZ589704 CSV589704 DCR589704 DMN589704 DWJ589704 EGF589704 EQB589704 EZX589704 FJT589704 FTP589704 GDL589704 GNH589704 GXD589704 HGZ589704 HQV589704 IAR589704 IKN589704 IUJ589704 JEF589704 JOB589704 JXX589704 KHT589704 KRP589704 LBL589704 LLH589704 LVD589704 MEZ589704 MOV589704 MYR589704 NIN589704 NSJ589704 OCF589704 OMB589704 OVX589704 PFT589704 PPP589704 PZL589704 QJH589704 QTD589704 RCZ589704 RMV589704 RWR589704 SGN589704 SQJ589704 TAF589704 TKB589704 TTX589704 UDT589704 UNP589704 UXL589704 VHH589704 VRD589704 WAZ589704 WKV589704 WUR589704 C655240 IF655240 SB655240 ABX655240 ALT655240 AVP655240 BFL655240 BPH655240 BZD655240 CIZ655240 CSV655240 DCR655240 DMN655240 DWJ655240 EGF655240 EQB655240 EZX655240 FJT655240 FTP655240 GDL655240 GNH655240 GXD655240 HGZ655240 HQV655240 IAR655240 IKN655240 IUJ655240 JEF655240 JOB655240 JXX655240 KHT655240 KRP655240 LBL655240 LLH655240 LVD655240 MEZ655240 MOV655240 MYR655240 NIN655240 NSJ655240 OCF655240 OMB655240 OVX655240 PFT655240 PPP655240 PZL655240 QJH655240 QTD655240 RCZ655240 RMV655240 RWR655240 SGN655240 SQJ655240 TAF655240 TKB655240 TTX655240 UDT655240 UNP655240 UXL655240 VHH655240 VRD655240 WAZ655240 WKV655240 WUR655240 C720776 IF720776 SB720776 ABX720776 ALT720776 AVP720776 BFL720776 BPH720776 BZD720776 CIZ720776 CSV720776 DCR720776 DMN720776 DWJ720776 EGF720776 EQB720776 EZX720776 FJT720776 FTP720776 GDL720776 GNH720776 GXD720776 HGZ720776 HQV720776 IAR720776 IKN720776 IUJ720776 JEF720776 JOB720776 JXX720776 KHT720776 KRP720776 LBL720776 LLH720776 LVD720776 MEZ720776 MOV720776 MYR720776 NIN720776 NSJ720776 OCF720776 OMB720776 OVX720776 PFT720776 PPP720776 PZL720776 QJH720776 QTD720776 RCZ720776 RMV720776 RWR720776 SGN720776 SQJ720776 TAF720776 TKB720776 TTX720776 UDT720776 UNP720776 UXL720776 VHH720776 VRD720776 WAZ720776 WKV720776 WUR720776 C786312 IF786312 SB786312 ABX786312 ALT786312 AVP786312 BFL786312 BPH786312 BZD786312 CIZ786312 CSV786312 DCR786312 DMN786312 DWJ786312 EGF786312 EQB786312 EZX786312 FJT786312 FTP786312 GDL786312 GNH786312 GXD786312 HGZ786312 HQV786312 IAR786312 IKN786312 IUJ786312 JEF786312 JOB786312 JXX786312 KHT786312 KRP786312 LBL786312 LLH786312 LVD786312 MEZ786312 MOV786312 MYR786312 NIN786312 NSJ786312 OCF786312 OMB786312 OVX786312 PFT786312 PPP786312 PZL786312 QJH786312 QTD786312 RCZ786312 RMV786312 RWR786312 SGN786312 SQJ786312 TAF786312 TKB786312 TTX786312 UDT786312 UNP786312 UXL786312 VHH786312 VRD786312 WAZ786312 WKV786312 WUR786312 C851848 IF851848 SB851848 ABX851848 ALT851848 AVP851848 BFL851848 BPH851848 BZD851848 CIZ851848 CSV851848 DCR851848 DMN851848 DWJ851848 EGF851848 EQB851848 EZX851848 FJT851848 FTP851848 GDL851848 GNH851848 GXD851848 HGZ851848 HQV851848 IAR851848 IKN851848 IUJ851848 JEF851848 JOB851848 JXX851848 KHT851848 KRP851848 LBL851848 LLH851848 LVD851848 MEZ851848 MOV851848 MYR851848 NIN851848 NSJ851848 OCF851848 OMB851848 OVX851848 PFT851848 PPP851848 PZL851848 QJH851848 QTD851848 RCZ851848 RMV851848 RWR851848 SGN851848 SQJ851848 TAF851848 TKB851848 TTX851848 UDT851848 UNP851848 UXL851848 VHH851848 VRD851848 WAZ851848 WKV851848 WUR851848 C917384 IF917384 SB917384 ABX917384 ALT917384 AVP917384 BFL917384 BPH917384 BZD917384 CIZ917384 CSV917384 DCR917384 DMN917384 DWJ917384 EGF917384 EQB917384 EZX917384 FJT917384 FTP917384 GDL917384 GNH917384 GXD917384 HGZ917384 HQV917384 IAR917384 IKN917384 IUJ917384 JEF917384 JOB917384 JXX917384 KHT917384 KRP917384 LBL917384 LLH917384 LVD917384 MEZ917384 MOV917384 MYR917384 NIN917384 NSJ917384 OCF917384 OMB917384 OVX917384 PFT917384 PPP917384 PZL917384 QJH917384 QTD917384 RCZ917384 RMV917384 RWR917384 SGN917384 SQJ917384 TAF917384 TKB917384 TTX917384 UDT917384 UNP917384 UXL917384 VHH917384 VRD917384 WAZ917384 WKV917384 WUR917384 C982920 IF982920 SB982920 ABX982920 ALT982920 AVP982920 BFL982920 BPH982920 BZD982920 CIZ982920 CSV982920 DCR982920 DMN982920 DWJ982920 EGF982920 EQB982920 EZX982920 FJT982920 FTP982920 GDL982920 GNH982920 GXD982920 HGZ982920 HQV982920 IAR982920 IKN982920 IUJ982920 JEF982920 JOB982920 JXX982920 KHT982920 KRP982920 LBL982920 LLH982920 LVD982920 MEZ982920 MOV982920 MYR982920 NIN982920 NSJ982920 OCF982920 OMB982920 OVX982920 PFT982920 PPP982920 PZL982920 QJH982920 QTD982920 RCZ982920 RMV982920 RWR982920 SGN982920 SQJ982920 TAF982920 TKB982920 TTX982920 UDT982920 UNP982920 UXL982920 VHH982920 VRD982920 WAZ982920 WKV982920 WUR982920 C65450 IF65450 SB65450 ABX65450 ALT65450 AVP65450 BFL65450 BPH65450 BZD65450 CIZ65450 CSV65450 DCR65450 DMN65450 DWJ65450 EGF65450 EQB65450 EZX65450 FJT65450 FTP65450 GDL65450 GNH65450 GXD65450 HGZ65450 HQV65450 IAR65450 IKN65450 IUJ65450 JEF65450 JOB65450 JXX65450 KHT65450 KRP65450 LBL65450 LLH65450 LVD65450 MEZ65450 MOV65450 MYR65450 NIN65450 NSJ65450 OCF65450 OMB65450 OVX65450 PFT65450 PPP65450 PZL65450 QJH65450 QTD65450 RCZ65450 RMV65450 RWR65450 SGN65450 SQJ65450 TAF65450 TKB65450 TTX65450 UDT65450 UNP65450 UXL65450 VHH65450 VRD65450 WAZ65450 WKV65450 WUR65450 C130986 IF130986 SB130986 ABX130986 ALT130986 AVP130986 BFL130986 BPH130986 BZD130986 CIZ130986 CSV130986 DCR130986 DMN130986 DWJ130986 EGF130986 EQB130986 EZX130986 FJT130986 FTP130986 GDL130986 GNH130986 GXD130986 HGZ130986 HQV130986 IAR130986 IKN130986 IUJ130986 JEF130986 JOB130986 JXX130986 KHT130986 KRP130986 LBL130986 LLH130986 LVD130986 MEZ130986 MOV130986 MYR130986 NIN130986 NSJ130986 OCF130986 OMB130986 OVX130986 PFT130986 PPP130986 PZL130986 QJH130986 QTD130986 RCZ130986 RMV130986 RWR130986 SGN130986 SQJ130986 TAF130986 TKB130986 TTX130986 UDT130986 UNP130986 UXL130986 VHH130986 VRD130986 WAZ130986 WKV130986 WUR130986 C196522 IF196522 SB196522 ABX196522 ALT196522 AVP196522 BFL196522 BPH196522 BZD196522 CIZ196522 CSV196522 DCR196522 DMN196522 DWJ196522 EGF196522 EQB196522 EZX196522 FJT196522 FTP196522 GDL196522 GNH196522 GXD196522 HGZ196522 HQV196522 IAR196522 IKN196522 IUJ196522 JEF196522 JOB196522 JXX196522 KHT196522 KRP196522 LBL196522 LLH196522 LVD196522 MEZ196522 MOV196522 MYR196522 NIN196522 NSJ196522 OCF196522 OMB196522 OVX196522 PFT196522 PPP196522 PZL196522 QJH196522 QTD196522 RCZ196522 RMV196522 RWR196522 SGN196522 SQJ196522 TAF196522 TKB196522 TTX196522 UDT196522 UNP196522 UXL196522 VHH196522 VRD196522 WAZ196522 WKV196522 WUR196522 C262058 IF262058 SB262058 ABX262058 ALT262058 AVP262058 BFL262058 BPH262058 BZD262058 CIZ262058 CSV262058 DCR262058 DMN262058 DWJ262058 EGF262058 EQB262058 EZX262058 FJT262058 FTP262058 GDL262058 GNH262058 GXD262058 HGZ262058 HQV262058 IAR262058 IKN262058 IUJ262058 JEF262058 JOB262058 JXX262058 KHT262058 KRP262058 LBL262058 LLH262058 LVD262058 MEZ262058 MOV262058 MYR262058 NIN262058 NSJ262058 OCF262058 OMB262058 OVX262058 PFT262058 PPP262058 PZL262058 QJH262058 QTD262058 RCZ262058 RMV262058 RWR262058 SGN262058 SQJ262058 TAF262058 TKB262058 TTX262058 UDT262058 UNP262058 UXL262058 VHH262058 VRD262058 WAZ262058 WKV262058 WUR262058 C327594 IF327594 SB327594 ABX327594 ALT327594 AVP327594 BFL327594 BPH327594 BZD327594 CIZ327594 CSV327594 DCR327594 DMN327594 DWJ327594 EGF327594 EQB327594 EZX327594 FJT327594 FTP327594 GDL327594 GNH327594 GXD327594 HGZ327594 HQV327594 IAR327594 IKN327594 IUJ327594 JEF327594 JOB327594 JXX327594 KHT327594 KRP327594 LBL327594 LLH327594 LVD327594 MEZ327594 MOV327594 MYR327594 NIN327594 NSJ327594 OCF327594 OMB327594 OVX327594 PFT327594 PPP327594 PZL327594 QJH327594 QTD327594 RCZ327594 RMV327594 RWR327594 SGN327594 SQJ327594 TAF327594 TKB327594 TTX327594 UDT327594 UNP327594 UXL327594 VHH327594 VRD327594 WAZ327594 WKV327594 WUR327594 C393130 IF393130 SB393130 ABX393130 ALT393130 AVP393130 BFL393130 BPH393130 BZD393130 CIZ393130 CSV393130 DCR393130 DMN393130 DWJ393130 EGF393130 EQB393130 EZX393130 FJT393130 FTP393130 GDL393130 GNH393130 GXD393130 HGZ393130 HQV393130 IAR393130 IKN393130 IUJ393130 JEF393130 JOB393130 JXX393130 KHT393130 KRP393130 LBL393130 LLH393130 LVD393130 MEZ393130 MOV393130 MYR393130 NIN393130 NSJ393130 OCF393130 OMB393130 OVX393130 PFT393130 PPP393130 PZL393130 QJH393130 QTD393130 RCZ393130 RMV393130 RWR393130 SGN393130 SQJ393130 TAF393130 TKB393130 TTX393130 UDT393130 UNP393130 UXL393130 VHH393130 VRD393130 WAZ393130 WKV393130 WUR393130 C458666 IF458666 SB458666 ABX458666 ALT458666 AVP458666 BFL458666 BPH458666 BZD458666 CIZ458666 CSV458666 DCR458666 DMN458666 DWJ458666 EGF458666 EQB458666 EZX458666 FJT458666 FTP458666 GDL458666 GNH458666 GXD458666 HGZ458666 HQV458666 IAR458666 IKN458666 IUJ458666 JEF458666 JOB458666 JXX458666 KHT458666 KRP458666 LBL458666 LLH458666 LVD458666 MEZ458666 MOV458666 MYR458666 NIN458666 NSJ458666 OCF458666 OMB458666 OVX458666 PFT458666 PPP458666 PZL458666 QJH458666 QTD458666 RCZ458666 RMV458666 RWR458666 SGN458666 SQJ458666 TAF458666 TKB458666 TTX458666 UDT458666 UNP458666 UXL458666 VHH458666 VRD458666 WAZ458666 WKV458666 WUR458666 C524202 IF524202 SB524202 ABX524202 ALT524202 AVP524202 BFL524202 BPH524202 BZD524202 CIZ524202 CSV524202 DCR524202 DMN524202 DWJ524202 EGF524202 EQB524202 EZX524202 FJT524202 FTP524202 GDL524202 GNH524202 GXD524202 HGZ524202 HQV524202 IAR524202 IKN524202 IUJ524202 JEF524202 JOB524202 JXX524202 KHT524202 KRP524202 LBL524202 LLH524202 LVD524202 MEZ524202 MOV524202 MYR524202 NIN524202 NSJ524202 OCF524202 OMB524202 OVX524202 PFT524202 PPP524202 PZL524202 QJH524202 QTD524202 RCZ524202 RMV524202 RWR524202 SGN524202 SQJ524202 TAF524202 TKB524202 TTX524202 UDT524202 UNP524202 UXL524202 VHH524202 VRD524202 WAZ524202 WKV524202 WUR524202 C589738 IF589738 SB589738 ABX589738 ALT589738 AVP589738 BFL589738 BPH589738 BZD589738 CIZ589738 CSV589738 DCR589738 DMN589738 DWJ589738 EGF589738 EQB589738 EZX589738 FJT589738 FTP589738 GDL589738 GNH589738 GXD589738 HGZ589738 HQV589738 IAR589738 IKN589738 IUJ589738 JEF589738 JOB589738 JXX589738 KHT589738 KRP589738 LBL589738 LLH589738 LVD589738 MEZ589738 MOV589738 MYR589738 NIN589738 NSJ589738 OCF589738 OMB589738 OVX589738 PFT589738 PPP589738 PZL589738 QJH589738 QTD589738 RCZ589738 RMV589738 RWR589738 SGN589738 SQJ589738 TAF589738 TKB589738 TTX589738 UDT589738 UNP589738 UXL589738 VHH589738 VRD589738 WAZ589738 WKV589738 WUR589738 C655274 IF655274 SB655274 ABX655274 ALT655274 AVP655274 BFL655274 BPH655274 BZD655274 CIZ655274 CSV655274 DCR655274 DMN655274 DWJ655274 EGF655274 EQB655274 EZX655274 FJT655274 FTP655274 GDL655274 GNH655274 GXD655274 HGZ655274 HQV655274 IAR655274 IKN655274 IUJ655274 JEF655274 JOB655274 JXX655274 KHT655274 KRP655274 LBL655274 LLH655274 LVD655274 MEZ655274 MOV655274 MYR655274 NIN655274 NSJ655274 OCF655274 OMB655274 OVX655274 PFT655274 PPP655274 PZL655274 QJH655274 QTD655274 RCZ655274 RMV655274 RWR655274 SGN655274 SQJ655274 TAF655274 TKB655274 TTX655274 UDT655274 UNP655274 UXL655274 VHH655274 VRD655274 WAZ655274 WKV655274 WUR655274 C720810 IF720810 SB720810 ABX720810 ALT720810 AVP720810 BFL720810 BPH720810 BZD720810 CIZ720810 CSV720810 DCR720810 DMN720810 DWJ720810 EGF720810 EQB720810 EZX720810 FJT720810 FTP720810 GDL720810 GNH720810 GXD720810 HGZ720810 HQV720810 IAR720810 IKN720810 IUJ720810 JEF720810 JOB720810 JXX720810 KHT720810 KRP720810 LBL720810 LLH720810 LVD720810 MEZ720810 MOV720810 MYR720810 NIN720810 NSJ720810 OCF720810 OMB720810 OVX720810 PFT720810 PPP720810 PZL720810 QJH720810 QTD720810 RCZ720810 RMV720810 RWR720810 SGN720810 SQJ720810 TAF720810 TKB720810 TTX720810 UDT720810 UNP720810 UXL720810 VHH720810 VRD720810 WAZ720810 WKV720810 WUR720810 C786346 IF786346 SB786346 ABX786346 ALT786346 AVP786346 BFL786346 BPH786346 BZD786346 CIZ786346 CSV786346 DCR786346 DMN786346 DWJ786346 EGF786346 EQB786346 EZX786346 FJT786346 FTP786346 GDL786346 GNH786346 GXD786346 HGZ786346 HQV786346 IAR786346 IKN786346 IUJ786346 JEF786346 JOB786346 JXX786346 KHT786346 KRP786346 LBL786346 LLH786346 LVD786346 MEZ786346 MOV786346 MYR786346 NIN786346 NSJ786346 OCF786346 OMB786346 OVX786346 PFT786346 PPP786346 PZL786346 QJH786346 QTD786346 RCZ786346 RMV786346 RWR786346 SGN786346 SQJ786346 TAF786346 TKB786346 TTX786346 UDT786346 UNP786346 UXL786346 VHH786346 VRD786346 WAZ786346 WKV786346 WUR786346 C851882 IF851882 SB851882 ABX851882 ALT851882 AVP851882 BFL851882 BPH851882 BZD851882 CIZ851882 CSV851882 DCR851882 DMN851882 DWJ851882 EGF851882 EQB851882 EZX851882 FJT851882 FTP851882 GDL851882 GNH851882 GXD851882 HGZ851882 HQV851882 IAR851882 IKN851882 IUJ851882 JEF851882 JOB851882 JXX851882 KHT851882 KRP851882 LBL851882 LLH851882 LVD851882 MEZ851882 MOV851882 MYR851882 NIN851882 NSJ851882 OCF851882 OMB851882 OVX851882 PFT851882 PPP851882 PZL851882 QJH851882 QTD851882 RCZ851882 RMV851882 RWR851882 SGN851882 SQJ851882 TAF851882 TKB851882 TTX851882 UDT851882 UNP851882 UXL851882 VHH851882 VRD851882 WAZ851882 WKV851882 WUR851882 C917418 IF917418 SB917418 ABX917418 ALT917418 AVP917418 BFL917418 BPH917418 BZD917418 CIZ917418 CSV917418 DCR917418 DMN917418 DWJ917418 EGF917418 EQB917418 EZX917418 FJT917418 FTP917418 GDL917418 GNH917418 GXD917418 HGZ917418 HQV917418 IAR917418 IKN917418 IUJ917418 JEF917418 JOB917418 JXX917418 KHT917418 KRP917418 LBL917418 LLH917418 LVD917418 MEZ917418 MOV917418 MYR917418 NIN917418 NSJ917418 OCF917418 OMB917418 OVX917418 PFT917418 PPP917418 PZL917418 QJH917418 QTD917418 RCZ917418 RMV917418 RWR917418 SGN917418 SQJ917418 TAF917418 TKB917418 TTX917418 UDT917418 UNP917418 UXL917418 VHH917418 VRD917418 WAZ917418 WKV917418 WUR917418 C982954 IF982954 SB982954 ABX982954 ALT982954 AVP982954 BFL982954 BPH982954 BZD982954 CIZ982954 CSV982954 DCR982954 DMN982954 DWJ982954 EGF982954 EQB982954 EZX982954 FJT982954 FTP982954 GDL982954 GNH982954 GXD982954 HGZ982954 HQV982954 IAR982954 IKN982954 IUJ982954 JEF982954 JOB982954 JXX982954 KHT982954 KRP982954 LBL982954 LLH982954 LVD982954 MEZ982954 MOV982954 MYR982954 NIN982954 NSJ982954 OCF982954 OMB982954 OVX982954 PFT982954 PPP982954 PZL982954 QJH982954 QTD982954 RCZ982954 RMV982954 RWR982954 SGN982954 SQJ982954 TAF982954 TKB982954 TTX982954 UDT982954 UNP982954 UXL982954 VHH982954 VRD982954 WAZ982954 WKV982954 WUR982954 C17 IF17 SB17 ABX17 ALT17 AVP17 BFL17 BPH17 BZD17 CIZ17 CSV17 DCR17 DMN17 DWJ17 EGF17 EQB17 EZX17 FJT17 FTP17 GDL17 GNH17 GXD17 HGZ17 HQV17 IAR17 IKN17 IUJ17 JEF17 JOB17 JXX17 KHT17 KRP17 LBL17 LLH17 LVD17 MEZ17 MOV17 MYR17 NIN17 NSJ17 OCF17 OMB17 OVX17 PFT17 PPP17 PZL17 QJH17 QTD17 RCZ17 RMV17 RWR17 SGN17 SQJ17 TAF17 TKB17 TTX17 UDT17 UNP17 UXL17 VHH17 VRD17 WAZ17 WKV17 WUR17 C65382 IF65382 SB65382 ABX65382 ALT65382 AVP65382 BFL65382 BPH65382 BZD65382 CIZ65382 CSV65382 DCR65382 DMN65382 DWJ65382 EGF65382 EQB65382 EZX65382 FJT65382 FTP65382 GDL65382 GNH65382 GXD65382 HGZ65382 HQV65382 IAR65382 IKN65382 IUJ65382 JEF65382 JOB65382 JXX65382 KHT65382 KRP65382 LBL65382 LLH65382 LVD65382 MEZ65382 MOV65382 MYR65382 NIN65382 NSJ65382 OCF65382 OMB65382 OVX65382 PFT65382 PPP65382 PZL65382 QJH65382 QTD65382 RCZ65382 RMV65382 RWR65382 SGN65382 SQJ65382 TAF65382 TKB65382 TTX65382 UDT65382 UNP65382 UXL65382 VHH65382 VRD65382 WAZ65382 WKV65382 WUR65382 C130918 IF130918 SB130918 ABX130918 ALT130918 AVP130918 BFL130918 BPH130918 BZD130918 CIZ130918 CSV130918 DCR130918 DMN130918 DWJ130918 EGF130918 EQB130918 EZX130918 FJT130918 FTP130918 GDL130918 GNH130918 GXD130918 HGZ130918 HQV130918 IAR130918 IKN130918 IUJ130918 JEF130918 JOB130918 JXX130918 KHT130918 KRP130918 LBL130918 LLH130918 LVD130918 MEZ130918 MOV130918 MYR130918 NIN130918 NSJ130918 OCF130918 OMB130918 OVX130918 PFT130918 PPP130918 PZL130918 QJH130918 QTD130918 RCZ130918 RMV130918 RWR130918 SGN130918 SQJ130918 TAF130918 TKB130918 TTX130918 UDT130918 UNP130918 UXL130918 VHH130918 VRD130918 WAZ130918 WKV130918 WUR130918 C196454 IF196454 SB196454 ABX196454 ALT196454 AVP196454 BFL196454 BPH196454 BZD196454 CIZ196454 CSV196454 DCR196454 DMN196454 DWJ196454 EGF196454 EQB196454 EZX196454 FJT196454 FTP196454 GDL196454 GNH196454 GXD196454 HGZ196454 HQV196454 IAR196454 IKN196454 IUJ196454 JEF196454 JOB196454 JXX196454 KHT196454 KRP196454 LBL196454 LLH196454 LVD196454 MEZ196454 MOV196454 MYR196454 NIN196454 NSJ196454 OCF196454 OMB196454 OVX196454 PFT196454 PPP196454 PZL196454 QJH196454 QTD196454 RCZ196454 RMV196454 RWR196454 SGN196454 SQJ196454 TAF196454 TKB196454 TTX196454 UDT196454 UNP196454 UXL196454 VHH196454 VRD196454 WAZ196454 WKV196454 WUR196454 C261990 IF261990 SB261990 ABX261990 ALT261990 AVP261990 BFL261990 BPH261990 BZD261990 CIZ261990 CSV261990 DCR261990 DMN261990 DWJ261990 EGF261990 EQB261990 EZX261990 FJT261990 FTP261990 GDL261990 GNH261990 GXD261990 HGZ261990 HQV261990 IAR261990 IKN261990 IUJ261990 JEF261990 JOB261990 JXX261990 KHT261990 KRP261990 LBL261990 LLH261990 LVD261990 MEZ261990 MOV261990 MYR261990 NIN261990 NSJ261990 OCF261990 OMB261990 OVX261990 PFT261990 PPP261990 PZL261990 QJH261990 QTD261990 RCZ261990 RMV261990 RWR261990 SGN261990 SQJ261990 TAF261990 TKB261990 TTX261990 UDT261990 UNP261990 UXL261990 VHH261990 VRD261990 WAZ261990 WKV261990 WUR261990 C327526 IF327526 SB327526 ABX327526 ALT327526 AVP327526 BFL327526 BPH327526 BZD327526 CIZ327526 CSV327526 DCR327526 DMN327526 DWJ327526 EGF327526 EQB327526 EZX327526 FJT327526 FTP327526 GDL327526 GNH327526 GXD327526 HGZ327526 HQV327526 IAR327526 IKN327526 IUJ327526 JEF327526 JOB327526 JXX327526 KHT327526 KRP327526 LBL327526 LLH327526 LVD327526 MEZ327526 MOV327526 MYR327526 NIN327526 NSJ327526 OCF327526 OMB327526 OVX327526 PFT327526 PPP327526 PZL327526 QJH327526 QTD327526 RCZ327526 RMV327526 RWR327526 SGN327526 SQJ327526 TAF327526 TKB327526 TTX327526 UDT327526 UNP327526 UXL327526 VHH327526 VRD327526 WAZ327526 WKV327526 WUR327526 C393062 IF393062 SB393062 ABX393062 ALT393062 AVP393062 BFL393062 BPH393062 BZD393062 CIZ393062 CSV393062 DCR393062 DMN393062 DWJ393062 EGF393062 EQB393062 EZX393062 FJT393062 FTP393062 GDL393062 GNH393062 GXD393062 HGZ393062 HQV393062 IAR393062 IKN393062 IUJ393062 JEF393062 JOB393062 JXX393062 KHT393062 KRP393062 LBL393062 LLH393062 LVD393062 MEZ393062 MOV393062 MYR393062 NIN393062 NSJ393062 OCF393062 OMB393062 OVX393062 PFT393062 PPP393062 PZL393062 QJH393062 QTD393062 RCZ393062 RMV393062 RWR393062 SGN393062 SQJ393062 TAF393062 TKB393062 TTX393062 UDT393062 UNP393062 UXL393062 VHH393062 VRD393062 WAZ393062 WKV393062 WUR393062 C458598 IF458598 SB458598 ABX458598 ALT458598 AVP458598 BFL458598 BPH458598 BZD458598 CIZ458598 CSV458598 DCR458598 DMN458598 DWJ458598 EGF458598 EQB458598 EZX458598 FJT458598 FTP458598 GDL458598 GNH458598 GXD458598 HGZ458598 HQV458598 IAR458598 IKN458598 IUJ458598 JEF458598 JOB458598 JXX458598 KHT458598 KRP458598 LBL458598 LLH458598 LVD458598 MEZ458598 MOV458598 MYR458598 NIN458598 NSJ458598 OCF458598 OMB458598 OVX458598 PFT458598 PPP458598 PZL458598 QJH458598 QTD458598 RCZ458598 RMV458598 RWR458598 SGN458598 SQJ458598 TAF458598 TKB458598 TTX458598 UDT458598 UNP458598 UXL458598 VHH458598 VRD458598 WAZ458598 WKV458598 WUR458598 C524134 IF524134 SB524134 ABX524134 ALT524134 AVP524134 BFL524134 BPH524134 BZD524134 CIZ524134 CSV524134 DCR524134 DMN524134 DWJ524134 EGF524134 EQB524134 EZX524134 FJT524134 FTP524134 GDL524134 GNH524134 GXD524134 HGZ524134 HQV524134 IAR524134 IKN524134 IUJ524134 JEF524134 JOB524134 JXX524134 KHT524134 KRP524134 LBL524134 LLH524134 LVD524134 MEZ524134 MOV524134 MYR524134 NIN524134 NSJ524134 OCF524134 OMB524134 OVX524134 PFT524134 PPP524134 PZL524134 QJH524134 QTD524134 RCZ524134 RMV524134 RWR524134 SGN524134 SQJ524134 TAF524134 TKB524134 TTX524134 UDT524134 UNP524134 UXL524134 VHH524134 VRD524134 WAZ524134 WKV524134 WUR524134 C589670 IF589670 SB589670 ABX589670 ALT589670 AVP589670 BFL589670 BPH589670 BZD589670 CIZ589670 CSV589670 DCR589670 DMN589670 DWJ589670 EGF589670 EQB589670 EZX589670 FJT589670 FTP589670 GDL589670 GNH589670 GXD589670 HGZ589670 HQV589670 IAR589670 IKN589670 IUJ589670 JEF589670 JOB589670 JXX589670 KHT589670 KRP589670 LBL589670 LLH589670 LVD589670 MEZ589670 MOV589670 MYR589670 NIN589670 NSJ589670 OCF589670 OMB589670 OVX589670 PFT589670 PPP589670 PZL589670 QJH589670 QTD589670 RCZ589670 RMV589670 RWR589670 SGN589670 SQJ589670 TAF589670 TKB589670 TTX589670 UDT589670 UNP589670 UXL589670 VHH589670 VRD589670 WAZ589670 WKV589670 WUR589670 C655206 IF655206 SB655206 ABX655206 ALT655206 AVP655206 BFL655206 BPH655206 BZD655206 CIZ655206 CSV655206 DCR655206 DMN655206 DWJ655206 EGF655206 EQB655206 EZX655206 FJT655206 FTP655206 GDL655206 GNH655206 GXD655206 HGZ655206 HQV655206 IAR655206 IKN655206 IUJ655206 JEF655206 JOB655206 JXX655206 KHT655206 KRP655206 LBL655206 LLH655206 LVD655206 MEZ655206 MOV655206 MYR655206 NIN655206 NSJ655206 OCF655206 OMB655206 OVX655206 PFT655206 PPP655206 PZL655206 QJH655206 QTD655206 RCZ655206 RMV655206 RWR655206 SGN655206 SQJ655206 TAF655206 TKB655206 TTX655206 UDT655206 UNP655206 UXL655206 VHH655206 VRD655206 WAZ655206 WKV655206 WUR655206 C720742 IF720742 SB720742 ABX720742 ALT720742 AVP720742 BFL720742 BPH720742 BZD720742 CIZ720742 CSV720742 DCR720742 DMN720742 DWJ720742 EGF720742 EQB720742 EZX720742 FJT720742 FTP720742 GDL720742 GNH720742 GXD720742 HGZ720742 HQV720742 IAR720742 IKN720742 IUJ720742 JEF720742 JOB720742 JXX720742 KHT720742 KRP720742 LBL720742 LLH720742 LVD720742 MEZ720742 MOV720742 MYR720742 NIN720742 NSJ720742 OCF720742 OMB720742 OVX720742 PFT720742 PPP720742 PZL720742 QJH720742 QTD720742 RCZ720742 RMV720742 RWR720742 SGN720742 SQJ720742 TAF720742 TKB720742 TTX720742 UDT720742 UNP720742 UXL720742 VHH720742 VRD720742 WAZ720742 WKV720742 WUR720742 C786278 IF786278 SB786278 ABX786278 ALT786278 AVP786278 BFL786278 BPH786278 BZD786278 CIZ786278 CSV786278 DCR786278 DMN786278 DWJ786278 EGF786278 EQB786278 EZX786278 FJT786278 FTP786278 GDL786278 GNH786278 GXD786278 HGZ786278 HQV786278 IAR786278 IKN786278 IUJ786278 JEF786278 JOB786278 JXX786278 KHT786278 KRP786278 LBL786278 LLH786278 LVD786278 MEZ786278 MOV786278 MYR786278 NIN786278 NSJ786278 OCF786278 OMB786278 OVX786278 PFT786278 PPP786278 PZL786278 QJH786278 QTD786278 RCZ786278 RMV786278 RWR786278 SGN786278 SQJ786278 TAF786278 TKB786278 TTX786278 UDT786278 UNP786278 UXL786278 VHH786278 VRD786278 WAZ786278 WKV786278 WUR786278 C851814 IF851814 SB851814 ABX851814 ALT851814 AVP851814 BFL851814 BPH851814 BZD851814 CIZ851814 CSV851814 DCR851814 DMN851814 DWJ851814 EGF851814 EQB851814 EZX851814 FJT851814 FTP851814 GDL851814 GNH851814 GXD851814 HGZ851814 HQV851814 IAR851814 IKN851814 IUJ851814 JEF851814 JOB851814 JXX851814 KHT851814 KRP851814 LBL851814 LLH851814 LVD851814 MEZ851814 MOV851814 MYR851814 NIN851814 NSJ851814 OCF851814 OMB851814 OVX851814 PFT851814 PPP851814 PZL851814 QJH851814 QTD851814 RCZ851814 RMV851814 RWR851814 SGN851814 SQJ851814 TAF851814 TKB851814 TTX851814 UDT851814 UNP851814 UXL851814 VHH851814 VRD851814 WAZ851814 WKV851814 WUR851814 C917350 IF917350 SB917350 ABX917350 ALT917350 AVP917350 BFL917350 BPH917350 BZD917350 CIZ917350 CSV917350 DCR917350 DMN917350 DWJ917350 EGF917350 EQB917350 EZX917350 FJT917350 FTP917350 GDL917350 GNH917350 GXD917350 HGZ917350 HQV917350 IAR917350 IKN917350 IUJ917350 JEF917350 JOB917350 JXX917350 KHT917350 KRP917350 LBL917350 LLH917350 LVD917350 MEZ917350 MOV917350 MYR917350 NIN917350 NSJ917350 OCF917350 OMB917350 OVX917350 PFT917350 PPP917350 PZL917350 QJH917350 QTD917350 RCZ917350 RMV917350 RWR917350 SGN917350 SQJ917350 TAF917350 TKB917350 TTX917350 UDT917350 UNP917350 UXL917350 VHH917350 VRD917350 WAZ917350 WKV917350 WUR917350 C982886 IF982886 SB982886 ABX982886 ALT982886 AVP982886 BFL982886 BPH982886 BZD982886 CIZ982886 CSV982886 DCR982886 DMN982886 DWJ982886 EGF982886 EQB982886 EZX982886 FJT982886 FTP982886 GDL982886 GNH982886 GXD982886 HGZ982886 HQV982886 IAR982886 IKN982886 IUJ982886 JEF982886 JOB982886 JXX982886 KHT982886 KRP982886 LBL982886 LLH982886 LVD982886 MEZ982886 MOV982886 MYR982886 NIN982886 NSJ982886 OCF982886 OMB982886 OVX982886 PFT982886 PPP982886 PZL982886 QJH982886 QTD982886 RCZ982886 RMV982886 RWR982886 SGN982886 SQJ982886 TAF982886 TKB982886 TTX982886 UDT982886 UNP982886 UXL982886 VHH982886 VRD982886 WAZ982886 WKV982886 WUR982886 G65416 K786278 G130952 K720742 G196488 K655206 G262024 K589670 G327560 K524134 G393096 K458598 G458632 K393062 G524168 K327526 G589704 K261990 G655240 K196454 G720776 K130918 G786312 K65382 G851848 K982886 G917384 K982954 G982920 K917418 G65450 K851882 G130986 K786346 G196522 K720810 G262058 K655274 G327594 K589738 G393130 K524202 G458666 K458666 G524202 K393130 G589738 K327594 G655274 K262058 G720810 K196522 G786346 K130986 G851882 K65450 G917418 K982920 G982954 K917384 K851848 G982886 G65382 K786312 G130918 K720776 G196454 K655240 G261990 K589704 G327526 K524168 G393062 K458632 G458598 K393096 G524134 K327560 G589670 K262024 G655206 K196488 G720742 K130952 G786278 K65416 G851814 K917350 G917350 M917350 M65416 M130952 M196488 M262024 M327560 M393096 M458632 M524168 M589704 M655240 M720776 M786312 M851848 M917384 M982920 M65450 M130986 M196522 M262058 M327594 M393130 M458666 M524202 M589738 M655274 M720810 M786346 M851882 M917418 M982954 M982886 M65382 M130918 M196454 M261990 M327526 M393062 M458598 M524134 M589670 M655206 M720742 M786278 M851814 I917350 I65416 I130952 I196488 I262024 I327560 I393096 I458632 I524168 I589704 I655240 I720776 I786312 I851848 I917384 I982920 I65450 I130986 I196522 I262058 I327594 I393130 I458666 I524202 I589738 I655274 I720810 I786346 I851882 I917418 I982954 I982886 I65382 I130918 I196454 I261990 I327526 I393062 I458598 I524134 I589670 I655206 I720742 I786278 I851814 K851814" xr:uid="{C4E20BE6-57D3-4BD1-AEEE-C0F5F9DF0A80}"/>
  </dataValidations>
  <pageMargins left="0.43307086614173229" right="0.23622047244094491" top="0.74803149606299213" bottom="0.74803149606299213" header="0.31496062992125984" footer="0.31496062992125984"/>
  <pageSetup paperSize="9" scale="85" orientation="landscape"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44F09-3C28-489B-9A43-8B9DE054EB42}">
  <sheetPr>
    <tabColor rgb="FF002060"/>
  </sheetPr>
  <dimension ref="A1:E6"/>
  <sheetViews>
    <sheetView workbookViewId="0">
      <selection activeCell="K39" sqref="K39"/>
    </sheetView>
  </sheetViews>
  <sheetFormatPr defaultRowHeight="13.2" x14ac:dyDescent="0.25"/>
  <cols>
    <col min="1" max="1" width="26" customWidth="1"/>
    <col min="2" max="2" width="19.33203125" customWidth="1"/>
    <col min="3" max="3" width="30.5546875" customWidth="1"/>
  </cols>
  <sheetData>
    <row r="1" spans="1:5" ht="21" x14ac:dyDescent="0.25">
      <c r="A1" s="473" t="s">
        <v>1047</v>
      </c>
      <c r="B1" s="474"/>
      <c r="C1" s="256"/>
      <c r="D1" s="256"/>
      <c r="E1" s="256"/>
    </row>
    <row r="2" spans="1:5" x14ac:dyDescent="0.25">
      <c r="A2" s="11"/>
    </row>
    <row r="3" spans="1:5" ht="13.8" x14ac:dyDescent="0.25">
      <c r="A3" s="252" t="s">
        <v>1</v>
      </c>
      <c r="B3" s="479" t="str">
        <f>Summary!C4</f>
        <v>Adderley Primary School</v>
      </c>
      <c r="C3" s="479"/>
      <c r="D3" s="253" t="s">
        <v>682</v>
      </c>
      <c r="E3" s="255">
        <f>Summary!C5</f>
        <v>2010</v>
      </c>
    </row>
    <row r="6" spans="1:5" x14ac:dyDescent="0.25">
      <c r="A6" t="s">
        <v>1048</v>
      </c>
    </row>
  </sheetData>
  <mergeCells count="2">
    <mergeCell ref="A1:B1"/>
    <mergeCell ref="B3:C3"/>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D8221-ACCB-40E7-86BB-D191B0DE03E2}">
  <sheetPr>
    <tabColor rgb="FF002060"/>
  </sheetPr>
  <dimension ref="A1:E6"/>
  <sheetViews>
    <sheetView workbookViewId="0">
      <selection activeCell="K43" sqref="K43"/>
    </sheetView>
  </sheetViews>
  <sheetFormatPr defaultRowHeight="13.2" x14ac:dyDescent="0.25"/>
  <cols>
    <col min="1" max="1" width="38.88671875" bestFit="1" customWidth="1"/>
    <col min="2" max="2" width="25.44140625" customWidth="1"/>
    <col min="3" max="3" width="16.5546875" customWidth="1"/>
  </cols>
  <sheetData>
    <row r="1" spans="1:5" ht="21" x14ac:dyDescent="0.25">
      <c r="A1" s="473" t="s">
        <v>1049</v>
      </c>
      <c r="B1" s="474"/>
      <c r="C1" s="256"/>
      <c r="D1" s="256"/>
      <c r="E1" s="256"/>
    </row>
    <row r="2" spans="1:5" x14ac:dyDescent="0.25">
      <c r="A2" s="11"/>
    </row>
    <row r="3" spans="1:5" ht="13.8" x14ac:dyDescent="0.25">
      <c r="A3" s="252" t="s">
        <v>1</v>
      </c>
      <c r="B3" s="479" t="str">
        <f>Summary!C4</f>
        <v>Adderley Primary School</v>
      </c>
      <c r="C3" s="479"/>
      <c r="D3" s="253" t="s">
        <v>682</v>
      </c>
      <c r="E3" s="255">
        <f>Summary!C5</f>
        <v>2010</v>
      </c>
    </row>
    <row r="6" spans="1:5" x14ac:dyDescent="0.25">
      <c r="A6" t="s">
        <v>1048</v>
      </c>
    </row>
  </sheetData>
  <mergeCells count="2">
    <mergeCell ref="A1:B1"/>
    <mergeCell ref="B3:C3"/>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4DE68-E28F-4910-9190-9D85FF72F710}">
  <sheetPr>
    <tabColor rgb="FF002060"/>
  </sheetPr>
  <dimension ref="A1:E6"/>
  <sheetViews>
    <sheetView workbookViewId="0">
      <selection activeCell="B12" sqref="B12"/>
    </sheetView>
  </sheetViews>
  <sheetFormatPr defaultRowHeight="13.2" x14ac:dyDescent="0.25"/>
  <cols>
    <col min="1" max="1" width="34.33203125" customWidth="1"/>
    <col min="2" max="2" width="27.5546875" customWidth="1"/>
    <col min="5" max="5" width="10.5546875" customWidth="1"/>
  </cols>
  <sheetData>
    <row r="1" spans="1:5" ht="21" x14ac:dyDescent="0.25">
      <c r="A1" s="473" t="s">
        <v>1050</v>
      </c>
      <c r="B1" s="474"/>
      <c r="C1" s="256"/>
      <c r="D1" s="256"/>
      <c r="E1" s="256"/>
    </row>
    <row r="2" spans="1:5" x14ac:dyDescent="0.25">
      <c r="A2" s="11"/>
    </row>
    <row r="3" spans="1:5" ht="13.8" x14ac:dyDescent="0.25">
      <c r="A3" s="252" t="s">
        <v>1</v>
      </c>
      <c r="B3" s="479" t="str">
        <f>Summary!C4</f>
        <v>Adderley Primary School</v>
      </c>
      <c r="C3" s="479"/>
      <c r="D3" s="253" t="s">
        <v>682</v>
      </c>
      <c r="E3" s="255">
        <f>Summary!C5</f>
        <v>2010</v>
      </c>
    </row>
    <row r="6" spans="1:5" x14ac:dyDescent="0.25">
      <c r="A6" t="s">
        <v>1048</v>
      </c>
    </row>
  </sheetData>
  <mergeCells count="2">
    <mergeCell ref="A1:B1"/>
    <mergeCell ref="B3:C3"/>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5D57E-AE5A-4D09-9D1B-D0C56096368E}">
  <dimension ref="A1:A13"/>
  <sheetViews>
    <sheetView workbookViewId="0">
      <selection activeCell="A16" sqref="A16"/>
    </sheetView>
  </sheetViews>
  <sheetFormatPr defaultRowHeight="13.2" x14ac:dyDescent="0.25"/>
  <cols>
    <col min="1" max="1" width="71.5546875" customWidth="1"/>
  </cols>
  <sheetData>
    <row r="1" spans="1:1" x14ac:dyDescent="0.25">
      <c r="A1" s="11" t="s">
        <v>1051</v>
      </c>
    </row>
    <row r="3" spans="1:1" x14ac:dyDescent="0.25">
      <c r="A3" s="11" t="s">
        <v>1052</v>
      </c>
    </row>
    <row r="4" spans="1:1" x14ac:dyDescent="0.25">
      <c r="A4" s="229" t="s">
        <v>1053</v>
      </c>
    </row>
    <row r="5" spans="1:1" x14ac:dyDescent="0.25">
      <c r="A5" s="229" t="s">
        <v>1054</v>
      </c>
    </row>
    <row r="6" spans="1:1" x14ac:dyDescent="0.25">
      <c r="A6" s="229" t="s">
        <v>1055</v>
      </c>
    </row>
    <row r="7" spans="1:1" x14ac:dyDescent="0.25">
      <c r="A7" s="229" t="s">
        <v>1056</v>
      </c>
    </row>
    <row r="8" spans="1:1" x14ac:dyDescent="0.25">
      <c r="A8" s="229" t="s">
        <v>1057</v>
      </c>
    </row>
    <row r="9" spans="1:1" x14ac:dyDescent="0.25">
      <c r="A9" s="229" t="s">
        <v>1058</v>
      </c>
    </row>
    <row r="10" spans="1:1" x14ac:dyDescent="0.25">
      <c r="A10" s="229" t="s">
        <v>1059</v>
      </c>
    </row>
    <row r="13" spans="1:1" x14ac:dyDescent="0.25">
      <c r="A13" s="230" t="s">
        <v>1060</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30D04-0A6A-40A0-AD52-C8A4B5B8CBA0}">
  <sheetPr>
    <tabColor rgb="FFFF0000"/>
  </sheetPr>
  <dimension ref="A1:X33"/>
  <sheetViews>
    <sheetView tabSelected="1" workbookViewId="0">
      <selection activeCell="B1" sqref="B1"/>
    </sheetView>
  </sheetViews>
  <sheetFormatPr defaultColWidth="8.6640625" defaultRowHeight="13.2" x14ac:dyDescent="0.25"/>
  <cols>
    <col min="1" max="1" width="61.44140625" style="232" bestFit="1" customWidth="1"/>
    <col min="2" max="2" width="82.109375" style="5" customWidth="1"/>
    <col min="3" max="3" width="76.6640625" customWidth="1"/>
    <col min="15" max="15" width="1.44140625" bestFit="1" customWidth="1"/>
  </cols>
  <sheetData>
    <row r="1" spans="1:3" ht="34.799999999999997" x14ac:dyDescent="0.25">
      <c r="A1" s="226" t="s">
        <v>608</v>
      </c>
      <c r="B1" s="227"/>
    </row>
    <row r="2" spans="1:3" x14ac:dyDescent="0.25">
      <c r="A2" s="228"/>
      <c r="B2" s="227"/>
    </row>
    <row r="3" spans="1:3" ht="39" customHeight="1" x14ac:dyDescent="0.25">
      <c r="A3" s="454" t="s">
        <v>609</v>
      </c>
      <c r="B3" s="454"/>
    </row>
    <row r="4" spans="1:3" ht="39" customHeight="1" x14ac:dyDescent="0.25">
      <c r="A4" s="455" t="s">
        <v>610</v>
      </c>
      <c r="B4" s="455"/>
    </row>
    <row r="5" spans="1:3" ht="39" customHeight="1" x14ac:dyDescent="0.25">
      <c r="A5" s="456" t="s">
        <v>611</v>
      </c>
      <c r="B5" s="456"/>
    </row>
    <row r="6" spans="1:3" x14ac:dyDescent="0.25">
      <c r="A6" s="228"/>
      <c r="B6" s="227"/>
    </row>
    <row r="7" spans="1:3" x14ac:dyDescent="0.25">
      <c r="A7" s="228" t="s">
        <v>612</v>
      </c>
      <c r="B7" s="227"/>
    </row>
    <row r="8" spans="1:3" x14ac:dyDescent="0.25">
      <c r="A8" s="228" t="s">
        <v>613</v>
      </c>
      <c r="B8" s="227" t="s">
        <v>1067</v>
      </c>
    </row>
    <row r="9" spans="1:3" ht="52.8" x14ac:dyDescent="0.25">
      <c r="A9" s="231" t="s">
        <v>614</v>
      </c>
      <c r="B9" s="227" t="s">
        <v>615</v>
      </c>
    </row>
    <row r="10" spans="1:3" x14ac:dyDescent="0.25">
      <c r="A10" s="231" t="s">
        <v>616</v>
      </c>
      <c r="B10" s="227" t="s">
        <v>617</v>
      </c>
    </row>
    <row r="11" spans="1:3" ht="26.4" x14ac:dyDescent="0.25">
      <c r="A11" s="231" t="s">
        <v>618</v>
      </c>
      <c r="B11" s="227" t="s">
        <v>619</v>
      </c>
    </row>
    <row r="12" spans="1:3" x14ac:dyDescent="0.25">
      <c r="A12" s="231" t="s">
        <v>620</v>
      </c>
      <c r="B12" s="227" t="s">
        <v>621</v>
      </c>
    </row>
    <row r="13" spans="1:3" ht="28.5" customHeight="1" x14ac:dyDescent="0.25">
      <c r="A13" s="228"/>
      <c r="B13" s="16" t="s">
        <v>622</v>
      </c>
    </row>
    <row r="14" spans="1:3" ht="26.4" x14ac:dyDescent="0.25">
      <c r="A14" s="228" t="s">
        <v>1068</v>
      </c>
      <c r="B14" s="227" t="s">
        <v>623</v>
      </c>
    </row>
    <row r="15" spans="1:3" x14ac:dyDescent="0.25">
      <c r="A15" s="228" t="s">
        <v>624</v>
      </c>
      <c r="B15" s="227" t="s">
        <v>625</v>
      </c>
    </row>
    <row r="16" spans="1:3" ht="66" x14ac:dyDescent="0.25">
      <c r="A16" s="228" t="s">
        <v>626</v>
      </c>
      <c r="B16" s="227" t="s">
        <v>1070</v>
      </c>
      <c r="C16" s="227"/>
    </row>
    <row r="17" spans="1:24" ht="39.6" x14ac:dyDescent="0.25">
      <c r="A17" s="228" t="s">
        <v>627</v>
      </c>
      <c r="B17" s="227" t="s">
        <v>1069</v>
      </c>
    </row>
    <row r="18" spans="1:24" x14ac:dyDescent="0.25">
      <c r="A18" s="228" t="s">
        <v>628</v>
      </c>
      <c r="B18" s="227"/>
    </row>
    <row r="19" spans="1:24" x14ac:dyDescent="0.25">
      <c r="A19" s="228" t="s">
        <v>629</v>
      </c>
      <c r="B19" s="227" t="s">
        <v>1071</v>
      </c>
    </row>
    <row r="20" spans="1:24" ht="39.6" x14ac:dyDescent="0.25">
      <c r="A20" s="228" t="s">
        <v>630</v>
      </c>
      <c r="B20" s="227" t="s">
        <v>631</v>
      </c>
    </row>
    <row r="21" spans="1:24" ht="39.6" x14ac:dyDescent="0.25">
      <c r="A21" s="228" t="s">
        <v>632</v>
      </c>
      <c r="B21" s="227" t="s">
        <v>633</v>
      </c>
    </row>
    <row r="22" spans="1:24" ht="26.4" x14ac:dyDescent="0.25">
      <c r="A22" s="228" t="s">
        <v>634</v>
      </c>
      <c r="B22" s="227" t="s">
        <v>635</v>
      </c>
    </row>
    <row r="23" spans="1:24" x14ac:dyDescent="0.25">
      <c r="A23" s="228" t="s">
        <v>636</v>
      </c>
      <c r="B23" s="227" t="s">
        <v>637</v>
      </c>
    </row>
    <row r="24" spans="1:24" ht="26.4" x14ac:dyDescent="0.25">
      <c r="A24" s="228" t="s">
        <v>638</v>
      </c>
      <c r="B24" s="227" t="s">
        <v>639</v>
      </c>
    </row>
    <row r="25" spans="1:24" x14ac:dyDescent="0.25">
      <c r="A25" s="228" t="s">
        <v>640</v>
      </c>
      <c r="B25" s="227" t="s">
        <v>641</v>
      </c>
    </row>
    <row r="26" spans="1:24" ht="26.4" x14ac:dyDescent="0.25">
      <c r="A26" s="228" t="s">
        <v>642</v>
      </c>
      <c r="B26" s="227" t="s">
        <v>643</v>
      </c>
    </row>
    <row r="27" spans="1:24" ht="39.6" x14ac:dyDescent="0.25">
      <c r="A27" s="228" t="s">
        <v>644</v>
      </c>
      <c r="B27" s="227" t="s">
        <v>645</v>
      </c>
    </row>
    <row r="28" spans="1:24" ht="39.6" x14ac:dyDescent="0.25">
      <c r="A28" s="228" t="s">
        <v>646</v>
      </c>
      <c r="B28" s="227" t="s">
        <v>647</v>
      </c>
    </row>
    <row r="29" spans="1:24" x14ac:dyDescent="0.25">
      <c r="A29" s="228" t="s">
        <v>648</v>
      </c>
      <c r="B29" s="227" t="s">
        <v>649</v>
      </c>
    </row>
    <row r="30" spans="1:24" ht="26.4" x14ac:dyDescent="0.25">
      <c r="A30" s="228" t="s">
        <v>650</v>
      </c>
      <c r="B30" s="227" t="s">
        <v>651</v>
      </c>
    </row>
    <row r="31" spans="1:24" ht="66" x14ac:dyDescent="0.25">
      <c r="A31" s="233" t="s">
        <v>652</v>
      </c>
      <c r="B31" s="234"/>
    </row>
    <row r="32" spans="1:24" ht="39.6" x14ac:dyDescent="0.25">
      <c r="A32" s="235" t="s">
        <v>653</v>
      </c>
      <c r="B32" s="234"/>
      <c r="C32" s="225"/>
      <c r="D32" s="225"/>
      <c r="E32" s="225"/>
      <c r="F32" s="225"/>
      <c r="G32" s="225"/>
      <c r="H32" s="225"/>
      <c r="I32" s="225"/>
      <c r="J32" s="225"/>
      <c r="K32" s="225"/>
      <c r="L32" s="225"/>
      <c r="M32" s="225"/>
      <c r="N32" s="225"/>
      <c r="O32" s="225"/>
      <c r="P32" s="225"/>
      <c r="Q32" s="225"/>
      <c r="R32" s="225"/>
      <c r="S32" s="225"/>
      <c r="T32" s="225"/>
      <c r="U32" s="225"/>
      <c r="V32" s="225"/>
      <c r="W32" s="225"/>
      <c r="X32" s="225"/>
    </row>
    <row r="33" spans="1:24" ht="79.2" x14ac:dyDescent="0.25">
      <c r="A33" s="236" t="s">
        <v>654</v>
      </c>
      <c r="B33" s="237"/>
      <c r="C33" s="225"/>
      <c r="D33" s="225"/>
      <c r="E33" s="225"/>
      <c r="F33" s="225"/>
      <c r="G33" s="225"/>
      <c r="H33" s="225"/>
      <c r="I33" s="225"/>
      <c r="J33" s="225"/>
      <c r="K33" s="225"/>
      <c r="L33" s="225"/>
      <c r="M33" s="225"/>
      <c r="N33" s="225"/>
      <c r="O33" s="225" t="s">
        <v>655</v>
      </c>
      <c r="P33" s="225" t="s">
        <v>655</v>
      </c>
      <c r="Q33" s="225" t="s">
        <v>655</v>
      </c>
      <c r="R33" s="225" t="s">
        <v>655</v>
      </c>
      <c r="S33" s="225" t="s">
        <v>655</v>
      </c>
      <c r="T33" s="225" t="s">
        <v>655</v>
      </c>
      <c r="U33" s="225" t="s">
        <v>655</v>
      </c>
      <c r="V33" s="225" t="s">
        <v>655</v>
      </c>
      <c r="W33" s="225" t="s">
        <v>655</v>
      </c>
      <c r="X33" s="225" t="s">
        <v>655</v>
      </c>
    </row>
  </sheetData>
  <mergeCells count="3">
    <mergeCell ref="A3:B3"/>
    <mergeCell ref="A4:B4"/>
    <mergeCell ref="A5:B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5212A-52B5-43BC-BF71-284158CBC190}">
  <dimension ref="A1:C13"/>
  <sheetViews>
    <sheetView topLeftCell="C13" workbookViewId="0">
      <selection activeCell="C13" sqref="C13"/>
    </sheetView>
  </sheetViews>
  <sheetFormatPr defaultRowHeight="13.2" x14ac:dyDescent="0.25"/>
  <cols>
    <col min="1" max="1" width="11.33203125" bestFit="1" customWidth="1"/>
    <col min="2" max="2" width="27" bestFit="1" customWidth="1"/>
  </cols>
  <sheetData>
    <row r="1" spans="1:3" x14ac:dyDescent="0.25">
      <c r="A1" s="11" t="s">
        <v>656</v>
      </c>
    </row>
    <row r="3" spans="1:3" x14ac:dyDescent="0.25">
      <c r="A3" t="s">
        <v>657</v>
      </c>
      <c r="B3" t="s">
        <v>658</v>
      </c>
    </row>
    <row r="4" spans="1:3" x14ac:dyDescent="0.25">
      <c r="A4" t="s">
        <v>659</v>
      </c>
      <c r="B4" t="s">
        <v>660</v>
      </c>
    </row>
    <row r="5" spans="1:3" x14ac:dyDescent="0.25">
      <c r="A5" t="s">
        <v>661</v>
      </c>
      <c r="B5" t="s">
        <v>662</v>
      </c>
    </row>
    <row r="6" spans="1:3" x14ac:dyDescent="0.25">
      <c r="A6" t="s">
        <v>663</v>
      </c>
      <c r="B6" t="s">
        <v>664</v>
      </c>
    </row>
    <row r="7" spans="1:3" x14ac:dyDescent="0.25">
      <c r="A7" t="s">
        <v>665</v>
      </c>
      <c r="B7" t="s">
        <v>666</v>
      </c>
    </row>
    <row r="8" spans="1:3" x14ac:dyDescent="0.25">
      <c r="A8" t="s">
        <v>667</v>
      </c>
      <c r="B8" t="s">
        <v>668</v>
      </c>
    </row>
    <row r="9" spans="1:3" x14ac:dyDescent="0.25">
      <c r="A9" t="s">
        <v>669</v>
      </c>
      <c r="B9" t="s">
        <v>670</v>
      </c>
    </row>
    <row r="10" spans="1:3" x14ac:dyDescent="0.25">
      <c r="A10" t="s">
        <v>671</v>
      </c>
      <c r="B10" t="s">
        <v>672</v>
      </c>
    </row>
    <row r="11" spans="1:3" x14ac:dyDescent="0.25">
      <c r="A11" t="s">
        <v>673</v>
      </c>
      <c r="B11" t="s">
        <v>674</v>
      </c>
    </row>
    <row r="12" spans="1:3" x14ac:dyDescent="0.25">
      <c r="A12" t="s">
        <v>675</v>
      </c>
      <c r="B12" t="s">
        <v>676</v>
      </c>
    </row>
    <row r="13" spans="1:3" x14ac:dyDescent="0.25">
      <c r="A13" t="s">
        <v>677</v>
      </c>
      <c r="B13" t="s">
        <v>678</v>
      </c>
      <c r="C13" s="238" t="s">
        <v>679</v>
      </c>
    </row>
  </sheetData>
  <sortState xmlns:xlrd2="http://schemas.microsoft.com/office/spreadsheetml/2017/richdata2" ref="A3:XFD13">
    <sortCondition ref="A3:A13"/>
  </sortState>
  <hyperlinks>
    <hyperlink ref="C13" r:id="rId1" xr:uid="{059B5393-F440-4E5F-9B9C-1A7F65A9B3AA}"/>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32883-F51D-47CF-9B92-17355D56D7CF}">
  <sheetPr codeName="Sheet3">
    <tabColor rgb="FF00B0F0"/>
  </sheetPr>
  <dimension ref="B1:J84"/>
  <sheetViews>
    <sheetView topLeftCell="G41" zoomScale="80" zoomScaleNormal="80" workbookViewId="0">
      <selection activeCell="G41" sqref="G41:H41"/>
    </sheetView>
  </sheetViews>
  <sheetFormatPr defaultColWidth="9.109375" defaultRowHeight="13.2" x14ac:dyDescent="0.25"/>
  <cols>
    <col min="1" max="1" width="2.44140625" style="13" customWidth="1"/>
    <col min="2" max="2" width="48.109375" style="13" customWidth="1"/>
    <col min="3" max="8" width="22.33203125" style="13" customWidth="1"/>
    <col min="9" max="9" width="9.109375" style="13"/>
    <col min="10" max="10" width="11.109375" style="13" bestFit="1" customWidth="1"/>
    <col min="11" max="16384" width="9.109375" style="13"/>
  </cols>
  <sheetData>
    <row r="1" spans="2:8" ht="22.8" x14ac:dyDescent="0.4">
      <c r="B1" s="245" t="s">
        <v>680</v>
      </c>
      <c r="C1" s="239"/>
      <c r="D1" s="240"/>
      <c r="E1" s="240"/>
      <c r="F1" s="241"/>
      <c r="G1" s="241"/>
      <c r="H1" s="246"/>
    </row>
    <row r="2" spans="2:8" ht="18" x14ac:dyDescent="0.35">
      <c r="B2" s="242"/>
      <c r="C2" s="344"/>
      <c r="D2" s="345"/>
      <c r="E2" s="345"/>
      <c r="F2" s="346"/>
      <c r="G2" s="346"/>
      <c r="H2" s="23"/>
    </row>
    <row r="3" spans="2:8" ht="14.4" x14ac:dyDescent="0.3">
      <c r="B3" s="247"/>
      <c r="C3" s="345"/>
      <c r="D3" s="345"/>
      <c r="E3" s="345"/>
      <c r="F3" s="346"/>
      <c r="G3" s="346"/>
      <c r="H3" s="23"/>
    </row>
    <row r="4" spans="2:8" ht="18.75" customHeight="1" x14ac:dyDescent="0.35">
      <c r="B4" s="248" t="s">
        <v>681</v>
      </c>
      <c r="C4" s="453" t="s">
        <v>185</v>
      </c>
      <c r="D4" s="348"/>
      <c r="E4" s="345"/>
      <c r="F4" s="346"/>
      <c r="G4" s="346"/>
      <c r="H4" s="23"/>
    </row>
    <row r="5" spans="2:8" ht="18.75" customHeight="1" x14ac:dyDescent="0.35">
      <c r="B5" s="248" t="s">
        <v>682</v>
      </c>
      <c r="C5" s="347">
        <f>VLOOKUP(C4,Lookup!A:B,2,FALSE)</f>
        <v>2010</v>
      </c>
      <c r="D5" s="349"/>
      <c r="E5" s="345"/>
      <c r="F5" s="346"/>
      <c r="G5" s="346"/>
      <c r="H5" s="23"/>
    </row>
    <row r="6" spans="2:8" ht="18.75" customHeight="1" x14ac:dyDescent="0.35">
      <c r="B6" s="242"/>
      <c r="C6" s="344"/>
      <c r="D6" s="350"/>
      <c r="E6" s="345"/>
      <c r="F6" s="346"/>
      <c r="G6" s="346"/>
      <c r="H6" s="23"/>
    </row>
    <row r="7" spans="2:8" ht="15.75" customHeight="1" thickBot="1" x14ac:dyDescent="0.35">
      <c r="B7" s="243"/>
      <c r="C7" s="244"/>
      <c r="D7" s="24"/>
      <c r="E7" s="24"/>
      <c r="F7" s="24"/>
      <c r="G7" s="24"/>
      <c r="H7" s="25"/>
    </row>
    <row r="8" spans="2:8" ht="13.8" thickBot="1" x14ac:dyDescent="0.3"/>
    <row r="9" spans="2:8" ht="21.75" customHeight="1" x14ac:dyDescent="0.25">
      <c r="B9" s="464" t="s">
        <v>614</v>
      </c>
      <c r="C9" s="50" t="s">
        <v>683</v>
      </c>
      <c r="D9" s="466" t="s">
        <v>684</v>
      </c>
      <c r="E9" s="467"/>
      <c r="F9" s="467"/>
      <c r="G9" s="467"/>
      <c r="H9" s="468"/>
    </row>
    <row r="10" spans="2:8" ht="21.75" customHeight="1" x14ac:dyDescent="0.25">
      <c r="B10" s="465"/>
      <c r="C10" s="53" t="s">
        <v>685</v>
      </c>
      <c r="D10" s="53" t="s">
        <v>686</v>
      </c>
      <c r="E10" s="53" t="s">
        <v>687</v>
      </c>
      <c r="F10" s="53" t="s">
        <v>688</v>
      </c>
      <c r="G10" s="53" t="s">
        <v>689</v>
      </c>
      <c r="H10" s="54" t="s">
        <v>690</v>
      </c>
    </row>
    <row r="11" spans="2:8" ht="21.75" customHeight="1" x14ac:dyDescent="0.25">
      <c r="B11" s="51" t="s">
        <v>691</v>
      </c>
      <c r="C11" s="60">
        <f>'Budget Plan'!C13</f>
        <v>612203.22</v>
      </c>
      <c r="D11" s="60">
        <f>C15</f>
        <v>689615.54000000074</v>
      </c>
      <c r="E11" s="60">
        <f t="shared" ref="E11:H11" si="0">D15</f>
        <v>689615.54000000074</v>
      </c>
      <c r="F11" s="60">
        <f t="shared" si="0"/>
        <v>689615.54000000074</v>
      </c>
      <c r="G11" s="60">
        <f t="shared" si="0"/>
        <v>689615.54000000074</v>
      </c>
      <c r="H11" s="378">
        <f t="shared" si="0"/>
        <v>689615.54000000074</v>
      </c>
    </row>
    <row r="12" spans="2:8" ht="20.25" customHeight="1" x14ac:dyDescent="0.25">
      <c r="B12" s="51" t="s">
        <v>692</v>
      </c>
      <c r="C12" s="60">
        <f>'Budget Plan'!C35+'Budget Plan'!C88</f>
        <v>3110704.75</v>
      </c>
      <c r="D12" s="60">
        <f>'Budget Plan'!F35+'Budget Plan'!F88</f>
        <v>0</v>
      </c>
      <c r="E12" s="60">
        <f>'Budget Plan'!G35+'Budget Plan'!G88</f>
        <v>0</v>
      </c>
      <c r="F12" s="60">
        <f>'Budget Plan'!H35+'Budget Plan'!H88</f>
        <v>0</v>
      </c>
      <c r="G12" s="60">
        <f>'Budget Plan'!I35+'Budget Plan'!I88</f>
        <v>0</v>
      </c>
      <c r="H12" s="378">
        <f>'Budget Plan'!J35+'Budget Plan'!J88</f>
        <v>0</v>
      </c>
    </row>
    <row r="13" spans="2:8" ht="20.25" customHeight="1" x14ac:dyDescent="0.25">
      <c r="B13" s="51" t="s">
        <v>693</v>
      </c>
      <c r="C13" s="60">
        <f>'Budget Plan'!C78+'Budget Plan'!C99</f>
        <v>3033292.4299999992</v>
      </c>
      <c r="D13" s="60">
        <f>'Budget Plan'!F78+'Budget Plan'!F99</f>
        <v>0</v>
      </c>
      <c r="E13" s="60">
        <f>'Budget Plan'!G78+'Budget Plan'!G99</f>
        <v>0</v>
      </c>
      <c r="F13" s="60">
        <f>'Budget Plan'!H78+'Budget Plan'!H99</f>
        <v>0</v>
      </c>
      <c r="G13" s="60">
        <f>'Budget Plan'!I78+'Budget Plan'!I99</f>
        <v>0</v>
      </c>
      <c r="H13" s="378">
        <f>'Budget Plan'!J78+'Budget Plan'!J99</f>
        <v>0</v>
      </c>
    </row>
    <row r="14" spans="2:8" ht="20.25" customHeight="1" x14ac:dyDescent="0.25">
      <c r="B14" s="51" t="s">
        <v>694</v>
      </c>
      <c r="C14" s="60">
        <f>C12-C13</f>
        <v>77412.320000000764</v>
      </c>
      <c r="D14" s="60">
        <f>D12-D13</f>
        <v>0</v>
      </c>
      <c r="E14" s="60">
        <f t="shared" ref="E14:H14" si="1">E12-E13</f>
        <v>0</v>
      </c>
      <c r="F14" s="60">
        <f t="shared" si="1"/>
        <v>0</v>
      </c>
      <c r="G14" s="60">
        <f t="shared" si="1"/>
        <v>0</v>
      </c>
      <c r="H14" s="378">
        <f t="shared" si="1"/>
        <v>0</v>
      </c>
    </row>
    <row r="15" spans="2:8" ht="20.25" customHeight="1" x14ac:dyDescent="0.25">
      <c r="B15" s="51" t="s">
        <v>695</v>
      </c>
      <c r="C15" s="60">
        <f>C11+C14</f>
        <v>689615.54000000074</v>
      </c>
      <c r="D15" s="60">
        <f>D11+D14</f>
        <v>689615.54000000074</v>
      </c>
      <c r="E15" s="60">
        <f t="shared" ref="E15:H15" si="2">E11+E14</f>
        <v>689615.54000000074</v>
      </c>
      <c r="F15" s="60">
        <f t="shared" si="2"/>
        <v>689615.54000000074</v>
      </c>
      <c r="G15" s="60">
        <f t="shared" si="2"/>
        <v>689615.54000000074</v>
      </c>
      <c r="H15" s="378">
        <f t="shared" si="2"/>
        <v>689615.54000000074</v>
      </c>
    </row>
    <row r="16" spans="2:8" ht="20.25" customHeight="1" thickBot="1" x14ac:dyDescent="0.3">
      <c r="B16" s="52" t="s">
        <v>696</v>
      </c>
      <c r="C16" s="382">
        <f t="shared" ref="C16:H16" si="3">IFERROR((C15/C12),0)</f>
        <v>0.22169109427694825</v>
      </c>
      <c r="D16" s="382">
        <f t="shared" si="3"/>
        <v>0</v>
      </c>
      <c r="E16" s="382">
        <f t="shared" si="3"/>
        <v>0</v>
      </c>
      <c r="F16" s="382">
        <f t="shared" si="3"/>
        <v>0</v>
      </c>
      <c r="G16" s="382">
        <f t="shared" si="3"/>
        <v>0</v>
      </c>
      <c r="H16" s="383">
        <f t="shared" si="3"/>
        <v>0</v>
      </c>
    </row>
    <row r="18" spans="2:8" ht="13.8" thickBot="1" x14ac:dyDescent="0.3">
      <c r="B18" s="15"/>
      <c r="C18" s="16"/>
      <c r="D18" s="14"/>
      <c r="E18" s="16"/>
    </row>
    <row r="19" spans="2:8" x14ac:dyDescent="0.25">
      <c r="B19" s="362" t="s">
        <v>697</v>
      </c>
      <c r="C19" s="363">
        <v>45566</v>
      </c>
      <c r="D19" s="363">
        <v>45931</v>
      </c>
      <c r="E19" s="363">
        <v>46296</v>
      </c>
      <c r="F19" s="363">
        <v>46661</v>
      </c>
      <c r="G19" s="363">
        <v>47027</v>
      </c>
      <c r="H19" s="364">
        <v>47392</v>
      </c>
    </row>
    <row r="20" spans="2:8" ht="13.95" customHeight="1" x14ac:dyDescent="0.25">
      <c r="B20" s="51" t="s">
        <v>1089</v>
      </c>
      <c r="C20" s="384">
        <f>'PAN - NOR'!B6</f>
        <v>0</v>
      </c>
      <c r="D20" s="384">
        <f>'PAN - NOR'!C6</f>
        <v>0</v>
      </c>
      <c r="E20" s="384">
        <f>'PAN - NOR'!D6</f>
        <v>0</v>
      </c>
      <c r="F20" s="384">
        <f>'PAN - NOR'!E6</f>
        <v>0</v>
      </c>
      <c r="G20" s="384">
        <f>'PAN - NOR'!F6</f>
        <v>0</v>
      </c>
      <c r="H20" s="385">
        <f>'PAN - NOR'!G6</f>
        <v>0</v>
      </c>
    </row>
    <row r="21" spans="2:8" ht="13.95" customHeight="1" x14ac:dyDescent="0.25">
      <c r="B21" s="51" t="s">
        <v>1090</v>
      </c>
      <c r="C21" s="384">
        <f>'PAN - NOR'!B7</f>
        <v>0</v>
      </c>
      <c r="D21" s="384">
        <f>'PAN - NOR'!C7</f>
        <v>0</v>
      </c>
      <c r="E21" s="384">
        <f>'PAN - NOR'!D7</f>
        <v>0</v>
      </c>
      <c r="F21" s="384">
        <f>'PAN - NOR'!E7</f>
        <v>0</v>
      </c>
      <c r="G21" s="384">
        <f>'PAN - NOR'!F7</f>
        <v>0</v>
      </c>
      <c r="H21" s="385">
        <f>'PAN - NOR'!G7</f>
        <v>0</v>
      </c>
    </row>
    <row r="22" spans="2:8" ht="13.95" customHeight="1" x14ac:dyDescent="0.25">
      <c r="B22" s="51"/>
      <c r="C22" s="361"/>
      <c r="D22" s="361"/>
      <c r="E22" s="361"/>
      <c r="F22" s="361"/>
      <c r="G22" s="361"/>
      <c r="H22" s="365"/>
    </row>
    <row r="23" spans="2:8" ht="13.95" customHeight="1" x14ac:dyDescent="0.25">
      <c r="B23" s="51" t="s">
        <v>698</v>
      </c>
      <c r="C23" s="53" t="s">
        <v>685</v>
      </c>
      <c r="D23" s="53" t="s">
        <v>686</v>
      </c>
      <c r="E23" s="53" t="s">
        <v>687</v>
      </c>
      <c r="F23" s="53" t="s">
        <v>688</v>
      </c>
      <c r="G23" s="53" t="s">
        <v>689</v>
      </c>
      <c r="H23" s="54" t="s">
        <v>690</v>
      </c>
    </row>
    <row r="24" spans="2:8" ht="13.95" customHeight="1" thickBot="1" x14ac:dyDescent="0.3">
      <c r="B24" s="52" t="s">
        <v>699</v>
      </c>
      <c r="C24" s="386">
        <f>SUMIFS('Access PAN Report'!D:D,'Access PAN Report'!$A:$A,"Total")</f>
        <v>0</v>
      </c>
      <c r="D24" s="386">
        <f>SUMIFS('Access PAN Report'!E:E,'Access PAN Report'!$A:$A,"Total")</f>
        <v>0</v>
      </c>
      <c r="E24" s="386">
        <f>SUMIFS('Access PAN Report'!F:F,'Access PAN Report'!$A:$A,"Total")</f>
        <v>0</v>
      </c>
      <c r="F24" s="386">
        <f>SUMIFS('Access PAN Report'!G:G,'Access PAN Report'!$A:$A,"Total")</f>
        <v>0</v>
      </c>
      <c r="G24" s="386">
        <f>SUMIFS('Access PAN Report'!H:H,'Access PAN Report'!$A:$A,"Total")</f>
        <v>0</v>
      </c>
      <c r="H24" s="387">
        <f>'PAN - NOR'!G30</f>
        <v>0</v>
      </c>
    </row>
    <row r="25" spans="2:8" ht="13.95" customHeight="1" x14ac:dyDescent="0.25">
      <c r="B25" s="15"/>
      <c r="C25" s="16"/>
      <c r="D25" s="16"/>
      <c r="E25" s="16"/>
      <c r="F25" s="16"/>
      <c r="G25" s="16"/>
      <c r="H25" s="16"/>
    </row>
    <row r="26" spans="2:8" ht="13.8" thickBot="1" x14ac:dyDescent="0.3">
      <c r="B26" s="57"/>
      <c r="C26" s="58"/>
      <c r="D26" s="58"/>
      <c r="E26" s="58"/>
    </row>
    <row r="27" spans="2:8" ht="50.25" customHeight="1" x14ac:dyDescent="0.25">
      <c r="B27" s="355" t="s">
        <v>702</v>
      </c>
      <c r="C27" s="356" t="s">
        <v>703</v>
      </c>
      <c r="D27" s="356" t="s">
        <v>704</v>
      </c>
      <c r="E27" s="356" t="s">
        <v>705</v>
      </c>
      <c r="F27" s="356" t="s">
        <v>706</v>
      </c>
      <c r="G27" s="458" t="s">
        <v>707</v>
      </c>
      <c r="H27" s="459"/>
    </row>
    <row r="28" spans="2:8" x14ac:dyDescent="0.25">
      <c r="B28" s="51" t="s">
        <v>708</v>
      </c>
      <c r="C28" s="60">
        <f>Establishment!I7-Establishment!J7</f>
        <v>0</v>
      </c>
      <c r="D28" s="60">
        <f>Establishment!J7-Establishment!K7</f>
        <v>0</v>
      </c>
      <c r="E28" s="60">
        <f>Establishment!K7-Establishment!L7</f>
        <v>0</v>
      </c>
      <c r="F28" s="60">
        <f>Establishment!L7-Establishment!M7</f>
        <v>0</v>
      </c>
      <c r="G28" s="460"/>
      <c r="H28" s="461"/>
    </row>
    <row r="29" spans="2:8" x14ac:dyDescent="0.25">
      <c r="B29" s="51" t="s">
        <v>709</v>
      </c>
      <c r="C29" s="60">
        <f>Establishment!I8-Establishment!J8</f>
        <v>0</v>
      </c>
      <c r="D29" s="60">
        <f>Establishment!J8-Establishment!K8</f>
        <v>0</v>
      </c>
      <c r="E29" s="60">
        <f>Establishment!K8-Establishment!L8</f>
        <v>0</v>
      </c>
      <c r="F29" s="60">
        <f>Establishment!L8-Establishment!M8</f>
        <v>0</v>
      </c>
      <c r="G29" s="460"/>
      <c r="H29" s="461"/>
    </row>
    <row r="30" spans="2:8" x14ac:dyDescent="0.25">
      <c r="B30" s="51" t="s">
        <v>710</v>
      </c>
      <c r="C30" s="60">
        <f>Establishment!I9-Establishment!J9</f>
        <v>0</v>
      </c>
      <c r="D30" s="60">
        <f>Establishment!J9-Establishment!K9</f>
        <v>0</v>
      </c>
      <c r="E30" s="60">
        <f>Establishment!K9-Establishment!L9</f>
        <v>0</v>
      </c>
      <c r="F30" s="60">
        <f>Establishment!L9-Establishment!M9</f>
        <v>0</v>
      </c>
      <c r="G30" s="460"/>
      <c r="H30" s="461"/>
    </row>
    <row r="31" spans="2:8" x14ac:dyDescent="0.25">
      <c r="B31" s="51" t="s">
        <v>711</v>
      </c>
      <c r="C31" s="60">
        <f>Establishment!I10-Establishment!J10</f>
        <v>0</v>
      </c>
      <c r="D31" s="60">
        <f>Establishment!J10-Establishment!K10</f>
        <v>0</v>
      </c>
      <c r="E31" s="60">
        <f>Establishment!K10-Establishment!L10</f>
        <v>0</v>
      </c>
      <c r="F31" s="60">
        <f>Establishment!L10-Establishment!M10</f>
        <v>0</v>
      </c>
      <c r="G31" s="460"/>
      <c r="H31" s="461"/>
    </row>
    <row r="32" spans="2:8" x14ac:dyDescent="0.25">
      <c r="B32" s="51" t="s">
        <v>712</v>
      </c>
      <c r="C32" s="60">
        <f>Establishment!I11-Establishment!J11</f>
        <v>0</v>
      </c>
      <c r="D32" s="60">
        <f>Establishment!J11-Establishment!K11</f>
        <v>0</v>
      </c>
      <c r="E32" s="60">
        <f>Establishment!K11-Establishment!L11</f>
        <v>0</v>
      </c>
      <c r="F32" s="60">
        <f>Establishment!L11-Establishment!M11</f>
        <v>0</v>
      </c>
      <c r="G32" s="460"/>
      <c r="H32" s="461"/>
    </row>
    <row r="33" spans="2:8" x14ac:dyDescent="0.25">
      <c r="B33" s="51" t="s">
        <v>713</v>
      </c>
      <c r="C33" s="60">
        <f>Establishment!I12-Establishment!J12</f>
        <v>0</v>
      </c>
      <c r="D33" s="60">
        <f>Establishment!J12-Establishment!K12</f>
        <v>0</v>
      </c>
      <c r="E33" s="60">
        <f>Establishment!K12-Establishment!L12</f>
        <v>0</v>
      </c>
      <c r="F33" s="60">
        <f>Establishment!L12-Establishment!M12</f>
        <v>0</v>
      </c>
      <c r="G33" s="460"/>
      <c r="H33" s="461"/>
    </row>
    <row r="34" spans="2:8" x14ac:dyDescent="0.25">
      <c r="B34" s="51" t="s">
        <v>714</v>
      </c>
      <c r="C34" s="60">
        <f>Establishment!I13-Establishment!J13</f>
        <v>0</v>
      </c>
      <c r="D34" s="60">
        <f>Establishment!J13-Establishment!K13</f>
        <v>0</v>
      </c>
      <c r="E34" s="60">
        <f>Establishment!K13-Establishment!L13</f>
        <v>0</v>
      </c>
      <c r="F34" s="60">
        <f>Establishment!L13-Establishment!M13</f>
        <v>0</v>
      </c>
      <c r="G34" s="460"/>
      <c r="H34" s="461"/>
    </row>
    <row r="35" spans="2:8" x14ac:dyDescent="0.25">
      <c r="B35" s="51" t="s">
        <v>715</v>
      </c>
      <c r="C35" s="60">
        <f>Establishment!I14-Establishment!J14</f>
        <v>0</v>
      </c>
      <c r="D35" s="60">
        <f>Establishment!J14-Establishment!K14</f>
        <v>0</v>
      </c>
      <c r="E35" s="60">
        <f>Establishment!K14-Establishment!L14</f>
        <v>0</v>
      </c>
      <c r="F35" s="60">
        <f>Establishment!L14-Establishment!M14</f>
        <v>0</v>
      </c>
      <c r="G35" s="460"/>
      <c r="H35" s="461"/>
    </row>
    <row r="36" spans="2:8" x14ac:dyDescent="0.25">
      <c r="B36" s="51" t="s">
        <v>716</v>
      </c>
      <c r="C36" s="60">
        <f>Establishment!I15-Establishment!J15</f>
        <v>0</v>
      </c>
      <c r="D36" s="60">
        <f>Establishment!J15-Establishment!K15</f>
        <v>0</v>
      </c>
      <c r="E36" s="60">
        <f>Establishment!K15-Establishment!L15</f>
        <v>0</v>
      </c>
      <c r="F36" s="60">
        <f>Establishment!L15-Establishment!M15</f>
        <v>0</v>
      </c>
      <c r="G36" s="460"/>
      <c r="H36" s="461"/>
    </row>
    <row r="37" spans="2:8" x14ac:dyDescent="0.25">
      <c r="B37" s="51" t="s">
        <v>716</v>
      </c>
      <c r="C37" s="60">
        <f>Establishment!I16-Establishment!J16</f>
        <v>0</v>
      </c>
      <c r="D37" s="60">
        <f>Establishment!J16-Establishment!K16</f>
        <v>0</v>
      </c>
      <c r="E37" s="60">
        <f>Establishment!K16-Establishment!L16</f>
        <v>0</v>
      </c>
      <c r="F37" s="60">
        <f>Establishment!L16-Establishment!M16</f>
        <v>0</v>
      </c>
      <c r="G37" s="460"/>
      <c r="H37" s="461"/>
    </row>
    <row r="38" spans="2:8" x14ac:dyDescent="0.25">
      <c r="B38" s="51" t="s">
        <v>716</v>
      </c>
      <c r="C38" s="60">
        <f>Establishment!I17-Establishment!J17</f>
        <v>0</v>
      </c>
      <c r="D38" s="60">
        <f>Establishment!J17-Establishment!K17</f>
        <v>0</v>
      </c>
      <c r="E38" s="60">
        <f>Establishment!K17-Establishment!L17</f>
        <v>0</v>
      </c>
      <c r="F38" s="60">
        <f>Establishment!L17-Establishment!M17</f>
        <v>0</v>
      </c>
      <c r="G38" s="460"/>
      <c r="H38" s="461"/>
    </row>
    <row r="39" spans="2:8" x14ac:dyDescent="0.25">
      <c r="B39" s="51" t="s">
        <v>717</v>
      </c>
      <c r="C39" s="450"/>
      <c r="D39" s="450"/>
      <c r="E39" s="450"/>
      <c r="F39" s="450"/>
      <c r="G39" s="460"/>
      <c r="H39" s="461"/>
    </row>
    <row r="40" spans="2:8" x14ac:dyDescent="0.25">
      <c r="B40" s="51" t="s">
        <v>718</v>
      </c>
      <c r="C40" s="450"/>
      <c r="D40" s="450"/>
      <c r="E40" s="450"/>
      <c r="F40" s="450"/>
      <c r="G40" s="460"/>
      <c r="H40" s="461"/>
    </row>
    <row r="41" spans="2:8" x14ac:dyDescent="0.25">
      <c r="B41" s="51" t="s">
        <v>719</v>
      </c>
      <c r="C41" s="450"/>
      <c r="D41" s="450"/>
      <c r="E41" s="450"/>
      <c r="F41" s="450"/>
      <c r="G41" s="460"/>
      <c r="H41" s="461"/>
    </row>
    <row r="42" spans="2:8" x14ac:dyDescent="0.25">
      <c r="B42" s="51" t="s">
        <v>719</v>
      </c>
      <c r="C42" s="450"/>
      <c r="D42" s="450"/>
      <c r="E42" s="450"/>
      <c r="F42" s="450"/>
      <c r="G42" s="460"/>
      <c r="H42" s="461"/>
    </row>
    <row r="43" spans="2:8" x14ac:dyDescent="0.25">
      <c r="B43" s="51" t="s">
        <v>719</v>
      </c>
      <c r="C43" s="450"/>
      <c r="D43" s="450"/>
      <c r="E43" s="450"/>
      <c r="F43" s="450"/>
      <c r="G43" s="460"/>
      <c r="H43" s="461"/>
    </row>
    <row r="44" spans="2:8" x14ac:dyDescent="0.25">
      <c r="B44" s="51" t="s">
        <v>720</v>
      </c>
      <c r="C44" s="450"/>
      <c r="D44" s="450"/>
      <c r="E44" s="450"/>
      <c r="F44" s="450"/>
      <c r="G44" s="460"/>
      <c r="H44" s="461"/>
    </row>
    <row r="45" spans="2:8" s="56" customFormat="1" ht="13.8" thickBot="1" x14ac:dyDescent="0.3">
      <c r="B45" s="358" t="s">
        <v>721</v>
      </c>
      <c r="C45" s="388">
        <f>SUM(C28:C44)</f>
        <v>0</v>
      </c>
      <c r="D45" s="388">
        <f t="shared" ref="D45:F45" si="4">SUM(D28:D44)</f>
        <v>0</v>
      </c>
      <c r="E45" s="388">
        <f t="shared" si="4"/>
        <v>0</v>
      </c>
      <c r="F45" s="388">
        <f t="shared" si="4"/>
        <v>0</v>
      </c>
      <c r="G45" s="462"/>
      <c r="H45" s="463"/>
    </row>
    <row r="46" spans="2:8" ht="13.8" thickBot="1" x14ac:dyDescent="0.3">
      <c r="B46" s="58"/>
    </row>
    <row r="47" spans="2:8" x14ac:dyDescent="0.25">
      <c r="B47" s="359" t="s">
        <v>722</v>
      </c>
      <c r="C47" s="356" t="s">
        <v>686</v>
      </c>
      <c r="D47" s="356" t="s">
        <v>687</v>
      </c>
      <c r="E47" s="356" t="s">
        <v>688</v>
      </c>
      <c r="F47" s="356" t="s">
        <v>689</v>
      </c>
      <c r="G47" s="356" t="s">
        <v>690</v>
      </c>
      <c r="H47" s="357" t="s">
        <v>707</v>
      </c>
    </row>
    <row r="48" spans="2:8" x14ac:dyDescent="0.25">
      <c r="B48" s="360" t="s">
        <v>723</v>
      </c>
      <c r="C48" s="389">
        <f>IFERROR(SUM(Establishment!I18/Summary!D12),0)</f>
        <v>0</v>
      </c>
      <c r="D48" s="389">
        <f>IFERROR(SUM(Establishment!J18/Summary!E12),0)</f>
        <v>0</v>
      </c>
      <c r="E48" s="389">
        <f>IFERROR(SUM(Establishment!K18/Summary!F12),0)</f>
        <v>0</v>
      </c>
      <c r="F48" s="389">
        <f>IFERROR(SUM(Establishment!L18/Summary!G12),0)</f>
        <v>0</v>
      </c>
      <c r="G48" s="389">
        <f>IFERROR(SUM(Establishment!M18/Summary!H12),0)</f>
        <v>0</v>
      </c>
      <c r="H48" s="451"/>
    </row>
    <row r="49" spans="2:8" x14ac:dyDescent="0.25">
      <c r="B49" s="360" t="s">
        <v>724</v>
      </c>
      <c r="C49" s="389">
        <f>IFERROR(SUM(Establishment!I18/Summary!D13),0)</f>
        <v>0</v>
      </c>
      <c r="D49" s="389">
        <f>IFERROR(SUM(Establishment!J18/Summary!E13),0)</f>
        <v>0</v>
      </c>
      <c r="E49" s="389">
        <f>IFERROR(SUM(Establishment!K18/Summary!F13),0)</f>
        <v>0</v>
      </c>
      <c r="F49" s="389">
        <f>IFERROR(SUM(Establishment!L18/Summary!G13),0)</f>
        <v>0</v>
      </c>
      <c r="G49" s="389">
        <f>IFERROR(SUM(Establishment!M18/Summary!H13),0)</f>
        <v>0</v>
      </c>
      <c r="H49" s="451"/>
    </row>
    <row r="50" spans="2:8" x14ac:dyDescent="0.25">
      <c r="B50" s="360" t="s">
        <v>725</v>
      </c>
      <c r="C50" s="390">
        <f>IFERROR(AVERAGE('PAN - NOR'!C14:C29),0)</f>
        <v>0</v>
      </c>
      <c r="D50" s="390">
        <f>IFERROR(AVERAGE('PAN - NOR'!D14:D29),0)</f>
        <v>0</v>
      </c>
      <c r="E50" s="390">
        <f>IFERROR(AVERAGE('PAN - NOR'!E14:E29),0)</f>
        <v>0</v>
      </c>
      <c r="F50" s="390">
        <f>IFERROR(AVERAGE('PAN - NOR'!F14:F29),0)</f>
        <v>0</v>
      </c>
      <c r="G50" s="390">
        <f>IFERROR(AVERAGE('PAN - NOR'!G14:G29),0)</f>
        <v>0</v>
      </c>
      <c r="H50" s="451"/>
    </row>
    <row r="51" spans="2:8" x14ac:dyDescent="0.25">
      <c r="B51" s="360" t="s">
        <v>726</v>
      </c>
      <c r="C51" s="392">
        <f>IFERROR((Establishment!I7/Establishment!C7),0)</f>
        <v>0</v>
      </c>
      <c r="D51" s="392">
        <f>IFERROR((Establishment!J7/Establishment!D7),0)</f>
        <v>0</v>
      </c>
      <c r="E51" s="392">
        <f>IFERROR((Establishment!K7/Establishment!E7),0)</f>
        <v>0</v>
      </c>
      <c r="F51" s="392">
        <f>IFERROR((Establishment!L7/Establishment!F7),0)</f>
        <v>0</v>
      </c>
      <c r="G51" s="392">
        <f>IFERROR((Establishment!M7/Establishment!G7),0)</f>
        <v>0</v>
      </c>
      <c r="H51" s="451"/>
    </row>
    <row r="52" spans="2:8" x14ac:dyDescent="0.25">
      <c r="B52" s="360" t="s">
        <v>676</v>
      </c>
      <c r="C52" s="390">
        <f>IFERROR(('PAN - NOR'!C30/Establishment!C7),0)</f>
        <v>0</v>
      </c>
      <c r="D52" s="390">
        <f>IFERROR(('PAN - NOR'!D30/Establishment!D7),0)</f>
        <v>0</v>
      </c>
      <c r="E52" s="390">
        <f>IFERROR(('PAN - NOR'!E30/Establishment!E7),0)</f>
        <v>0</v>
      </c>
      <c r="F52" s="390">
        <f>IFERROR(('PAN - NOR'!F30/Establishment!F7),0)</f>
        <v>0</v>
      </c>
      <c r="G52" s="390">
        <f>IFERROR(('PAN - NOR'!G30/Establishment!G7),0)</f>
        <v>0</v>
      </c>
      <c r="H52" s="451"/>
    </row>
    <row r="53" spans="2:8" x14ac:dyDescent="0.25">
      <c r="B53" s="360" t="s">
        <v>727</v>
      </c>
      <c r="C53" s="391" t="str">
        <f>'PTR, Contact Ratio'!D22</f>
        <v>-</v>
      </c>
      <c r="D53" s="391" t="str">
        <f>'PTR, Contact Ratio'!H22</f>
        <v>-</v>
      </c>
      <c r="E53" s="391" t="str">
        <f>'PTR, Contact Ratio'!J22</f>
        <v>-</v>
      </c>
      <c r="F53" s="391" t="str">
        <f>'PTR, Contact Ratio'!L22</f>
        <v>-</v>
      </c>
      <c r="G53" s="391" t="str">
        <f>'PTR, Contact Ratio'!N22</f>
        <v>-</v>
      </c>
      <c r="H53" s="451"/>
    </row>
    <row r="54" spans="2:8" x14ac:dyDescent="0.25">
      <c r="B54" s="360" t="s">
        <v>728</v>
      </c>
      <c r="C54" s="391">
        <f>Establishment!C7</f>
        <v>0</v>
      </c>
      <c r="D54" s="391">
        <f>Establishment!D7</f>
        <v>0</v>
      </c>
      <c r="E54" s="391">
        <f>Establishment!E7</f>
        <v>0</v>
      </c>
      <c r="F54" s="391">
        <f>Establishment!F7</f>
        <v>0</v>
      </c>
      <c r="G54" s="391">
        <f>Establishment!G7</f>
        <v>0</v>
      </c>
      <c r="H54" s="451"/>
    </row>
    <row r="55" spans="2:8" x14ac:dyDescent="0.25">
      <c r="B55" s="360" t="s">
        <v>729</v>
      </c>
      <c r="C55" s="391">
        <f>Establishment!C8</f>
        <v>0</v>
      </c>
      <c r="D55" s="391">
        <f>Establishment!D8</f>
        <v>0</v>
      </c>
      <c r="E55" s="391">
        <f>Establishment!E8</f>
        <v>0</v>
      </c>
      <c r="F55" s="391">
        <f>Establishment!F8</f>
        <v>0</v>
      </c>
      <c r="G55" s="391">
        <f>Establishment!G8</f>
        <v>0</v>
      </c>
      <c r="H55" s="451"/>
    </row>
    <row r="56" spans="2:8" x14ac:dyDescent="0.25">
      <c r="B56" s="360" t="s">
        <v>730</v>
      </c>
      <c r="C56" s="391">
        <f>Establishment!C9</f>
        <v>0</v>
      </c>
      <c r="D56" s="391">
        <f>Establishment!D9</f>
        <v>0</v>
      </c>
      <c r="E56" s="391">
        <f>Establishment!E9</f>
        <v>0</v>
      </c>
      <c r="F56" s="391">
        <f>Establishment!F9</f>
        <v>0</v>
      </c>
      <c r="G56" s="391">
        <f>Establishment!G9</f>
        <v>0</v>
      </c>
      <c r="H56" s="451"/>
    </row>
    <row r="57" spans="2:8" x14ac:dyDescent="0.25">
      <c r="B57" s="360" t="s">
        <v>731</v>
      </c>
      <c r="C57" s="391">
        <f>Establishment!C10</f>
        <v>0</v>
      </c>
      <c r="D57" s="391">
        <f>Establishment!D10</f>
        <v>0</v>
      </c>
      <c r="E57" s="391">
        <f>Establishment!E10</f>
        <v>0</v>
      </c>
      <c r="F57" s="391">
        <f>Establishment!F10</f>
        <v>0</v>
      </c>
      <c r="G57" s="391">
        <f>Establishment!G10</f>
        <v>0</v>
      </c>
      <c r="H57" s="451"/>
    </row>
    <row r="58" spans="2:8" x14ac:dyDescent="0.25">
      <c r="B58" s="360" t="s">
        <v>732</v>
      </c>
      <c r="C58" s="391">
        <f>Establishment!C11</f>
        <v>0</v>
      </c>
      <c r="D58" s="391">
        <f>Establishment!D11</f>
        <v>0</v>
      </c>
      <c r="E58" s="391">
        <f>Establishment!E11</f>
        <v>0</v>
      </c>
      <c r="F58" s="391">
        <f>Establishment!F11</f>
        <v>0</v>
      </c>
      <c r="G58" s="391">
        <f>Establishment!G11</f>
        <v>0</v>
      </c>
      <c r="H58" s="451"/>
    </row>
    <row r="59" spans="2:8" x14ac:dyDescent="0.25">
      <c r="B59" s="360" t="s">
        <v>733</v>
      </c>
      <c r="C59" s="391">
        <f>Establishment!C12</f>
        <v>0</v>
      </c>
      <c r="D59" s="391">
        <f>Establishment!D12</f>
        <v>0</v>
      </c>
      <c r="E59" s="391">
        <f>Establishment!E12</f>
        <v>0</v>
      </c>
      <c r="F59" s="391">
        <f>Establishment!F12</f>
        <v>0</v>
      </c>
      <c r="G59" s="391">
        <f>Establishment!G12</f>
        <v>0</v>
      </c>
      <c r="H59" s="451"/>
    </row>
    <row r="60" spans="2:8" x14ac:dyDescent="0.25">
      <c r="B60" s="360" t="s">
        <v>734</v>
      </c>
      <c r="C60" s="391">
        <f>Establishment!C13</f>
        <v>0</v>
      </c>
      <c r="D60" s="391">
        <f>Establishment!D13</f>
        <v>0</v>
      </c>
      <c r="E60" s="391">
        <f>Establishment!E13</f>
        <v>0</v>
      </c>
      <c r="F60" s="391">
        <f>Establishment!F13</f>
        <v>0</v>
      </c>
      <c r="G60" s="391">
        <f>Establishment!G13</f>
        <v>0</v>
      </c>
      <c r="H60" s="451"/>
    </row>
    <row r="61" spans="2:8" x14ac:dyDescent="0.25">
      <c r="B61" s="360" t="s">
        <v>735</v>
      </c>
      <c r="C61" s="391">
        <f>Establishment!C14</f>
        <v>0</v>
      </c>
      <c r="D61" s="391">
        <f>Establishment!D14</f>
        <v>0</v>
      </c>
      <c r="E61" s="391">
        <f>Establishment!E14</f>
        <v>0</v>
      </c>
      <c r="F61" s="391">
        <f>Establishment!F14</f>
        <v>0</v>
      </c>
      <c r="G61" s="391">
        <f>Establishment!G14</f>
        <v>0</v>
      </c>
      <c r="H61" s="451"/>
    </row>
    <row r="62" spans="2:8" x14ac:dyDescent="0.25">
      <c r="B62" s="360" t="s">
        <v>736</v>
      </c>
      <c r="C62" s="391">
        <f>Establishment!C15</f>
        <v>0</v>
      </c>
      <c r="D62" s="391">
        <f>Establishment!D15</f>
        <v>0</v>
      </c>
      <c r="E62" s="391">
        <f>Establishment!E15</f>
        <v>0</v>
      </c>
      <c r="F62" s="391">
        <f>Establishment!F15</f>
        <v>0</v>
      </c>
      <c r="G62" s="391">
        <f>Establishment!G15</f>
        <v>0</v>
      </c>
      <c r="H62" s="451"/>
    </row>
    <row r="63" spans="2:8" x14ac:dyDescent="0.25">
      <c r="B63" s="360" t="s">
        <v>736</v>
      </c>
      <c r="C63" s="391">
        <f>Establishment!C16</f>
        <v>0</v>
      </c>
      <c r="D63" s="391">
        <f>Establishment!D16</f>
        <v>0</v>
      </c>
      <c r="E63" s="391">
        <f>Establishment!E16</f>
        <v>0</v>
      </c>
      <c r="F63" s="391">
        <f>Establishment!F16</f>
        <v>0</v>
      </c>
      <c r="G63" s="391">
        <f>Establishment!G16</f>
        <v>0</v>
      </c>
      <c r="H63" s="451"/>
    </row>
    <row r="64" spans="2:8" ht="13.8" thickBot="1" x14ac:dyDescent="0.3">
      <c r="B64" s="358" t="s">
        <v>736</v>
      </c>
      <c r="C64" s="393">
        <f>Establishment!C17</f>
        <v>0</v>
      </c>
      <c r="D64" s="393">
        <f>Establishment!D17</f>
        <v>0</v>
      </c>
      <c r="E64" s="393">
        <f>Establishment!E17</f>
        <v>0</v>
      </c>
      <c r="F64" s="393">
        <f>Establishment!F17</f>
        <v>0</v>
      </c>
      <c r="G64" s="393">
        <f>Establishment!G17</f>
        <v>0</v>
      </c>
      <c r="H64" s="452"/>
    </row>
    <row r="65" spans="2:10" ht="13.8" thickBot="1" x14ac:dyDescent="0.3">
      <c r="B65" s="58"/>
    </row>
    <row r="66" spans="2:10" x14ac:dyDescent="0.25">
      <c r="B66" s="98" t="s">
        <v>737</v>
      </c>
      <c r="C66" s="99"/>
      <c r="D66" s="99"/>
      <c r="E66" s="99"/>
      <c r="F66" s="99"/>
      <c r="G66" s="100"/>
    </row>
    <row r="67" spans="2:10" x14ac:dyDescent="0.25">
      <c r="B67" s="101"/>
      <c r="C67" s="257"/>
      <c r="D67" s="257"/>
      <c r="E67" s="257"/>
      <c r="F67" s="257"/>
      <c r="G67" s="102"/>
    </row>
    <row r="68" spans="2:10" x14ac:dyDescent="0.25">
      <c r="B68" s="103" t="s">
        <v>738</v>
      </c>
      <c r="C68" s="257"/>
      <c r="D68" s="257"/>
      <c r="E68" s="257"/>
      <c r="F68" s="257"/>
      <c r="G68" s="102" t="s">
        <v>739</v>
      </c>
    </row>
    <row r="69" spans="2:10" x14ac:dyDescent="0.25">
      <c r="B69" s="103" t="s">
        <v>740</v>
      </c>
      <c r="C69" s="257"/>
      <c r="D69" s="257"/>
      <c r="E69" s="257"/>
      <c r="F69" s="257"/>
      <c r="G69" s="102" t="s">
        <v>399</v>
      </c>
    </row>
    <row r="70" spans="2:10" x14ac:dyDescent="0.25">
      <c r="B70" s="104" t="s">
        <v>741</v>
      </c>
      <c r="C70" s="257"/>
      <c r="D70" s="257"/>
      <c r="E70" s="257"/>
      <c r="F70" s="257"/>
      <c r="G70" s="102"/>
    </row>
    <row r="71" spans="2:10" x14ac:dyDescent="0.25">
      <c r="B71" s="103" t="s">
        <v>742</v>
      </c>
      <c r="C71" s="257" t="s">
        <v>743</v>
      </c>
      <c r="D71" s="257" t="s">
        <v>744</v>
      </c>
      <c r="E71" s="258"/>
      <c r="F71" s="258"/>
      <c r="G71" s="102" t="s">
        <v>739</v>
      </c>
      <c r="H71" s="457"/>
      <c r="I71" s="457"/>
      <c r="J71" s="457"/>
    </row>
    <row r="72" spans="2:10" ht="13.8" thickBot="1" x14ac:dyDescent="0.3">
      <c r="B72" s="107" t="s">
        <v>745</v>
      </c>
      <c r="C72" s="108" t="s">
        <v>743</v>
      </c>
      <c r="D72" s="108" t="s">
        <v>744</v>
      </c>
      <c r="E72" s="109"/>
      <c r="F72" s="109"/>
      <c r="G72" s="110" t="s">
        <v>739</v>
      </c>
      <c r="H72" s="59"/>
    </row>
    <row r="73" spans="2:10" ht="13.8" thickBot="1" x14ac:dyDescent="0.3"/>
    <row r="74" spans="2:10" ht="15.6" x14ac:dyDescent="0.25">
      <c r="B74" s="259" t="s">
        <v>746</v>
      </c>
      <c r="C74" s="99"/>
      <c r="D74" s="99"/>
      <c r="E74" s="99"/>
      <c r="F74" s="99"/>
      <c r="G74" s="100"/>
    </row>
    <row r="75" spans="2:10" ht="15.6" x14ac:dyDescent="0.25">
      <c r="B75" s="105" t="s">
        <v>747</v>
      </c>
      <c r="C75" s="257"/>
      <c r="D75" s="257"/>
      <c r="E75" s="257"/>
      <c r="F75" s="257"/>
      <c r="G75" s="102"/>
    </row>
    <row r="76" spans="2:10" x14ac:dyDescent="0.25">
      <c r="B76" s="104" t="s">
        <v>741</v>
      </c>
      <c r="C76" s="257"/>
      <c r="D76" s="257"/>
      <c r="E76" s="257"/>
      <c r="F76" s="257"/>
      <c r="G76" s="102"/>
    </row>
    <row r="77" spans="2:10" x14ac:dyDescent="0.25">
      <c r="B77" s="103" t="s">
        <v>748</v>
      </c>
      <c r="C77" s="257" t="s">
        <v>743</v>
      </c>
      <c r="D77" s="257" t="s">
        <v>744</v>
      </c>
      <c r="E77" s="258"/>
      <c r="F77" s="258"/>
      <c r="G77" s="102" t="s">
        <v>739</v>
      </c>
    </row>
    <row r="78" spans="2:10" x14ac:dyDescent="0.25">
      <c r="B78" s="103" t="s">
        <v>749</v>
      </c>
      <c r="C78" s="257" t="s">
        <v>743</v>
      </c>
      <c r="D78" s="257" t="s">
        <v>744</v>
      </c>
      <c r="E78" s="258"/>
      <c r="F78" s="258"/>
      <c r="G78" s="102" t="s">
        <v>739</v>
      </c>
    </row>
    <row r="79" spans="2:10" x14ac:dyDescent="0.25">
      <c r="B79" s="103" t="s">
        <v>750</v>
      </c>
      <c r="C79" s="257" t="s">
        <v>743</v>
      </c>
      <c r="D79" s="257" t="s">
        <v>744</v>
      </c>
      <c r="E79" s="258"/>
      <c r="F79" s="258"/>
      <c r="G79" s="102" t="s">
        <v>739</v>
      </c>
    </row>
    <row r="80" spans="2:10" x14ac:dyDescent="0.25">
      <c r="B80" s="106"/>
      <c r="C80" s="257"/>
      <c r="D80" s="257"/>
      <c r="E80" s="257"/>
      <c r="F80" s="257"/>
      <c r="G80" s="102"/>
    </row>
    <row r="81" spans="2:7" x14ac:dyDescent="0.25">
      <c r="B81" s="104" t="s">
        <v>751</v>
      </c>
      <c r="C81" s="257"/>
      <c r="D81" s="257"/>
      <c r="E81" s="257"/>
      <c r="F81" s="257"/>
      <c r="G81" s="102"/>
    </row>
    <row r="82" spans="2:7" x14ac:dyDescent="0.25">
      <c r="B82" s="104" t="s">
        <v>741</v>
      </c>
      <c r="C82" s="257"/>
      <c r="D82" s="257"/>
      <c r="E82" s="257"/>
      <c r="F82" s="257"/>
      <c r="G82" s="102"/>
    </row>
    <row r="83" spans="2:7" x14ac:dyDescent="0.25">
      <c r="B83" s="103" t="s">
        <v>748</v>
      </c>
      <c r="C83" s="257" t="s">
        <v>743</v>
      </c>
      <c r="D83" s="257" t="s">
        <v>744</v>
      </c>
      <c r="E83" s="258"/>
      <c r="F83" s="258"/>
      <c r="G83" s="102" t="s">
        <v>739</v>
      </c>
    </row>
    <row r="84" spans="2:7" ht="13.8" thickBot="1" x14ac:dyDescent="0.3">
      <c r="B84" s="107" t="s">
        <v>749</v>
      </c>
      <c r="C84" s="108" t="s">
        <v>743</v>
      </c>
      <c r="D84" s="108" t="s">
        <v>744</v>
      </c>
      <c r="E84" s="109"/>
      <c r="F84" s="109"/>
      <c r="G84" s="110" t="s">
        <v>739</v>
      </c>
    </row>
  </sheetData>
  <sheetProtection algorithmName="SHA-512" hashValue="rZBYc4l47zWBO6o/KJ2VERMbQ4Bt+iFSSFWyk8cCC3LFaEpkYQ3BnRmO/wqdB6D+uWDQuynJHfnQ7ERuTZ8UZg==" saltValue="+jfXjovIdv0YNB5JdDWNpg==" spinCount="100000" sheet="1" objects="1" scenarios="1" autoFilter="0"/>
  <mergeCells count="22">
    <mergeCell ref="B9:B10"/>
    <mergeCell ref="D9:H9"/>
    <mergeCell ref="G44:H44"/>
    <mergeCell ref="G43:H43"/>
    <mergeCell ref="G39:H39"/>
    <mergeCell ref="G40:H40"/>
    <mergeCell ref="H71:J71"/>
    <mergeCell ref="G27:H27"/>
    <mergeCell ref="G28:H28"/>
    <mergeCell ref="G29:H29"/>
    <mergeCell ref="G30:H30"/>
    <mergeCell ref="G31:H31"/>
    <mergeCell ref="G32:H32"/>
    <mergeCell ref="G33:H33"/>
    <mergeCell ref="G34:H34"/>
    <mergeCell ref="G35:H35"/>
    <mergeCell ref="G36:H36"/>
    <mergeCell ref="G37:H37"/>
    <mergeCell ref="G38:H38"/>
    <mergeCell ref="G45:H45"/>
    <mergeCell ref="G41:H41"/>
    <mergeCell ref="G42:H42"/>
  </mergeCell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95025CC4-B0FA-45A1-A84A-39A1485D3332}">
          <x14:formula1>
            <xm:f>Lookup!$F$9:$F$11</xm:f>
          </x14:formula1>
          <xm:sqref>G69</xm:sqref>
        </x14:dataValidation>
        <x14:dataValidation type="list" allowBlank="1" showInputMessage="1" showErrorMessage="1" xr:uid="{55E7A111-47B7-4D1E-B0C9-64185EC9A8D3}">
          <x14:formula1>
            <xm:f>Lookup!$A$2:$A$202</xm:f>
          </x14:formula1>
          <xm:sqref>D5 C4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AAADA-63C7-455D-BD39-C92236398F43}">
  <sheetPr>
    <tabColor rgb="FF00B0F0"/>
  </sheetPr>
  <dimension ref="A1:L100"/>
  <sheetViews>
    <sheetView workbookViewId="0">
      <selection activeCell="P87" sqref="P87"/>
    </sheetView>
  </sheetViews>
  <sheetFormatPr defaultColWidth="8.5546875" defaultRowHeight="14.4" x14ac:dyDescent="0.3"/>
  <cols>
    <col min="1" max="1" width="17.88671875" style="124" customWidth="1"/>
    <col min="2" max="2" width="37.5546875" style="124" customWidth="1"/>
    <col min="3" max="4" width="11.5546875" style="124" customWidth="1"/>
    <col min="5" max="5" width="13" style="124" customWidth="1"/>
    <col min="6" max="16384" width="8.5546875" style="124"/>
  </cols>
  <sheetData>
    <row r="1" spans="1:12" customFormat="1" ht="21" x14ac:dyDescent="0.25">
      <c r="A1" s="473" t="s">
        <v>752</v>
      </c>
      <c r="B1" s="474"/>
      <c r="C1" s="46"/>
      <c r="D1" s="34"/>
      <c r="E1" s="34"/>
    </row>
    <row r="2" spans="1:12" customFormat="1" ht="12.75" customHeight="1" x14ac:dyDescent="0.25">
      <c r="B2" s="5"/>
      <c r="C2" s="6"/>
      <c r="D2" s="6"/>
    </row>
    <row r="3" spans="1:12" customFormat="1" ht="13.2" x14ac:dyDescent="0.25">
      <c r="A3" s="249" t="s">
        <v>1</v>
      </c>
      <c r="B3" s="475" t="str">
        <f>Summary!C4</f>
        <v>Adderley Primary School</v>
      </c>
      <c r="C3" s="475"/>
      <c r="D3" s="250" t="s">
        <v>682</v>
      </c>
      <c r="E3" s="251">
        <f>Summary!C5</f>
        <v>2010</v>
      </c>
    </row>
    <row r="5" spans="1:12" x14ac:dyDescent="0.3">
      <c r="A5" s="352"/>
      <c r="B5" s="352"/>
      <c r="C5" s="352"/>
      <c r="D5" s="352"/>
      <c r="E5" s="352"/>
      <c r="F5" s="352"/>
      <c r="G5" s="352"/>
      <c r="H5" s="352"/>
      <c r="I5" s="352"/>
      <c r="J5" s="352"/>
      <c r="K5" s="352"/>
      <c r="L5" s="352"/>
    </row>
    <row r="6" spans="1:12" x14ac:dyDescent="0.3">
      <c r="A6" s="353" t="s">
        <v>753</v>
      </c>
    </row>
    <row r="7" spans="1:12" x14ac:dyDescent="0.3">
      <c r="A7" s="476"/>
      <c r="B7" s="469"/>
      <c r="C7" s="469"/>
      <c r="D7" s="469"/>
      <c r="E7" s="469"/>
      <c r="F7" s="469"/>
      <c r="G7" s="469"/>
      <c r="H7" s="469"/>
      <c r="I7" s="469"/>
      <c r="J7" s="469"/>
      <c r="K7" s="469"/>
      <c r="L7" s="469"/>
    </row>
    <row r="8" spans="1:12" x14ac:dyDescent="0.3">
      <c r="A8" s="469"/>
      <c r="B8" s="469"/>
      <c r="C8" s="469"/>
      <c r="D8" s="469"/>
      <c r="E8" s="469"/>
      <c r="F8" s="469"/>
      <c r="G8" s="469"/>
      <c r="H8" s="469"/>
      <c r="I8" s="469"/>
      <c r="J8" s="469"/>
      <c r="K8" s="469"/>
      <c r="L8" s="469"/>
    </row>
    <row r="9" spans="1:12" x14ac:dyDescent="0.3">
      <c r="A9" s="469"/>
      <c r="B9" s="469"/>
      <c r="C9" s="469"/>
      <c r="D9" s="469"/>
      <c r="E9" s="469"/>
      <c r="F9" s="469"/>
      <c r="G9" s="469"/>
      <c r="H9" s="469"/>
      <c r="I9" s="469"/>
      <c r="J9" s="469"/>
      <c r="K9" s="469"/>
      <c r="L9" s="469"/>
    </row>
    <row r="10" spans="1:12" x14ac:dyDescent="0.3">
      <c r="A10" s="469"/>
      <c r="B10" s="469"/>
      <c r="C10" s="469"/>
      <c r="D10" s="469"/>
      <c r="E10" s="469"/>
      <c r="F10" s="469"/>
      <c r="G10" s="469"/>
      <c r="H10" s="469"/>
      <c r="I10" s="469"/>
      <c r="J10" s="469"/>
      <c r="K10" s="469"/>
      <c r="L10" s="469"/>
    </row>
    <row r="11" spans="1:12" x14ac:dyDescent="0.3">
      <c r="A11" s="469"/>
      <c r="B11" s="469"/>
      <c r="C11" s="469"/>
      <c r="D11" s="469"/>
      <c r="E11" s="469"/>
      <c r="F11" s="469"/>
      <c r="G11" s="469"/>
      <c r="H11" s="469"/>
      <c r="I11" s="469"/>
      <c r="J11" s="469"/>
      <c r="K11" s="469"/>
      <c r="L11" s="469"/>
    </row>
    <row r="12" spans="1:12" x14ac:dyDescent="0.3">
      <c r="A12" s="469"/>
      <c r="B12" s="469"/>
      <c r="C12" s="469"/>
      <c r="D12" s="469"/>
      <c r="E12" s="469"/>
      <c r="F12" s="469"/>
      <c r="G12" s="469"/>
      <c r="H12" s="469"/>
      <c r="I12" s="469"/>
      <c r="J12" s="469"/>
      <c r="K12" s="469"/>
      <c r="L12" s="469"/>
    </row>
    <row r="13" spans="1:12" x14ac:dyDescent="0.3">
      <c r="A13" s="469"/>
      <c r="B13" s="469"/>
      <c r="C13" s="469"/>
      <c r="D13" s="469"/>
      <c r="E13" s="469"/>
      <c r="F13" s="469"/>
      <c r="G13" s="469"/>
      <c r="H13" s="469"/>
      <c r="I13" s="469"/>
      <c r="J13" s="469"/>
      <c r="K13" s="469"/>
      <c r="L13" s="469"/>
    </row>
    <row r="14" spans="1:12" x14ac:dyDescent="0.3">
      <c r="A14" s="469"/>
      <c r="B14" s="469"/>
      <c r="C14" s="469"/>
      <c r="D14" s="469"/>
      <c r="E14" s="469"/>
      <c r="F14" s="469"/>
      <c r="G14" s="469"/>
      <c r="H14" s="469"/>
      <c r="I14" s="469"/>
      <c r="J14" s="469"/>
      <c r="K14" s="469"/>
      <c r="L14" s="469"/>
    </row>
    <row r="15" spans="1:12" x14ac:dyDescent="0.3">
      <c r="A15" s="469"/>
      <c r="B15" s="469"/>
      <c r="C15" s="469"/>
      <c r="D15" s="469"/>
      <c r="E15" s="469"/>
      <c r="F15" s="469"/>
      <c r="G15" s="469"/>
      <c r="H15" s="469"/>
      <c r="I15" s="469"/>
      <c r="J15" s="469"/>
      <c r="K15" s="469"/>
      <c r="L15" s="469"/>
    </row>
    <row r="16" spans="1:12" x14ac:dyDescent="0.3">
      <c r="A16" s="469"/>
      <c r="B16" s="469"/>
      <c r="C16" s="469"/>
      <c r="D16" s="469"/>
      <c r="E16" s="469"/>
      <c r="F16" s="469"/>
      <c r="G16" s="469"/>
      <c r="H16" s="469"/>
      <c r="I16" s="469"/>
      <c r="J16" s="469"/>
      <c r="K16" s="469"/>
      <c r="L16" s="469"/>
    </row>
    <row r="17" spans="1:12" x14ac:dyDescent="0.3">
      <c r="A17" s="469"/>
      <c r="B17" s="469"/>
      <c r="C17" s="469"/>
      <c r="D17" s="469"/>
      <c r="E17" s="469"/>
      <c r="F17" s="469"/>
      <c r="G17" s="469"/>
      <c r="H17" s="469"/>
      <c r="I17" s="469"/>
      <c r="J17" s="469"/>
      <c r="K17" s="469"/>
      <c r="L17" s="469"/>
    </row>
    <row r="18" spans="1:12" x14ac:dyDescent="0.3">
      <c r="A18" s="469"/>
      <c r="B18" s="469"/>
      <c r="C18" s="469"/>
      <c r="D18" s="469"/>
      <c r="E18" s="469"/>
      <c r="F18" s="469"/>
      <c r="G18" s="469"/>
      <c r="H18" s="469"/>
      <c r="I18" s="469"/>
      <c r="J18" s="469"/>
      <c r="K18" s="469"/>
      <c r="L18" s="469"/>
    </row>
    <row r="19" spans="1:12" x14ac:dyDescent="0.3">
      <c r="A19" s="469"/>
      <c r="B19" s="469"/>
      <c r="C19" s="469"/>
      <c r="D19" s="469"/>
      <c r="E19" s="469"/>
      <c r="F19" s="469"/>
      <c r="G19" s="469"/>
      <c r="H19" s="469"/>
      <c r="I19" s="469"/>
      <c r="J19" s="469"/>
      <c r="K19" s="469"/>
      <c r="L19" s="469"/>
    </row>
    <row r="20" spans="1:12" x14ac:dyDescent="0.3">
      <c r="A20" s="469"/>
      <c r="B20" s="469"/>
      <c r="C20" s="469"/>
      <c r="D20" s="469"/>
      <c r="E20" s="469"/>
      <c r="F20" s="469"/>
      <c r="G20" s="469"/>
      <c r="H20" s="469"/>
      <c r="I20" s="469"/>
      <c r="J20" s="469"/>
      <c r="K20" s="469"/>
      <c r="L20" s="469"/>
    </row>
    <row r="21" spans="1:12" x14ac:dyDescent="0.3">
      <c r="A21" s="469"/>
      <c r="B21" s="469"/>
      <c r="C21" s="469"/>
      <c r="D21" s="469"/>
      <c r="E21" s="469"/>
      <c r="F21" s="469"/>
      <c r="G21" s="469"/>
      <c r="H21" s="469"/>
      <c r="I21" s="469"/>
      <c r="J21" s="469"/>
      <c r="K21" s="469"/>
      <c r="L21" s="469"/>
    </row>
    <row r="22" spans="1:12" x14ac:dyDescent="0.3">
      <c r="A22" s="470"/>
      <c r="B22" s="470"/>
      <c r="C22" s="470"/>
      <c r="D22" s="470"/>
      <c r="E22" s="470"/>
      <c r="F22" s="470"/>
      <c r="G22" s="470"/>
      <c r="H22" s="470"/>
      <c r="I22" s="470"/>
      <c r="J22" s="470"/>
      <c r="K22" s="470"/>
      <c r="L22" s="470"/>
    </row>
    <row r="23" spans="1:12" x14ac:dyDescent="0.3">
      <c r="A23" s="353" t="s">
        <v>1064</v>
      </c>
    </row>
    <row r="24" spans="1:12" x14ac:dyDescent="0.3">
      <c r="A24" s="469"/>
      <c r="B24" s="469"/>
      <c r="C24" s="469"/>
      <c r="D24" s="469"/>
      <c r="E24" s="469"/>
      <c r="F24" s="469"/>
      <c r="G24" s="469"/>
      <c r="H24" s="469"/>
      <c r="I24" s="469"/>
      <c r="J24" s="469"/>
      <c r="K24" s="469"/>
      <c r="L24" s="469"/>
    </row>
    <row r="25" spans="1:12" x14ac:dyDescent="0.3">
      <c r="A25" s="469"/>
      <c r="B25" s="469"/>
      <c r="C25" s="469"/>
      <c r="D25" s="469"/>
      <c r="E25" s="469"/>
      <c r="F25" s="469"/>
      <c r="G25" s="469"/>
      <c r="H25" s="469"/>
      <c r="I25" s="469"/>
      <c r="J25" s="469"/>
      <c r="K25" s="469"/>
      <c r="L25" s="469"/>
    </row>
    <row r="26" spans="1:12" x14ac:dyDescent="0.3">
      <c r="A26" s="469"/>
      <c r="B26" s="469"/>
      <c r="C26" s="469"/>
      <c r="D26" s="469"/>
      <c r="E26" s="469"/>
      <c r="F26" s="469"/>
      <c r="G26" s="469"/>
      <c r="H26" s="469"/>
      <c r="I26" s="469"/>
      <c r="J26" s="469"/>
      <c r="K26" s="469"/>
      <c r="L26" s="469"/>
    </row>
    <row r="27" spans="1:12" x14ac:dyDescent="0.3">
      <c r="A27" s="469"/>
      <c r="B27" s="469"/>
      <c r="C27" s="469"/>
      <c r="D27" s="469"/>
      <c r="E27" s="469"/>
      <c r="F27" s="469"/>
      <c r="G27" s="469"/>
      <c r="H27" s="469"/>
      <c r="I27" s="469"/>
      <c r="J27" s="469"/>
      <c r="K27" s="469"/>
      <c r="L27" s="469"/>
    </row>
    <row r="28" spans="1:12" x14ac:dyDescent="0.3">
      <c r="A28" s="469"/>
      <c r="B28" s="469"/>
      <c r="C28" s="469"/>
      <c r="D28" s="469"/>
      <c r="E28" s="469"/>
      <c r="F28" s="469"/>
      <c r="G28" s="469"/>
      <c r="H28" s="469"/>
      <c r="I28" s="469"/>
      <c r="J28" s="469"/>
      <c r="K28" s="469"/>
      <c r="L28" s="469"/>
    </row>
    <row r="29" spans="1:12" x14ac:dyDescent="0.3">
      <c r="A29" s="469"/>
      <c r="B29" s="469"/>
      <c r="C29" s="469"/>
      <c r="D29" s="469"/>
      <c r="E29" s="469"/>
      <c r="F29" s="469"/>
      <c r="G29" s="469"/>
      <c r="H29" s="469"/>
      <c r="I29" s="469"/>
      <c r="J29" s="469"/>
      <c r="K29" s="469"/>
      <c r="L29" s="469"/>
    </row>
    <row r="30" spans="1:12" x14ac:dyDescent="0.3">
      <c r="A30" s="469"/>
      <c r="B30" s="469"/>
      <c r="C30" s="469"/>
      <c r="D30" s="469"/>
      <c r="E30" s="469"/>
      <c r="F30" s="469"/>
      <c r="G30" s="469"/>
      <c r="H30" s="469"/>
      <c r="I30" s="469"/>
      <c r="J30" s="469"/>
      <c r="K30" s="469"/>
      <c r="L30" s="469"/>
    </row>
    <row r="31" spans="1:12" x14ac:dyDescent="0.3">
      <c r="A31" s="469"/>
      <c r="B31" s="469"/>
      <c r="C31" s="469"/>
      <c r="D31" s="469"/>
      <c r="E31" s="469"/>
      <c r="F31" s="469"/>
      <c r="G31" s="469"/>
      <c r="H31" s="469"/>
      <c r="I31" s="469"/>
      <c r="J31" s="469"/>
      <c r="K31" s="469"/>
      <c r="L31" s="469"/>
    </row>
    <row r="32" spans="1:12" x14ac:dyDescent="0.3">
      <c r="A32" s="469"/>
      <c r="B32" s="469"/>
      <c r="C32" s="469"/>
      <c r="D32" s="469"/>
      <c r="E32" s="469"/>
      <c r="F32" s="469"/>
      <c r="G32" s="469"/>
      <c r="H32" s="469"/>
      <c r="I32" s="469"/>
      <c r="J32" s="469"/>
      <c r="K32" s="469"/>
      <c r="L32" s="469"/>
    </row>
    <row r="33" spans="1:12" x14ac:dyDescent="0.3">
      <c r="A33" s="469"/>
      <c r="B33" s="469"/>
      <c r="C33" s="469"/>
      <c r="D33" s="469"/>
      <c r="E33" s="469"/>
      <c r="F33" s="469"/>
      <c r="G33" s="469"/>
      <c r="H33" s="469"/>
      <c r="I33" s="469"/>
      <c r="J33" s="469"/>
      <c r="K33" s="469"/>
      <c r="L33" s="469"/>
    </row>
    <row r="34" spans="1:12" x14ac:dyDescent="0.3">
      <c r="A34" s="469"/>
      <c r="B34" s="469"/>
      <c r="C34" s="469"/>
      <c r="D34" s="469"/>
      <c r="E34" s="469"/>
      <c r="F34" s="469"/>
      <c r="G34" s="469"/>
      <c r="H34" s="469"/>
      <c r="I34" s="469"/>
      <c r="J34" s="469"/>
      <c r="K34" s="469"/>
      <c r="L34" s="469"/>
    </row>
    <row r="35" spans="1:12" x14ac:dyDescent="0.3">
      <c r="A35" s="469"/>
      <c r="B35" s="469"/>
      <c r="C35" s="469"/>
      <c r="D35" s="469"/>
      <c r="E35" s="469"/>
      <c r="F35" s="469"/>
      <c r="G35" s="469"/>
      <c r="H35" s="469"/>
      <c r="I35" s="469"/>
      <c r="J35" s="469"/>
      <c r="K35" s="469"/>
      <c r="L35" s="469"/>
    </row>
    <row r="36" spans="1:12" x14ac:dyDescent="0.3">
      <c r="A36" s="469"/>
      <c r="B36" s="469"/>
      <c r="C36" s="469"/>
      <c r="D36" s="469"/>
      <c r="E36" s="469"/>
      <c r="F36" s="469"/>
      <c r="G36" s="469"/>
      <c r="H36" s="469"/>
      <c r="I36" s="469"/>
      <c r="J36" s="469"/>
      <c r="K36" s="469"/>
      <c r="L36" s="469"/>
    </row>
    <row r="37" spans="1:12" x14ac:dyDescent="0.3">
      <c r="A37" s="469"/>
      <c r="B37" s="469"/>
      <c r="C37" s="469"/>
      <c r="D37" s="469"/>
      <c r="E37" s="469"/>
      <c r="F37" s="469"/>
      <c r="G37" s="469"/>
      <c r="H37" s="469"/>
      <c r="I37" s="469"/>
      <c r="J37" s="469"/>
      <c r="K37" s="469"/>
      <c r="L37" s="469"/>
    </row>
    <row r="38" spans="1:12" x14ac:dyDescent="0.3">
      <c r="A38" s="469"/>
      <c r="B38" s="469"/>
      <c r="C38" s="469"/>
      <c r="D38" s="469"/>
      <c r="E38" s="469"/>
      <c r="F38" s="469"/>
      <c r="G38" s="469"/>
      <c r="H38" s="469"/>
      <c r="I38" s="469"/>
      <c r="J38" s="469"/>
      <c r="K38" s="469"/>
      <c r="L38" s="469"/>
    </row>
    <row r="39" spans="1:12" x14ac:dyDescent="0.3">
      <c r="A39" s="470"/>
      <c r="B39" s="470"/>
      <c r="C39" s="470"/>
      <c r="D39" s="470"/>
      <c r="E39" s="470"/>
      <c r="F39" s="470"/>
      <c r="G39" s="470"/>
      <c r="H39" s="470"/>
      <c r="I39" s="470"/>
      <c r="J39" s="470"/>
      <c r="K39" s="470"/>
      <c r="L39" s="470"/>
    </row>
    <row r="40" spans="1:12" x14ac:dyDescent="0.3">
      <c r="A40" s="353" t="s">
        <v>700</v>
      </c>
    </row>
    <row r="41" spans="1:12" x14ac:dyDescent="0.3">
      <c r="A41" s="477"/>
      <c r="B41" s="477"/>
      <c r="C41" s="477"/>
      <c r="D41" s="477"/>
      <c r="E41" s="477"/>
      <c r="F41" s="477"/>
      <c r="G41" s="477"/>
      <c r="H41" s="477"/>
      <c r="I41" s="477"/>
      <c r="J41" s="477"/>
      <c r="K41" s="477"/>
      <c r="L41" s="477"/>
    </row>
    <row r="42" spans="1:12" x14ac:dyDescent="0.3">
      <c r="A42" s="477"/>
      <c r="B42" s="477"/>
      <c r="C42" s="477"/>
      <c r="D42" s="477"/>
      <c r="E42" s="477"/>
      <c r="F42" s="477"/>
      <c r="G42" s="477"/>
      <c r="H42" s="477"/>
      <c r="I42" s="477"/>
      <c r="J42" s="477"/>
      <c r="K42" s="477"/>
      <c r="L42" s="477"/>
    </row>
    <row r="43" spans="1:12" x14ac:dyDescent="0.3">
      <c r="A43" s="477"/>
      <c r="B43" s="477"/>
      <c r="C43" s="477"/>
      <c r="D43" s="477"/>
      <c r="E43" s="477"/>
      <c r="F43" s="477"/>
      <c r="G43" s="477"/>
      <c r="H43" s="477"/>
      <c r="I43" s="477"/>
      <c r="J43" s="477"/>
      <c r="K43" s="477"/>
      <c r="L43" s="477"/>
    </row>
    <row r="44" spans="1:12" x14ac:dyDescent="0.3">
      <c r="A44" s="477"/>
      <c r="B44" s="477"/>
      <c r="C44" s="477"/>
      <c r="D44" s="477"/>
      <c r="E44" s="477"/>
      <c r="F44" s="477"/>
      <c r="G44" s="477"/>
      <c r="H44" s="477"/>
      <c r="I44" s="477"/>
      <c r="J44" s="477"/>
      <c r="K44" s="477"/>
      <c r="L44" s="477"/>
    </row>
    <row r="45" spans="1:12" x14ac:dyDescent="0.3">
      <c r="A45" s="477"/>
      <c r="B45" s="477"/>
      <c r="C45" s="477"/>
      <c r="D45" s="477"/>
      <c r="E45" s="477"/>
      <c r="F45" s="477"/>
      <c r="G45" s="477"/>
      <c r="H45" s="477"/>
      <c r="I45" s="477"/>
      <c r="J45" s="477"/>
      <c r="K45" s="477"/>
      <c r="L45" s="477"/>
    </row>
    <row r="46" spans="1:12" x14ac:dyDescent="0.3">
      <c r="A46" s="477"/>
      <c r="B46" s="477"/>
      <c r="C46" s="477"/>
      <c r="D46" s="477"/>
      <c r="E46" s="477"/>
      <c r="F46" s="477"/>
      <c r="G46" s="477"/>
      <c r="H46" s="477"/>
      <c r="I46" s="477"/>
      <c r="J46" s="477"/>
      <c r="K46" s="477"/>
      <c r="L46" s="477"/>
    </row>
    <row r="47" spans="1:12" x14ac:dyDescent="0.3">
      <c r="A47" s="477"/>
      <c r="B47" s="477"/>
      <c r="C47" s="477"/>
      <c r="D47" s="477"/>
      <c r="E47" s="477"/>
      <c r="F47" s="477"/>
      <c r="G47" s="477"/>
      <c r="H47" s="477"/>
      <c r="I47" s="477"/>
      <c r="J47" s="477"/>
      <c r="K47" s="477"/>
      <c r="L47" s="477"/>
    </row>
    <row r="48" spans="1:12" x14ac:dyDescent="0.3">
      <c r="A48" s="477"/>
      <c r="B48" s="477"/>
      <c r="C48" s="477"/>
      <c r="D48" s="477"/>
      <c r="E48" s="477"/>
      <c r="F48" s="477"/>
      <c r="G48" s="477"/>
      <c r="H48" s="477"/>
      <c r="I48" s="477"/>
      <c r="J48" s="477"/>
      <c r="K48" s="477"/>
      <c r="L48" s="477"/>
    </row>
    <row r="49" spans="1:12" x14ac:dyDescent="0.3">
      <c r="A49" s="477"/>
      <c r="B49" s="477"/>
      <c r="C49" s="477"/>
      <c r="D49" s="477"/>
      <c r="E49" s="477"/>
      <c r="F49" s="477"/>
      <c r="G49" s="477"/>
      <c r="H49" s="477"/>
      <c r="I49" s="477"/>
      <c r="J49" s="477"/>
      <c r="K49" s="477"/>
      <c r="L49" s="477"/>
    </row>
    <row r="50" spans="1:12" x14ac:dyDescent="0.3">
      <c r="A50" s="477"/>
      <c r="B50" s="477"/>
      <c r="C50" s="477"/>
      <c r="D50" s="477"/>
      <c r="E50" s="477"/>
      <c r="F50" s="477"/>
      <c r="G50" s="477"/>
      <c r="H50" s="477"/>
      <c r="I50" s="477"/>
      <c r="J50" s="477"/>
      <c r="K50" s="477"/>
      <c r="L50" s="477"/>
    </row>
    <row r="51" spans="1:12" x14ac:dyDescent="0.3">
      <c r="A51" s="477"/>
      <c r="B51" s="477"/>
      <c r="C51" s="477"/>
      <c r="D51" s="477"/>
      <c r="E51" s="477"/>
      <c r="F51" s="477"/>
      <c r="G51" s="477"/>
      <c r="H51" s="477"/>
      <c r="I51" s="477"/>
      <c r="J51" s="477"/>
      <c r="K51" s="477"/>
      <c r="L51" s="477"/>
    </row>
    <row r="52" spans="1:12" x14ac:dyDescent="0.3">
      <c r="A52" s="477"/>
      <c r="B52" s="477"/>
      <c r="C52" s="477"/>
      <c r="D52" s="477"/>
      <c r="E52" s="477"/>
      <c r="F52" s="477"/>
      <c r="G52" s="477"/>
      <c r="H52" s="477"/>
      <c r="I52" s="477"/>
      <c r="J52" s="477"/>
      <c r="K52" s="477"/>
      <c r="L52" s="477"/>
    </row>
    <row r="53" spans="1:12" x14ac:dyDescent="0.3">
      <c r="A53" s="477"/>
      <c r="B53" s="477"/>
      <c r="C53" s="477"/>
      <c r="D53" s="477"/>
      <c r="E53" s="477"/>
      <c r="F53" s="477"/>
      <c r="G53" s="477"/>
      <c r="H53" s="477"/>
      <c r="I53" s="477"/>
      <c r="J53" s="477"/>
      <c r="K53" s="477"/>
      <c r="L53" s="477"/>
    </row>
    <row r="54" spans="1:12" x14ac:dyDescent="0.3">
      <c r="A54" s="477"/>
      <c r="B54" s="477"/>
      <c r="C54" s="477"/>
      <c r="D54" s="477"/>
      <c r="E54" s="477"/>
      <c r="F54" s="477"/>
      <c r="G54" s="477"/>
      <c r="H54" s="477"/>
      <c r="I54" s="477"/>
      <c r="J54" s="477"/>
      <c r="K54" s="477"/>
      <c r="L54" s="477"/>
    </row>
    <row r="55" spans="1:12" x14ac:dyDescent="0.3">
      <c r="A55" s="477"/>
      <c r="B55" s="477"/>
      <c r="C55" s="477"/>
      <c r="D55" s="477"/>
      <c r="E55" s="477"/>
      <c r="F55" s="477"/>
      <c r="G55" s="477"/>
      <c r="H55" s="477"/>
      <c r="I55" s="477"/>
      <c r="J55" s="477"/>
      <c r="K55" s="477"/>
      <c r="L55" s="477"/>
    </row>
    <row r="56" spans="1:12" x14ac:dyDescent="0.3">
      <c r="A56" s="478"/>
      <c r="B56" s="478"/>
      <c r="C56" s="478"/>
      <c r="D56" s="478"/>
      <c r="E56" s="478"/>
      <c r="F56" s="478"/>
      <c r="G56" s="478"/>
      <c r="H56" s="478"/>
      <c r="I56" s="478"/>
      <c r="J56" s="478"/>
      <c r="K56" s="478"/>
      <c r="L56" s="478"/>
    </row>
    <row r="57" spans="1:12" x14ac:dyDescent="0.3">
      <c r="A57" s="353" t="s">
        <v>1065</v>
      </c>
    </row>
    <row r="58" spans="1:12" x14ac:dyDescent="0.3">
      <c r="A58" s="469"/>
      <c r="B58" s="469"/>
      <c r="C58" s="469"/>
      <c r="D58" s="469"/>
      <c r="E58" s="469"/>
      <c r="F58" s="469"/>
      <c r="G58" s="469"/>
      <c r="H58" s="469"/>
      <c r="I58" s="469"/>
      <c r="J58" s="469"/>
      <c r="K58" s="469"/>
      <c r="L58" s="469"/>
    </row>
    <row r="59" spans="1:12" x14ac:dyDescent="0.3">
      <c r="A59" s="469"/>
      <c r="B59" s="469"/>
      <c r="C59" s="469"/>
      <c r="D59" s="469"/>
      <c r="E59" s="469"/>
      <c r="F59" s="469"/>
      <c r="G59" s="469"/>
      <c r="H59" s="469"/>
      <c r="I59" s="469"/>
      <c r="J59" s="469"/>
      <c r="K59" s="469"/>
      <c r="L59" s="469"/>
    </row>
    <row r="60" spans="1:12" x14ac:dyDescent="0.3">
      <c r="A60" s="469"/>
      <c r="B60" s="469"/>
      <c r="C60" s="469"/>
      <c r="D60" s="469"/>
      <c r="E60" s="469"/>
      <c r="F60" s="469"/>
      <c r="G60" s="469"/>
      <c r="H60" s="469"/>
      <c r="I60" s="469"/>
      <c r="J60" s="469"/>
      <c r="K60" s="469"/>
      <c r="L60" s="469"/>
    </row>
    <row r="61" spans="1:12" x14ac:dyDescent="0.3">
      <c r="A61" s="469"/>
      <c r="B61" s="469"/>
      <c r="C61" s="469"/>
      <c r="D61" s="469"/>
      <c r="E61" s="469"/>
      <c r="F61" s="469"/>
      <c r="G61" s="469"/>
      <c r="H61" s="469"/>
      <c r="I61" s="469"/>
      <c r="J61" s="469"/>
      <c r="K61" s="469"/>
      <c r="L61" s="469"/>
    </row>
    <row r="62" spans="1:12" x14ac:dyDescent="0.3">
      <c r="A62" s="469"/>
      <c r="B62" s="469"/>
      <c r="C62" s="469"/>
      <c r="D62" s="469"/>
      <c r="E62" s="469"/>
      <c r="F62" s="469"/>
      <c r="G62" s="469"/>
      <c r="H62" s="469"/>
      <c r="I62" s="469"/>
      <c r="J62" s="469"/>
      <c r="K62" s="469"/>
      <c r="L62" s="469"/>
    </row>
    <row r="63" spans="1:12" x14ac:dyDescent="0.3">
      <c r="A63" s="469"/>
      <c r="B63" s="469"/>
      <c r="C63" s="469"/>
      <c r="D63" s="469"/>
      <c r="E63" s="469"/>
      <c r="F63" s="469"/>
      <c r="G63" s="469"/>
      <c r="H63" s="469"/>
      <c r="I63" s="469"/>
      <c r="J63" s="469"/>
      <c r="K63" s="469"/>
      <c r="L63" s="469"/>
    </row>
    <row r="64" spans="1:12" x14ac:dyDescent="0.3">
      <c r="A64" s="469"/>
      <c r="B64" s="469"/>
      <c r="C64" s="469"/>
      <c r="D64" s="469"/>
      <c r="E64" s="469"/>
      <c r="F64" s="469"/>
      <c r="G64" s="469"/>
      <c r="H64" s="469"/>
      <c r="I64" s="469"/>
      <c r="J64" s="469"/>
      <c r="K64" s="469"/>
      <c r="L64" s="469"/>
    </row>
    <row r="65" spans="1:12" x14ac:dyDescent="0.3">
      <c r="A65" s="469"/>
      <c r="B65" s="469"/>
      <c r="C65" s="469"/>
      <c r="D65" s="469"/>
      <c r="E65" s="469"/>
      <c r="F65" s="469"/>
      <c r="G65" s="469"/>
      <c r="H65" s="469"/>
      <c r="I65" s="469"/>
      <c r="J65" s="469"/>
      <c r="K65" s="469"/>
      <c r="L65" s="469"/>
    </row>
    <row r="66" spans="1:12" x14ac:dyDescent="0.3">
      <c r="A66" s="469"/>
      <c r="B66" s="469"/>
      <c r="C66" s="469"/>
      <c r="D66" s="469"/>
      <c r="E66" s="469"/>
      <c r="F66" s="469"/>
      <c r="G66" s="469"/>
      <c r="H66" s="469"/>
      <c r="I66" s="469"/>
      <c r="J66" s="469"/>
      <c r="K66" s="469"/>
      <c r="L66" s="469"/>
    </row>
    <row r="67" spans="1:12" x14ac:dyDescent="0.3">
      <c r="A67" s="469"/>
      <c r="B67" s="469"/>
      <c r="C67" s="469"/>
      <c r="D67" s="469"/>
      <c r="E67" s="469"/>
      <c r="F67" s="469"/>
      <c r="G67" s="469"/>
      <c r="H67" s="469"/>
      <c r="I67" s="469"/>
      <c r="J67" s="469"/>
      <c r="K67" s="469"/>
      <c r="L67" s="469"/>
    </row>
    <row r="68" spans="1:12" x14ac:dyDescent="0.3">
      <c r="A68" s="469"/>
      <c r="B68" s="469"/>
      <c r="C68" s="469"/>
      <c r="D68" s="469"/>
      <c r="E68" s="469"/>
      <c r="F68" s="469"/>
      <c r="G68" s="469"/>
      <c r="H68" s="469"/>
      <c r="I68" s="469"/>
      <c r="J68" s="469"/>
      <c r="K68" s="469"/>
      <c r="L68" s="469"/>
    </row>
    <row r="69" spans="1:12" x14ac:dyDescent="0.3">
      <c r="A69" s="469"/>
      <c r="B69" s="469"/>
      <c r="C69" s="469"/>
      <c r="D69" s="469"/>
      <c r="E69" s="469"/>
      <c r="F69" s="469"/>
      <c r="G69" s="469"/>
      <c r="H69" s="469"/>
      <c r="I69" s="469"/>
      <c r="J69" s="469"/>
      <c r="K69" s="469"/>
      <c r="L69" s="469"/>
    </row>
    <row r="70" spans="1:12" x14ac:dyDescent="0.3">
      <c r="A70" s="469"/>
      <c r="B70" s="469"/>
      <c r="C70" s="469"/>
      <c r="D70" s="469"/>
      <c r="E70" s="469"/>
      <c r="F70" s="469"/>
      <c r="G70" s="469"/>
      <c r="H70" s="469"/>
      <c r="I70" s="469"/>
      <c r="J70" s="469"/>
      <c r="K70" s="469"/>
      <c r="L70" s="469"/>
    </row>
    <row r="71" spans="1:12" x14ac:dyDescent="0.3">
      <c r="A71" s="469"/>
      <c r="B71" s="469"/>
      <c r="C71" s="469"/>
      <c r="D71" s="469"/>
      <c r="E71" s="469"/>
      <c r="F71" s="469"/>
      <c r="G71" s="469"/>
      <c r="H71" s="469"/>
      <c r="I71" s="469"/>
      <c r="J71" s="469"/>
      <c r="K71" s="469"/>
      <c r="L71" s="469"/>
    </row>
    <row r="72" spans="1:12" x14ac:dyDescent="0.3">
      <c r="A72" s="469"/>
      <c r="B72" s="469"/>
      <c r="C72" s="469"/>
      <c r="D72" s="469"/>
      <c r="E72" s="469"/>
      <c r="F72" s="469"/>
      <c r="G72" s="469"/>
      <c r="H72" s="469"/>
      <c r="I72" s="469"/>
      <c r="J72" s="469"/>
      <c r="K72" s="469"/>
      <c r="L72" s="469"/>
    </row>
    <row r="73" spans="1:12" x14ac:dyDescent="0.3">
      <c r="A73" s="470"/>
      <c r="B73" s="470"/>
      <c r="C73" s="470"/>
      <c r="D73" s="470"/>
      <c r="E73" s="470"/>
      <c r="F73" s="470"/>
      <c r="G73" s="470"/>
      <c r="H73" s="470"/>
      <c r="I73" s="470"/>
      <c r="J73" s="470"/>
      <c r="K73" s="470"/>
      <c r="L73" s="470"/>
    </row>
    <row r="74" spans="1:12" x14ac:dyDescent="0.3">
      <c r="A74" s="353" t="s">
        <v>701</v>
      </c>
    </row>
    <row r="75" spans="1:12" x14ac:dyDescent="0.3">
      <c r="A75" s="469"/>
      <c r="B75" s="469"/>
      <c r="C75" s="469"/>
      <c r="D75" s="469"/>
      <c r="E75" s="469"/>
      <c r="F75" s="469"/>
      <c r="G75" s="469"/>
      <c r="H75" s="469"/>
      <c r="I75" s="469"/>
      <c r="J75" s="469"/>
      <c r="K75" s="469"/>
      <c r="L75" s="469"/>
    </row>
    <row r="76" spans="1:12" x14ac:dyDescent="0.3">
      <c r="A76" s="469"/>
      <c r="B76" s="469"/>
      <c r="C76" s="469"/>
      <c r="D76" s="469"/>
      <c r="E76" s="469"/>
      <c r="F76" s="469"/>
      <c r="G76" s="469"/>
      <c r="H76" s="469"/>
      <c r="I76" s="469"/>
      <c r="J76" s="469"/>
      <c r="K76" s="469"/>
      <c r="L76" s="469"/>
    </row>
    <row r="77" spans="1:12" x14ac:dyDescent="0.3">
      <c r="A77" s="469"/>
      <c r="B77" s="469"/>
      <c r="C77" s="469"/>
      <c r="D77" s="469"/>
      <c r="E77" s="469"/>
      <c r="F77" s="469"/>
      <c r="G77" s="469"/>
      <c r="H77" s="469"/>
      <c r="I77" s="469"/>
      <c r="J77" s="469"/>
      <c r="K77" s="469"/>
      <c r="L77" s="469"/>
    </row>
    <row r="78" spans="1:12" x14ac:dyDescent="0.3">
      <c r="A78" s="469"/>
      <c r="B78" s="469"/>
      <c r="C78" s="469"/>
      <c r="D78" s="469"/>
      <c r="E78" s="469"/>
      <c r="F78" s="469"/>
      <c r="G78" s="469"/>
      <c r="H78" s="469"/>
      <c r="I78" s="469"/>
      <c r="J78" s="469"/>
      <c r="K78" s="469"/>
      <c r="L78" s="469"/>
    </row>
    <row r="79" spans="1:12" x14ac:dyDescent="0.3">
      <c r="A79" s="469"/>
      <c r="B79" s="469"/>
      <c r="C79" s="469"/>
      <c r="D79" s="469"/>
      <c r="E79" s="469"/>
      <c r="F79" s="469"/>
      <c r="G79" s="469"/>
      <c r="H79" s="469"/>
      <c r="I79" s="469"/>
      <c r="J79" s="469"/>
      <c r="K79" s="469"/>
      <c r="L79" s="469"/>
    </row>
    <row r="80" spans="1:12" x14ac:dyDescent="0.3">
      <c r="A80" s="469"/>
      <c r="B80" s="469"/>
      <c r="C80" s="469"/>
      <c r="D80" s="469"/>
      <c r="E80" s="469"/>
      <c r="F80" s="469"/>
      <c r="G80" s="469"/>
      <c r="H80" s="469"/>
      <c r="I80" s="469"/>
      <c r="J80" s="469"/>
      <c r="K80" s="469"/>
      <c r="L80" s="469"/>
    </row>
    <row r="81" spans="1:12" x14ac:dyDescent="0.3">
      <c r="A81" s="469"/>
      <c r="B81" s="469"/>
      <c r="C81" s="469"/>
      <c r="D81" s="469"/>
      <c r="E81" s="469"/>
      <c r="F81" s="469"/>
      <c r="G81" s="469"/>
      <c r="H81" s="469"/>
      <c r="I81" s="469"/>
      <c r="J81" s="469"/>
      <c r="K81" s="469"/>
      <c r="L81" s="469"/>
    </row>
    <row r="82" spans="1:12" x14ac:dyDescent="0.3">
      <c r="A82" s="469"/>
      <c r="B82" s="469"/>
      <c r="C82" s="469"/>
      <c r="D82" s="469"/>
      <c r="E82" s="469"/>
      <c r="F82" s="469"/>
      <c r="G82" s="469"/>
      <c r="H82" s="469"/>
      <c r="I82" s="469"/>
      <c r="J82" s="469"/>
      <c r="K82" s="469"/>
      <c r="L82" s="469"/>
    </row>
    <row r="83" spans="1:12" x14ac:dyDescent="0.3">
      <c r="A83" s="469"/>
      <c r="B83" s="469"/>
      <c r="C83" s="469"/>
      <c r="D83" s="469"/>
      <c r="E83" s="469"/>
      <c r="F83" s="469"/>
      <c r="G83" s="469"/>
      <c r="H83" s="469"/>
      <c r="I83" s="469"/>
      <c r="J83" s="469"/>
      <c r="K83" s="469"/>
      <c r="L83" s="469"/>
    </row>
    <row r="84" spans="1:12" x14ac:dyDescent="0.3">
      <c r="A84" s="469"/>
      <c r="B84" s="469"/>
      <c r="C84" s="469"/>
      <c r="D84" s="469"/>
      <c r="E84" s="469"/>
      <c r="F84" s="469"/>
      <c r="G84" s="469"/>
      <c r="H84" s="469"/>
      <c r="I84" s="469"/>
      <c r="J84" s="469"/>
      <c r="K84" s="469"/>
      <c r="L84" s="469"/>
    </row>
    <row r="85" spans="1:12" x14ac:dyDescent="0.3">
      <c r="A85" s="469"/>
      <c r="B85" s="469"/>
      <c r="C85" s="469"/>
      <c r="D85" s="469"/>
      <c r="E85" s="469"/>
      <c r="F85" s="469"/>
      <c r="G85" s="469"/>
      <c r="H85" s="469"/>
      <c r="I85" s="469"/>
      <c r="J85" s="469"/>
      <c r="K85" s="469"/>
      <c r="L85" s="469"/>
    </row>
    <row r="86" spans="1:12" x14ac:dyDescent="0.3">
      <c r="A86" s="469"/>
      <c r="B86" s="469"/>
      <c r="C86" s="469"/>
      <c r="D86" s="469"/>
      <c r="E86" s="469"/>
      <c r="F86" s="469"/>
      <c r="G86" s="469"/>
      <c r="H86" s="469"/>
      <c r="I86" s="469"/>
      <c r="J86" s="469"/>
      <c r="K86" s="469"/>
      <c r="L86" s="469"/>
    </row>
    <row r="87" spans="1:12" x14ac:dyDescent="0.3">
      <c r="A87" s="469"/>
      <c r="B87" s="469"/>
      <c r="C87" s="469"/>
      <c r="D87" s="469"/>
      <c r="E87" s="469"/>
      <c r="F87" s="469"/>
      <c r="G87" s="469"/>
      <c r="H87" s="469"/>
      <c r="I87" s="469"/>
      <c r="J87" s="469"/>
      <c r="K87" s="469"/>
      <c r="L87" s="469"/>
    </row>
    <row r="88" spans="1:12" x14ac:dyDescent="0.3">
      <c r="A88" s="469"/>
      <c r="B88" s="469"/>
      <c r="C88" s="469"/>
      <c r="D88" s="469"/>
      <c r="E88" s="469"/>
      <c r="F88" s="469"/>
      <c r="G88" s="469"/>
      <c r="H88" s="469"/>
      <c r="I88" s="469"/>
      <c r="J88" s="469"/>
      <c r="K88" s="469"/>
      <c r="L88" s="469"/>
    </row>
    <row r="89" spans="1:12" x14ac:dyDescent="0.3">
      <c r="A89" s="469"/>
      <c r="B89" s="469"/>
      <c r="C89" s="469"/>
      <c r="D89" s="469"/>
      <c r="E89" s="469"/>
      <c r="F89" s="469"/>
      <c r="G89" s="469"/>
      <c r="H89" s="469"/>
      <c r="I89" s="469"/>
      <c r="J89" s="469"/>
      <c r="K89" s="469"/>
      <c r="L89" s="469"/>
    </row>
    <row r="90" spans="1:12" x14ac:dyDescent="0.3">
      <c r="A90" s="470"/>
      <c r="B90" s="470"/>
      <c r="C90" s="470"/>
      <c r="D90" s="470"/>
      <c r="E90" s="470"/>
      <c r="F90" s="470"/>
      <c r="G90" s="470"/>
      <c r="H90" s="470"/>
      <c r="I90" s="470"/>
      <c r="J90" s="470"/>
      <c r="K90" s="470"/>
      <c r="L90" s="470"/>
    </row>
    <row r="91" spans="1:12" x14ac:dyDescent="0.3">
      <c r="A91" s="353" t="s">
        <v>755</v>
      </c>
    </row>
    <row r="92" spans="1:12" x14ac:dyDescent="0.3">
      <c r="A92" s="471"/>
      <c r="B92" s="471"/>
      <c r="C92" s="471"/>
      <c r="D92" s="471"/>
      <c r="E92" s="471"/>
      <c r="F92" s="471"/>
      <c r="G92" s="471"/>
      <c r="H92" s="471"/>
      <c r="I92" s="471"/>
      <c r="J92" s="471"/>
      <c r="K92" s="471"/>
      <c r="L92" s="471"/>
    </row>
    <row r="93" spans="1:12" x14ac:dyDescent="0.3">
      <c r="A93" s="471"/>
      <c r="B93" s="471"/>
      <c r="C93" s="471"/>
      <c r="D93" s="471"/>
      <c r="E93" s="471"/>
      <c r="F93" s="471"/>
      <c r="G93" s="471"/>
      <c r="H93" s="471"/>
      <c r="I93" s="471"/>
      <c r="J93" s="471"/>
      <c r="K93" s="471"/>
      <c r="L93" s="471"/>
    </row>
    <row r="94" spans="1:12" x14ac:dyDescent="0.3">
      <c r="A94" s="471"/>
      <c r="B94" s="471"/>
      <c r="C94" s="471"/>
      <c r="D94" s="471"/>
      <c r="E94" s="471"/>
      <c r="F94" s="471"/>
      <c r="G94" s="471"/>
      <c r="H94" s="471"/>
      <c r="I94" s="471"/>
      <c r="J94" s="471"/>
      <c r="K94" s="471"/>
      <c r="L94" s="471"/>
    </row>
    <row r="95" spans="1:12" x14ac:dyDescent="0.3">
      <c r="A95" s="472"/>
      <c r="B95" s="472"/>
      <c r="C95" s="472"/>
      <c r="D95" s="472"/>
      <c r="E95" s="472"/>
      <c r="F95" s="472"/>
      <c r="G95" s="472"/>
      <c r="H95" s="472"/>
      <c r="I95" s="472"/>
      <c r="J95" s="472"/>
      <c r="K95" s="472"/>
      <c r="L95" s="472"/>
    </row>
    <row r="96" spans="1:12" x14ac:dyDescent="0.3">
      <c r="A96" s="353" t="s">
        <v>756</v>
      </c>
    </row>
    <row r="97" spans="1:12" x14ac:dyDescent="0.3">
      <c r="A97" s="469"/>
      <c r="B97" s="469"/>
      <c r="C97" s="469"/>
      <c r="D97" s="469"/>
      <c r="E97" s="469"/>
      <c r="F97" s="469"/>
      <c r="G97" s="469"/>
      <c r="H97" s="469"/>
      <c r="I97" s="469"/>
      <c r="J97" s="469"/>
      <c r="K97" s="469"/>
      <c r="L97" s="469"/>
    </row>
    <row r="98" spans="1:12" x14ac:dyDescent="0.3">
      <c r="A98" s="469"/>
      <c r="B98" s="469"/>
      <c r="C98" s="469"/>
      <c r="D98" s="469"/>
      <c r="E98" s="469"/>
      <c r="F98" s="469"/>
      <c r="G98" s="469"/>
      <c r="H98" s="469"/>
      <c r="I98" s="469"/>
      <c r="J98" s="469"/>
      <c r="K98" s="469"/>
      <c r="L98" s="469"/>
    </row>
    <row r="99" spans="1:12" x14ac:dyDescent="0.3">
      <c r="A99" s="469"/>
      <c r="B99" s="469"/>
      <c r="C99" s="469"/>
      <c r="D99" s="469"/>
      <c r="E99" s="469"/>
      <c r="F99" s="469"/>
      <c r="G99" s="469"/>
      <c r="H99" s="469"/>
      <c r="I99" s="469"/>
      <c r="J99" s="469"/>
      <c r="K99" s="469"/>
      <c r="L99" s="469"/>
    </row>
    <row r="100" spans="1:12" x14ac:dyDescent="0.3">
      <c r="A100" s="470"/>
      <c r="B100" s="470"/>
      <c r="C100" s="470"/>
      <c r="D100" s="470"/>
      <c r="E100" s="470"/>
      <c r="F100" s="470"/>
      <c r="G100" s="470"/>
      <c r="H100" s="470"/>
      <c r="I100" s="470"/>
      <c r="J100" s="470"/>
      <c r="K100" s="470"/>
      <c r="L100" s="470"/>
    </row>
  </sheetData>
  <mergeCells count="9">
    <mergeCell ref="A58:L73"/>
    <mergeCell ref="A75:L90"/>
    <mergeCell ref="A92:L95"/>
    <mergeCell ref="A97:L100"/>
    <mergeCell ref="A1:B1"/>
    <mergeCell ref="B3:C3"/>
    <mergeCell ref="A7:L22"/>
    <mergeCell ref="A24:L39"/>
    <mergeCell ref="A41:L56"/>
  </mergeCells>
  <pageMargins left="0.7" right="0.7" top="0.75" bottom="0.75" header="0.3" footer="0.3"/>
  <pageSetup paperSize="0" orientation="portrait" horizontalDpi="0" verticalDpi="0" copie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D6DB6-5435-4CBD-9212-9A2FFFF27B83}">
  <sheetPr>
    <tabColor rgb="FF00B0F0"/>
  </sheetPr>
  <dimension ref="A1:I7"/>
  <sheetViews>
    <sheetView zoomScaleNormal="100" workbookViewId="0">
      <selection activeCell="A17" sqref="A17"/>
    </sheetView>
  </sheetViews>
  <sheetFormatPr defaultRowHeight="13.2" x14ac:dyDescent="0.25"/>
  <cols>
    <col min="1" max="4" width="42.44140625" customWidth="1"/>
    <col min="5" max="5" width="22.88671875" customWidth="1"/>
    <col min="6" max="6" width="42.44140625" customWidth="1"/>
    <col min="7" max="7" width="22.88671875" customWidth="1"/>
    <col min="8" max="9" width="42.44140625" customWidth="1"/>
  </cols>
  <sheetData>
    <row r="1" spans="1:9" ht="21" x14ac:dyDescent="0.25">
      <c r="A1" s="473" t="s">
        <v>624</v>
      </c>
      <c r="B1" s="474"/>
      <c r="C1" s="46"/>
      <c r="D1" s="34"/>
      <c r="E1" s="34"/>
      <c r="F1" s="34"/>
      <c r="G1" s="34"/>
      <c r="H1" s="34"/>
      <c r="I1" s="34"/>
    </row>
    <row r="2" spans="1:9" ht="12.75" customHeight="1" x14ac:dyDescent="0.25">
      <c r="B2" s="5"/>
      <c r="C2" s="6"/>
      <c r="D2" s="6"/>
    </row>
    <row r="3" spans="1:9" ht="13.8" x14ac:dyDescent="0.25">
      <c r="A3" s="252" t="s">
        <v>1</v>
      </c>
      <c r="B3" s="479" t="str">
        <f>Summary!C4</f>
        <v>Adderley Primary School</v>
      </c>
      <c r="C3" s="479"/>
      <c r="D3" s="254" t="s">
        <v>682</v>
      </c>
      <c r="E3" s="255">
        <f>Summary!C5</f>
        <v>2010</v>
      </c>
    </row>
    <row r="4" spans="1:9" ht="14.4" x14ac:dyDescent="0.25">
      <c r="A4" s="176"/>
      <c r="B4" s="176"/>
      <c r="C4" s="176"/>
      <c r="D4" s="176"/>
      <c r="E4" s="176"/>
      <c r="F4" s="176"/>
      <c r="G4" s="176"/>
      <c r="H4" s="176"/>
      <c r="I4" s="176"/>
    </row>
    <row r="5" spans="1:9" ht="14.4" x14ac:dyDescent="0.25">
      <c r="A5" s="367"/>
      <c r="B5" s="176"/>
      <c r="C5" s="176"/>
      <c r="D5" s="176"/>
      <c r="E5" s="176"/>
      <c r="F5" s="176"/>
      <c r="G5" s="176"/>
      <c r="H5" s="176"/>
      <c r="I5" s="176"/>
    </row>
    <row r="6" spans="1:9" ht="15" thickBot="1" x14ac:dyDescent="0.3">
      <c r="A6" s="176"/>
      <c r="B6" s="176"/>
      <c r="C6" s="176"/>
      <c r="D6" s="176"/>
      <c r="E6" s="176"/>
      <c r="F6" s="176"/>
      <c r="G6" s="176"/>
      <c r="H6" s="176"/>
      <c r="I6" s="176"/>
    </row>
    <row r="7" spans="1:9" ht="15" thickBot="1" x14ac:dyDescent="0.3">
      <c r="A7" s="181" t="s">
        <v>757</v>
      </c>
      <c r="B7" s="182" t="s">
        <v>758</v>
      </c>
      <c r="C7" s="182" t="s">
        <v>759</v>
      </c>
      <c r="D7" s="182" t="s">
        <v>760</v>
      </c>
      <c r="E7" s="182" t="s">
        <v>761</v>
      </c>
      <c r="F7" s="182" t="s">
        <v>762</v>
      </c>
      <c r="G7" s="182" t="s">
        <v>763</v>
      </c>
      <c r="H7" s="182" t="s">
        <v>764</v>
      </c>
      <c r="I7" s="183" t="s">
        <v>754</v>
      </c>
    </row>
  </sheetData>
  <mergeCells count="2">
    <mergeCell ref="A1:B1"/>
    <mergeCell ref="B3: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8AA8E297-D724-4266-9415-847E4887972A}">
          <x14:formula1>
            <xm:f>Lookup!$H$3:$H$5</xm:f>
          </x14:formula1>
          <xm:sqref>G8:G36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rgb="FF00B0F0"/>
  </sheetPr>
  <dimension ref="A1:N113"/>
  <sheetViews>
    <sheetView zoomScale="90" zoomScaleNormal="90" zoomScaleSheetLayoutView="75" workbookViewId="0">
      <pane xSplit="2" ySplit="6" topLeftCell="C7" activePane="bottomRight" state="frozen"/>
      <selection pane="topRight" activeCell="C1" sqref="C1"/>
      <selection pane="bottomLeft" activeCell="A7" sqref="A7"/>
      <selection pane="bottomRight" activeCell="H25" sqref="H25"/>
    </sheetView>
  </sheetViews>
  <sheetFormatPr defaultColWidth="9.109375" defaultRowHeight="12.75" customHeight="1" x14ac:dyDescent="0.25"/>
  <cols>
    <col min="1" max="1" width="22.109375" customWidth="1"/>
    <col min="2" max="2" width="67.5546875" style="5" customWidth="1"/>
    <col min="3" max="3" width="13.44140625" style="6" customWidth="1"/>
    <col min="4" max="4" width="12.109375" style="6" customWidth="1"/>
    <col min="5" max="5" width="12.109375" customWidth="1"/>
    <col min="6" max="6" width="15.88671875" customWidth="1"/>
    <col min="7" max="10" width="12.109375" customWidth="1"/>
    <col min="11" max="11" width="41.44140625" customWidth="1"/>
    <col min="12" max="13" width="41.44140625" style="5" customWidth="1"/>
    <col min="14" max="14" width="13.109375" style="7" customWidth="1"/>
  </cols>
  <sheetData>
    <row r="1" spans="1:14" ht="21" x14ac:dyDescent="0.25">
      <c r="A1" s="473" t="s">
        <v>765</v>
      </c>
      <c r="B1" s="474"/>
      <c r="C1" s="46"/>
      <c r="D1" s="34"/>
      <c r="E1" s="34"/>
      <c r="F1" s="34"/>
      <c r="G1" s="34"/>
      <c r="H1" s="34"/>
      <c r="I1" s="34"/>
      <c r="J1" s="34"/>
      <c r="K1" s="34"/>
      <c r="L1" s="34"/>
      <c r="M1" s="34"/>
      <c r="N1" s="34"/>
    </row>
    <row r="2" spans="1:14" ht="12.75" customHeight="1" x14ac:dyDescent="0.25">
      <c r="I2" s="425"/>
      <c r="J2" s="425"/>
    </row>
    <row r="3" spans="1:14" ht="13.8" x14ac:dyDescent="0.25">
      <c r="A3" s="252" t="s">
        <v>1</v>
      </c>
      <c r="B3" s="479" t="str">
        <f>Summary!C4</f>
        <v>Adderley Primary School</v>
      </c>
      <c r="C3" s="479"/>
      <c r="D3" s="254" t="s">
        <v>682</v>
      </c>
      <c r="E3" s="255">
        <f>Summary!C5</f>
        <v>2010</v>
      </c>
      <c r="L3"/>
      <c r="M3"/>
      <c r="N3"/>
    </row>
    <row r="4" spans="1:14" ht="15" customHeight="1" x14ac:dyDescent="0.25">
      <c r="G4" s="480" t="s">
        <v>766</v>
      </c>
      <c r="H4" s="480"/>
      <c r="I4" s="480"/>
      <c r="J4" s="260" t="s">
        <v>767</v>
      </c>
      <c r="L4"/>
    </row>
    <row r="5" spans="1:14" ht="39.6" x14ac:dyDescent="0.25">
      <c r="A5" s="251" t="s">
        <v>657</v>
      </c>
      <c r="B5" s="260" t="s">
        <v>768</v>
      </c>
      <c r="C5" s="261" t="s">
        <v>769</v>
      </c>
      <c r="D5" s="260" t="s">
        <v>770</v>
      </c>
      <c r="E5" s="260" t="s">
        <v>1077</v>
      </c>
      <c r="F5" s="260" t="s">
        <v>771</v>
      </c>
      <c r="G5" s="260" t="s">
        <v>772</v>
      </c>
      <c r="H5" s="260" t="s">
        <v>773</v>
      </c>
      <c r="I5" s="260" t="s">
        <v>774</v>
      </c>
      <c r="J5" s="260" t="s">
        <v>775</v>
      </c>
      <c r="K5" s="251" t="s">
        <v>776</v>
      </c>
      <c r="L5" s="260" t="s">
        <v>777</v>
      </c>
      <c r="M5" s="260" t="s">
        <v>778</v>
      </c>
      <c r="N5" s="251" t="s">
        <v>779</v>
      </c>
    </row>
    <row r="6" spans="1:14" ht="7.5" customHeight="1" x14ac:dyDescent="0.25">
      <c r="L6"/>
    </row>
    <row r="7" spans="1:14" ht="15" customHeight="1" x14ac:dyDescent="0.25">
      <c r="A7" s="482" t="s">
        <v>56</v>
      </c>
      <c r="B7" s="482"/>
      <c r="L7"/>
    </row>
    <row r="8" spans="1:14" ht="15" customHeight="1" x14ac:dyDescent="0.25">
      <c r="A8" s="9" t="s">
        <v>173</v>
      </c>
      <c r="B8" s="8" t="s">
        <v>780</v>
      </c>
      <c r="C8" s="394">
        <f>IFERROR(ROUND(VLOOKUP($E$3,'Outturn 2024-25'!A:DP,57,FALSE),2),0)</f>
        <v>474610.51</v>
      </c>
      <c r="D8" s="394"/>
      <c r="E8" s="97"/>
      <c r="F8" s="97">
        <f>D8-E8</f>
        <v>0</v>
      </c>
      <c r="G8" s="97"/>
      <c r="H8" s="97"/>
      <c r="I8" s="97"/>
      <c r="J8" s="97"/>
      <c r="K8" s="396"/>
      <c r="L8" s="396"/>
      <c r="M8" s="397"/>
      <c r="N8" s="398" t="s">
        <v>399</v>
      </c>
    </row>
    <row r="9" spans="1:14" ht="15" customHeight="1" x14ac:dyDescent="0.25">
      <c r="A9" s="9" t="s">
        <v>174</v>
      </c>
      <c r="B9" s="8" t="s">
        <v>781</v>
      </c>
      <c r="C9" s="394"/>
      <c r="D9" s="394">
        <f>C82</f>
        <v>543637.67000000062</v>
      </c>
      <c r="E9" s="97">
        <f>D9</f>
        <v>543637.67000000062</v>
      </c>
      <c r="F9" s="97">
        <f>E9</f>
        <v>543637.67000000062</v>
      </c>
      <c r="G9" s="97">
        <f>F82</f>
        <v>543637.67000000062</v>
      </c>
      <c r="H9" s="97">
        <f>G82</f>
        <v>543637.67000000062</v>
      </c>
      <c r="I9" s="97">
        <f t="shared" ref="I9:J9" si="0">H82</f>
        <v>543637.67000000062</v>
      </c>
      <c r="J9" s="97">
        <f t="shared" si="0"/>
        <v>543637.67000000062</v>
      </c>
      <c r="K9" s="396"/>
      <c r="L9" s="396"/>
      <c r="M9" s="397"/>
      <c r="N9" s="398" t="s">
        <v>399</v>
      </c>
    </row>
    <row r="10" spans="1:14" ht="15" customHeight="1" x14ac:dyDescent="0.25">
      <c r="A10" s="9" t="s">
        <v>175</v>
      </c>
      <c r="B10" s="8" t="s">
        <v>782</v>
      </c>
      <c r="C10" s="394">
        <f>IFERROR(ROUND(VLOOKUP($E$3,'Outturn 2024-25'!A:DP,69,FALSE),2),0)</f>
        <v>137592.71</v>
      </c>
      <c r="D10" s="394">
        <f>C103</f>
        <v>145977.87</v>
      </c>
      <c r="E10" s="97">
        <f>D10</f>
        <v>145977.87</v>
      </c>
      <c r="F10" s="97">
        <f>E10</f>
        <v>145977.87</v>
      </c>
      <c r="G10" s="97">
        <f>F103</f>
        <v>145977.87</v>
      </c>
      <c r="H10" s="97">
        <f>G103</f>
        <v>145977.87</v>
      </c>
      <c r="I10" s="97">
        <f t="shared" ref="I10:J10" si="1">H103</f>
        <v>145977.87</v>
      </c>
      <c r="J10" s="97">
        <f t="shared" si="1"/>
        <v>145977.87</v>
      </c>
      <c r="K10" s="396"/>
      <c r="L10" s="396"/>
      <c r="M10" s="397"/>
      <c r="N10" s="398" t="s">
        <v>399</v>
      </c>
    </row>
    <row r="11" spans="1:14" ht="15" customHeight="1" x14ac:dyDescent="0.25">
      <c r="A11" s="9" t="s">
        <v>176</v>
      </c>
      <c r="B11" s="8" t="s">
        <v>783</v>
      </c>
      <c r="C11" s="394"/>
      <c r="D11" s="394"/>
      <c r="E11" s="97"/>
      <c r="F11" s="97">
        <f t="shared" ref="F11" si="2">D11-E11</f>
        <v>0</v>
      </c>
      <c r="G11" s="97"/>
      <c r="H11" s="97"/>
      <c r="I11" s="97"/>
      <c r="J11" s="97"/>
      <c r="K11" s="396"/>
      <c r="L11" s="396"/>
      <c r="M11" s="397"/>
      <c r="N11" s="398" t="s">
        <v>399</v>
      </c>
    </row>
    <row r="12" spans="1:14" ht="15" customHeight="1" x14ac:dyDescent="0.25">
      <c r="A12" s="9" t="s">
        <v>177</v>
      </c>
      <c r="B12" s="2" t="s">
        <v>784</v>
      </c>
      <c r="C12" s="394">
        <f>IFERROR(ROUND(VLOOKUP($E$3,'Outturn 2024-25'!A:DP,78,FALSE),2),0)</f>
        <v>0</v>
      </c>
      <c r="D12" s="394"/>
      <c r="E12" s="97"/>
      <c r="F12" s="97">
        <f>D12-E12</f>
        <v>0</v>
      </c>
      <c r="G12" s="97"/>
      <c r="H12" s="97"/>
      <c r="I12" s="97"/>
      <c r="J12" s="97"/>
      <c r="K12" s="396"/>
      <c r="L12" s="396"/>
      <c r="M12" s="397"/>
      <c r="N12" s="398" t="s">
        <v>399</v>
      </c>
    </row>
    <row r="13" spans="1:14" ht="15" customHeight="1" x14ac:dyDescent="0.25">
      <c r="A13" s="481" t="s">
        <v>785</v>
      </c>
      <c r="B13" s="481"/>
      <c r="C13" s="264">
        <f t="shared" ref="C13:J13" si="3">SUM(C8:C12)</f>
        <v>612203.22</v>
      </c>
      <c r="D13" s="264">
        <f t="shared" si="3"/>
        <v>689615.54000000062</v>
      </c>
      <c r="E13" s="264">
        <f t="shared" si="3"/>
        <v>689615.54000000062</v>
      </c>
      <c r="F13" s="264">
        <f t="shared" si="3"/>
        <v>689615.54000000062</v>
      </c>
      <c r="G13" s="264">
        <f t="shared" si="3"/>
        <v>689615.54000000062</v>
      </c>
      <c r="H13" s="264">
        <f t="shared" si="3"/>
        <v>689615.54000000062</v>
      </c>
      <c r="I13" s="264">
        <f t="shared" si="3"/>
        <v>689615.54000000062</v>
      </c>
      <c r="J13" s="264">
        <f t="shared" si="3"/>
        <v>689615.54000000062</v>
      </c>
      <c r="K13" s="265"/>
      <c r="L13" s="266"/>
      <c r="M13" s="266"/>
      <c r="N13" s="267"/>
    </row>
    <row r="14" spans="1:14" ht="6" customHeight="1" x14ac:dyDescent="0.25">
      <c r="C14" s="61"/>
      <c r="D14" s="61"/>
      <c r="E14" s="62"/>
      <c r="F14" s="62"/>
      <c r="G14" s="62"/>
      <c r="H14" s="62"/>
      <c r="I14" s="62"/>
      <c r="J14" s="62"/>
      <c r="L14"/>
    </row>
    <row r="15" spans="1:14" ht="15" customHeight="1" x14ac:dyDescent="0.25">
      <c r="A15" s="482" t="s">
        <v>720</v>
      </c>
      <c r="B15" s="482"/>
      <c r="C15" s="63"/>
      <c r="D15" s="63"/>
      <c r="E15" s="483"/>
      <c r="F15" s="483"/>
      <c r="G15" s="483"/>
      <c r="H15" s="483"/>
      <c r="I15" s="483"/>
      <c r="J15" s="483"/>
      <c r="K15" s="3"/>
      <c r="L15" s="4"/>
      <c r="M15" s="4"/>
      <c r="N15" s="3"/>
    </row>
    <row r="16" spans="1:14" ht="15" customHeight="1" x14ac:dyDescent="0.25">
      <c r="A16" s="1" t="s">
        <v>114</v>
      </c>
      <c r="B16" s="2" t="s">
        <v>786</v>
      </c>
      <c r="C16" s="394">
        <f>IFERROR(ROUND(VLOOKUP($E$3,'Outturn 2024-25'!A:DP,7,FALSE),2),0)</f>
        <v>2630113.11</v>
      </c>
      <c r="D16" s="394">
        <f>_xlfn.IFNA(SUMIFS('Access Budget Plan'!C:C,'Access Budget Plan'!$A:$A,$A16),0)</f>
        <v>0</v>
      </c>
      <c r="E16" s="395"/>
      <c r="F16" s="97">
        <f>D16+E16</f>
        <v>0</v>
      </c>
      <c r="G16" s="97">
        <f>_xlfn.IFNA(SUMIFS('Access Budget Plan'!D:D,'Access Budget Plan'!$A:$A,$A16),0)</f>
        <v>0</v>
      </c>
      <c r="H16" s="97">
        <f>_xlfn.IFNA(SUMIFS('Access Budget Plan'!E:E,'Access Budget Plan'!$A:$A,$A16),0)</f>
        <v>0</v>
      </c>
      <c r="I16" s="97">
        <f>_xlfn.IFNA(SUMIFS('Access Budget Plan'!F:F,'Access Budget Plan'!$A:$A,$A16),0)</f>
        <v>0</v>
      </c>
      <c r="J16" s="97">
        <f>_xlfn.IFNA(SUMIFS('Access Budget Plan'!G:G,'Access Budget Plan'!$A:$A,$A16),0)</f>
        <v>0</v>
      </c>
      <c r="K16" s="399"/>
      <c r="L16" s="400"/>
      <c r="M16" s="400"/>
      <c r="N16" s="398" t="s">
        <v>399</v>
      </c>
    </row>
    <row r="17" spans="1:14" ht="15" customHeight="1" x14ac:dyDescent="0.25">
      <c r="A17" s="1" t="s">
        <v>115</v>
      </c>
      <c r="B17" s="2" t="s">
        <v>787</v>
      </c>
      <c r="C17" s="394">
        <f>IFERROR(ROUND(VLOOKUP($E$3,'Outturn 2024-25'!A:DP,8,FALSE),2),0)</f>
        <v>0</v>
      </c>
      <c r="D17" s="394">
        <f>_xlfn.IFNA(SUMIFS('Access Budget Plan'!C:C,'Access Budget Plan'!$A:$A,$A17),0)</f>
        <v>0</v>
      </c>
      <c r="E17" s="395"/>
      <c r="F17" s="97">
        <f t="shared" ref="F17:F34" si="4">D17+E17</f>
        <v>0</v>
      </c>
      <c r="G17" s="97">
        <f>_xlfn.IFNA(SUMIFS('Access Budget Plan'!D:D,'Access Budget Plan'!$A:$A,$A17),0)</f>
        <v>0</v>
      </c>
      <c r="H17" s="97">
        <f>_xlfn.IFNA(SUMIFS('Access Budget Plan'!E:E,'Access Budget Plan'!$A:$A,$A17),0)</f>
        <v>0</v>
      </c>
      <c r="I17" s="97">
        <f>_xlfn.IFNA(SUMIFS('Access Budget Plan'!F:F,'Access Budget Plan'!$A:$A,$A17),0)</f>
        <v>0</v>
      </c>
      <c r="J17" s="97">
        <f>_xlfn.IFNA(SUMIFS('Access Budget Plan'!G:G,'Access Budget Plan'!$A:$A,$A17),0)</f>
        <v>0</v>
      </c>
      <c r="K17" s="400"/>
      <c r="L17" s="400"/>
      <c r="M17" s="400"/>
      <c r="N17" s="398" t="s">
        <v>399</v>
      </c>
    </row>
    <row r="18" spans="1:14" ht="15" customHeight="1" x14ac:dyDescent="0.25">
      <c r="A18" s="1" t="s">
        <v>116</v>
      </c>
      <c r="B18" s="2" t="s">
        <v>788</v>
      </c>
      <c r="C18" s="394">
        <f>IFERROR(ROUND(VLOOKUP($E$3,'Outturn 2024-25'!A:DP,9,FALSE),2),0)</f>
        <v>11616.99</v>
      </c>
      <c r="D18" s="394">
        <f>_xlfn.IFNA(SUMIFS('Access Budget Plan'!C:C,'Access Budget Plan'!$A:$A,$A18),0)</f>
        <v>0</v>
      </c>
      <c r="E18" s="395"/>
      <c r="F18" s="97">
        <f t="shared" si="4"/>
        <v>0</v>
      </c>
      <c r="G18" s="97">
        <f>_xlfn.IFNA(SUMIFS('Access Budget Plan'!D:D,'Access Budget Plan'!$A:$A,$A18),0)</f>
        <v>0</v>
      </c>
      <c r="H18" s="97">
        <f>_xlfn.IFNA(SUMIFS('Access Budget Plan'!E:E,'Access Budget Plan'!$A:$A,$A18),0)</f>
        <v>0</v>
      </c>
      <c r="I18" s="97">
        <f>_xlfn.IFNA(SUMIFS('Access Budget Plan'!F:F,'Access Budget Plan'!$A:$A,$A18),0)</f>
        <v>0</v>
      </c>
      <c r="J18" s="97">
        <f>_xlfn.IFNA(SUMIFS('Access Budget Plan'!G:G,'Access Budget Plan'!$A:$A,$A18),0)</f>
        <v>0</v>
      </c>
      <c r="K18" s="400"/>
      <c r="L18" s="400"/>
      <c r="M18" s="400"/>
      <c r="N18" s="398" t="s">
        <v>399</v>
      </c>
    </row>
    <row r="19" spans="1:14" ht="15" customHeight="1" x14ac:dyDescent="0.25">
      <c r="A19" s="1" t="s">
        <v>117</v>
      </c>
      <c r="B19" s="2" t="s">
        <v>789</v>
      </c>
      <c r="C19" s="394">
        <f>IFERROR(ROUND(VLOOKUP($E$3,'Outturn 2024-25'!A:DP,10,FALSE),2),0)</f>
        <v>0</v>
      </c>
      <c r="D19" s="394">
        <f>_xlfn.IFNA(SUMIFS('Access Budget Plan'!C:C,'Access Budget Plan'!$A:$A,$A19),0)</f>
        <v>0</v>
      </c>
      <c r="E19" s="395"/>
      <c r="F19" s="97">
        <f t="shared" si="4"/>
        <v>0</v>
      </c>
      <c r="G19" s="97">
        <f>_xlfn.IFNA(SUMIFS('Access Budget Plan'!D:D,'Access Budget Plan'!$A:$A,$A19),0)</f>
        <v>0</v>
      </c>
      <c r="H19" s="97">
        <f>_xlfn.IFNA(SUMIFS('Access Budget Plan'!E:E,'Access Budget Plan'!$A:$A,$A19),0)</f>
        <v>0</v>
      </c>
      <c r="I19" s="97">
        <f>_xlfn.IFNA(SUMIFS('Access Budget Plan'!F:F,'Access Budget Plan'!$A:$A,$A19),0)</f>
        <v>0</v>
      </c>
      <c r="J19" s="97">
        <f>_xlfn.IFNA(SUMIFS('Access Budget Plan'!G:G,'Access Budget Plan'!$A:$A,$A19),0)</f>
        <v>0</v>
      </c>
      <c r="K19" s="399"/>
      <c r="L19" s="400"/>
      <c r="M19" s="400"/>
      <c r="N19" s="398" t="s">
        <v>399</v>
      </c>
    </row>
    <row r="20" spans="1:14" ht="15" customHeight="1" x14ac:dyDescent="0.25">
      <c r="A20" s="1" t="s">
        <v>118</v>
      </c>
      <c r="B20" s="2" t="s">
        <v>10</v>
      </c>
      <c r="C20" s="394">
        <f>IFERROR(ROUND(VLOOKUP($E$3,'Outturn 2024-25'!A:DP,11,FALSE),2),0)</f>
        <v>334480</v>
      </c>
      <c r="D20" s="394">
        <f>_xlfn.IFNA(SUMIFS('Access Budget Plan'!C:C,'Access Budget Plan'!$A:$A,$A20),0)</f>
        <v>0</v>
      </c>
      <c r="E20" s="395"/>
      <c r="F20" s="97">
        <f t="shared" si="4"/>
        <v>0</v>
      </c>
      <c r="G20" s="97">
        <f>_xlfn.IFNA(SUMIFS('Access Budget Plan'!D:D,'Access Budget Plan'!$A:$A,$A20),0)</f>
        <v>0</v>
      </c>
      <c r="H20" s="97">
        <f>_xlfn.IFNA(SUMIFS('Access Budget Plan'!E:E,'Access Budget Plan'!$A:$A,$A20),0)</f>
        <v>0</v>
      </c>
      <c r="I20" s="97">
        <f>_xlfn.IFNA(SUMIFS('Access Budget Plan'!F:F,'Access Budget Plan'!$A:$A,$A20),0)</f>
        <v>0</v>
      </c>
      <c r="J20" s="97">
        <f>_xlfn.IFNA(SUMIFS('Access Budget Plan'!G:G,'Access Budget Plan'!$A:$A,$A20),0)</f>
        <v>0</v>
      </c>
      <c r="K20" s="400"/>
      <c r="L20" s="400"/>
      <c r="M20" s="400"/>
      <c r="N20" s="398" t="s">
        <v>399</v>
      </c>
    </row>
    <row r="21" spans="1:14" ht="15" customHeight="1" x14ac:dyDescent="0.25">
      <c r="A21" s="1" t="s">
        <v>119</v>
      </c>
      <c r="B21" s="2" t="s">
        <v>790</v>
      </c>
      <c r="C21" s="394">
        <f>IFERROR(ROUND(VLOOKUP($E$3,'Outturn 2024-25'!A:DP,12,FALSE),2),0)</f>
        <v>6742.08</v>
      </c>
      <c r="D21" s="394">
        <f>_xlfn.IFNA(SUMIFS('Access Budget Plan'!C:C,'Access Budget Plan'!$A:$A,$A21),0)</f>
        <v>0</v>
      </c>
      <c r="E21" s="395"/>
      <c r="F21" s="97">
        <f t="shared" si="4"/>
        <v>0</v>
      </c>
      <c r="G21" s="97">
        <f>_xlfn.IFNA(SUMIFS('Access Budget Plan'!D:D,'Access Budget Plan'!$A:$A,$A21),0)</f>
        <v>0</v>
      </c>
      <c r="H21" s="97">
        <f>_xlfn.IFNA(SUMIFS('Access Budget Plan'!E:E,'Access Budget Plan'!$A:$A,$A21),0)</f>
        <v>0</v>
      </c>
      <c r="I21" s="97">
        <f>_xlfn.IFNA(SUMIFS('Access Budget Plan'!F:F,'Access Budget Plan'!$A:$A,$A21),0)</f>
        <v>0</v>
      </c>
      <c r="J21" s="97">
        <f>_xlfn.IFNA(SUMIFS('Access Budget Plan'!G:G,'Access Budget Plan'!$A:$A,$A21),0)</f>
        <v>0</v>
      </c>
      <c r="K21" s="400"/>
      <c r="L21" s="397"/>
      <c r="M21" s="400"/>
      <c r="N21" s="398" t="s">
        <v>399</v>
      </c>
    </row>
    <row r="22" spans="1:14" ht="15" customHeight="1" x14ac:dyDescent="0.25">
      <c r="A22" s="1" t="s">
        <v>120</v>
      </c>
      <c r="B22" s="2" t="s">
        <v>791</v>
      </c>
      <c r="C22" s="394">
        <f>IFERROR(ROUND(VLOOKUP($E$3,'Outturn 2024-25'!A:DP,13,FALSE),2),0)</f>
        <v>0</v>
      </c>
      <c r="D22" s="394">
        <f>_xlfn.IFNA(SUMIFS('Access Budget Plan'!C:C,'Access Budget Plan'!$A:$A,$A22),0)</f>
        <v>0</v>
      </c>
      <c r="E22" s="395"/>
      <c r="F22" s="97">
        <f t="shared" si="4"/>
        <v>0</v>
      </c>
      <c r="G22" s="97">
        <f>_xlfn.IFNA(SUMIFS('Access Budget Plan'!D:D,'Access Budget Plan'!$A:$A,$A22),0)</f>
        <v>0</v>
      </c>
      <c r="H22" s="97">
        <f>_xlfn.IFNA(SUMIFS('Access Budget Plan'!E:E,'Access Budget Plan'!$A:$A,$A22),0)</f>
        <v>0</v>
      </c>
      <c r="I22" s="97">
        <f>_xlfn.IFNA(SUMIFS('Access Budget Plan'!F:F,'Access Budget Plan'!$A:$A,$A22),0)</f>
        <v>0</v>
      </c>
      <c r="J22" s="97">
        <f>_xlfn.IFNA(SUMIFS('Access Budget Plan'!G:G,'Access Budget Plan'!$A:$A,$A22),0)</f>
        <v>0</v>
      </c>
      <c r="K22" s="399"/>
      <c r="L22" s="400"/>
      <c r="M22" s="400"/>
      <c r="N22" s="398" t="s">
        <v>399</v>
      </c>
    </row>
    <row r="23" spans="1:14" ht="15" customHeight="1" x14ac:dyDescent="0.25">
      <c r="A23" s="1" t="s">
        <v>121</v>
      </c>
      <c r="B23" s="2" t="s">
        <v>13</v>
      </c>
      <c r="C23" s="394">
        <f>IFERROR(ROUND(VLOOKUP($E$3,'Outturn 2024-25'!A:DP,14,FALSE),2),0)</f>
        <v>0</v>
      </c>
      <c r="D23" s="394">
        <f>_xlfn.IFNA(SUMIFS('Access Budget Plan'!C:C,'Access Budget Plan'!$A:$A,$A23),0)</f>
        <v>0</v>
      </c>
      <c r="E23" s="395"/>
      <c r="F23" s="97">
        <f t="shared" si="4"/>
        <v>0</v>
      </c>
      <c r="G23" s="97">
        <f>_xlfn.IFNA(SUMIFS('Access Budget Plan'!D:D,'Access Budget Plan'!$A:$A,$A23),0)</f>
        <v>0</v>
      </c>
      <c r="H23" s="97">
        <f>_xlfn.IFNA(SUMIFS('Access Budget Plan'!E:E,'Access Budget Plan'!$A:$A,$A23),0)</f>
        <v>0</v>
      </c>
      <c r="I23" s="97">
        <f>_xlfn.IFNA(SUMIFS('Access Budget Plan'!F:F,'Access Budget Plan'!$A:$A,$A23),0)</f>
        <v>0</v>
      </c>
      <c r="J23" s="97">
        <f>_xlfn.IFNA(SUMIFS('Access Budget Plan'!G:G,'Access Budget Plan'!$A:$A,$A23),0)</f>
        <v>0</v>
      </c>
      <c r="K23" s="399"/>
      <c r="L23" s="400"/>
      <c r="M23" s="400"/>
      <c r="N23" s="398" t="s">
        <v>399</v>
      </c>
    </row>
    <row r="24" spans="1:14" ht="15" customHeight="1" x14ac:dyDescent="0.25">
      <c r="A24" s="1" t="s">
        <v>122</v>
      </c>
      <c r="B24" s="2" t="s">
        <v>14</v>
      </c>
      <c r="C24" s="394">
        <f>IFERROR(ROUND(VLOOKUP($E$3,'Outturn 2024-25'!A:DP,15,FALSE),2),0)</f>
        <v>820.32</v>
      </c>
      <c r="D24" s="394">
        <f>_xlfn.IFNA(SUMIFS('Access Budget Plan'!C:C,'Access Budget Plan'!$A:$A,$A24),0)</f>
        <v>0</v>
      </c>
      <c r="E24" s="395"/>
      <c r="F24" s="97">
        <f t="shared" si="4"/>
        <v>0</v>
      </c>
      <c r="G24" s="97">
        <f>_xlfn.IFNA(SUMIFS('Access Budget Plan'!D:D,'Access Budget Plan'!$A:$A,$A24),0)</f>
        <v>0</v>
      </c>
      <c r="H24" s="97">
        <f>_xlfn.IFNA(SUMIFS('Access Budget Plan'!E:E,'Access Budget Plan'!$A:$A,$A24),0)</f>
        <v>0</v>
      </c>
      <c r="I24" s="97">
        <f>_xlfn.IFNA(SUMIFS('Access Budget Plan'!F:F,'Access Budget Plan'!$A:$A,$A24),0)</f>
        <v>0</v>
      </c>
      <c r="J24" s="97">
        <f>_xlfn.IFNA(SUMIFS('Access Budget Plan'!G:G,'Access Budget Plan'!$A:$A,$A24),0)</f>
        <v>0</v>
      </c>
      <c r="K24" s="400"/>
      <c r="L24" s="400"/>
      <c r="M24" s="400"/>
      <c r="N24" s="398" t="s">
        <v>399</v>
      </c>
    </row>
    <row r="25" spans="1:14" ht="15" customHeight="1" x14ac:dyDescent="0.25">
      <c r="A25" s="1" t="s">
        <v>123</v>
      </c>
      <c r="B25" s="2" t="s">
        <v>792</v>
      </c>
      <c r="C25" s="394">
        <f>IFERROR(ROUND(VLOOKUP($E$3,'Outturn 2024-25'!A:DP,16,FALSE),2),0)</f>
        <v>20622.87</v>
      </c>
      <c r="D25" s="394">
        <f>_xlfn.IFNA(SUMIFS('Access Budget Plan'!C:C,'Access Budget Plan'!$A:$A,$A25),0)</f>
        <v>0</v>
      </c>
      <c r="E25" s="395"/>
      <c r="F25" s="97">
        <f t="shared" si="4"/>
        <v>0</v>
      </c>
      <c r="G25" s="97">
        <f>_xlfn.IFNA(SUMIFS('Access Budget Plan'!D:D,'Access Budget Plan'!$A:$A,$A25),0)</f>
        <v>0</v>
      </c>
      <c r="H25" s="97">
        <f>_xlfn.IFNA(SUMIFS('Access Budget Plan'!E:E,'Access Budget Plan'!$A:$A,$A25),0)</f>
        <v>0</v>
      </c>
      <c r="I25" s="97">
        <f>_xlfn.IFNA(SUMIFS('Access Budget Plan'!F:F,'Access Budget Plan'!$A:$A,$A25),0)</f>
        <v>0</v>
      </c>
      <c r="J25" s="97">
        <f>_xlfn.IFNA(SUMIFS('Access Budget Plan'!G:G,'Access Budget Plan'!$A:$A,$A25),0)</f>
        <v>0</v>
      </c>
      <c r="K25" s="400"/>
      <c r="L25" s="397"/>
      <c r="M25" s="397"/>
      <c r="N25" s="398" t="s">
        <v>399</v>
      </c>
    </row>
    <row r="26" spans="1:14" ht="15" customHeight="1" x14ac:dyDescent="0.25">
      <c r="A26" s="1" t="s">
        <v>124</v>
      </c>
      <c r="B26" s="2" t="s">
        <v>793</v>
      </c>
      <c r="C26" s="394">
        <f>IFERROR(ROUND(VLOOKUP($E$3,'Outturn 2024-25'!A:DP,17,FALSE),2),0)</f>
        <v>0</v>
      </c>
      <c r="D26" s="394">
        <f>_xlfn.IFNA(SUMIFS('Access Budget Plan'!C:C,'Access Budget Plan'!$A:$A,$A26),0)</f>
        <v>0</v>
      </c>
      <c r="E26" s="395"/>
      <c r="F26" s="97">
        <f t="shared" si="4"/>
        <v>0</v>
      </c>
      <c r="G26" s="97">
        <f>_xlfn.IFNA(SUMIFS('Access Budget Plan'!D:D,'Access Budget Plan'!$A:$A,$A26),0)</f>
        <v>0</v>
      </c>
      <c r="H26" s="97">
        <f>_xlfn.IFNA(SUMIFS('Access Budget Plan'!E:E,'Access Budget Plan'!$A:$A,$A26),0)</f>
        <v>0</v>
      </c>
      <c r="I26" s="97">
        <f>_xlfn.IFNA(SUMIFS('Access Budget Plan'!F:F,'Access Budget Plan'!$A:$A,$A26),0)</f>
        <v>0</v>
      </c>
      <c r="J26" s="97">
        <f>_xlfn.IFNA(SUMIFS('Access Budget Plan'!G:G,'Access Budget Plan'!$A:$A,$A26),0)</f>
        <v>0</v>
      </c>
      <c r="K26" s="400"/>
      <c r="L26" s="397"/>
      <c r="M26" s="397"/>
      <c r="N26" s="398" t="s">
        <v>399</v>
      </c>
    </row>
    <row r="27" spans="1:14" ht="15" customHeight="1" x14ac:dyDescent="0.25">
      <c r="A27" s="1" t="s">
        <v>125</v>
      </c>
      <c r="B27" s="2" t="s">
        <v>794</v>
      </c>
      <c r="C27" s="394">
        <f>IFERROR(ROUND(VLOOKUP($E$3,'Outturn 2024-25'!A:DP,18,FALSE),2),0)</f>
        <v>0</v>
      </c>
      <c r="D27" s="394">
        <f>_xlfn.IFNA(SUMIFS('Access Budget Plan'!C:C,'Access Budget Plan'!$A:$A,$A27),0)</f>
        <v>0</v>
      </c>
      <c r="E27" s="395"/>
      <c r="F27" s="97">
        <f t="shared" si="4"/>
        <v>0</v>
      </c>
      <c r="G27" s="97">
        <f>_xlfn.IFNA(SUMIFS('Access Budget Plan'!D:D,'Access Budget Plan'!$A:$A,$A27),0)</f>
        <v>0</v>
      </c>
      <c r="H27" s="97">
        <f>_xlfn.IFNA(SUMIFS('Access Budget Plan'!E:E,'Access Budget Plan'!$A:$A,$A27),0)</f>
        <v>0</v>
      </c>
      <c r="I27" s="97">
        <f>_xlfn.IFNA(SUMIFS('Access Budget Plan'!F:F,'Access Budget Plan'!$A:$A,$A27),0)</f>
        <v>0</v>
      </c>
      <c r="J27" s="97">
        <f>_xlfn.IFNA(SUMIFS('Access Budget Plan'!G:G,'Access Budget Plan'!$A:$A,$A27),0)</f>
        <v>0</v>
      </c>
      <c r="K27" s="399"/>
      <c r="L27" s="397"/>
      <c r="M27" s="397"/>
      <c r="N27" s="398" t="s">
        <v>399</v>
      </c>
    </row>
    <row r="28" spans="1:14" ht="15" customHeight="1" x14ac:dyDescent="0.25">
      <c r="A28" s="1" t="s">
        <v>126</v>
      </c>
      <c r="B28" s="2" t="s">
        <v>795</v>
      </c>
      <c r="C28" s="394">
        <f>IFERROR(ROUND(VLOOKUP($E$3,'Outturn 2024-25'!A:DP,19,FALSE),2),0)</f>
        <v>11899</v>
      </c>
      <c r="D28" s="394">
        <f>_xlfn.IFNA(SUMIFS('Access Budget Plan'!C:C,'Access Budget Plan'!$A:$A,$A28),0)</f>
        <v>0</v>
      </c>
      <c r="E28" s="395"/>
      <c r="F28" s="97">
        <f t="shared" si="4"/>
        <v>0</v>
      </c>
      <c r="G28" s="97">
        <f>_xlfn.IFNA(SUMIFS('Access Budget Plan'!D:D,'Access Budget Plan'!$A:$A,$A28),0)</f>
        <v>0</v>
      </c>
      <c r="H28" s="97">
        <f>_xlfn.IFNA(SUMIFS('Access Budget Plan'!E:E,'Access Budget Plan'!$A:$A,$A28),0)</f>
        <v>0</v>
      </c>
      <c r="I28" s="97">
        <f>_xlfn.IFNA(SUMIFS('Access Budget Plan'!F:F,'Access Budget Plan'!$A:$A,$A28),0)</f>
        <v>0</v>
      </c>
      <c r="J28" s="97">
        <f>_xlfn.IFNA(SUMIFS('Access Budget Plan'!G:G,'Access Budget Plan'!$A:$A,$A28),0)</f>
        <v>0</v>
      </c>
      <c r="K28" s="399"/>
      <c r="L28" s="397"/>
      <c r="M28" s="397"/>
      <c r="N28" s="398" t="s">
        <v>399</v>
      </c>
    </row>
    <row r="29" spans="1:14" ht="15" customHeight="1" x14ac:dyDescent="0.25">
      <c r="A29" s="1" t="s">
        <v>127</v>
      </c>
      <c r="B29" s="2" t="s">
        <v>796</v>
      </c>
      <c r="C29" s="394">
        <f>IFERROR(ROUND(VLOOKUP($E$3,'Outturn 2024-25'!A:DP,20,FALSE),2),0)</f>
        <v>21978.1</v>
      </c>
      <c r="D29" s="394">
        <f>_xlfn.IFNA(SUMIFS('Access Budget Plan'!C:C,'Access Budget Plan'!$A:$A,$A29),0)</f>
        <v>0</v>
      </c>
      <c r="E29" s="395"/>
      <c r="F29" s="97">
        <f t="shared" si="4"/>
        <v>0</v>
      </c>
      <c r="G29" s="97">
        <f>_xlfn.IFNA(SUMIFS('Access Budget Plan'!D:D,'Access Budget Plan'!$A:$A,$A29),0)</f>
        <v>0</v>
      </c>
      <c r="H29" s="97">
        <f>_xlfn.IFNA(SUMIFS('Access Budget Plan'!E:E,'Access Budget Plan'!$A:$A,$A29),0)</f>
        <v>0</v>
      </c>
      <c r="I29" s="97">
        <f>_xlfn.IFNA(SUMIFS('Access Budget Plan'!F:F,'Access Budget Plan'!$A:$A,$A29),0)</f>
        <v>0</v>
      </c>
      <c r="J29" s="97">
        <f>_xlfn.IFNA(SUMIFS('Access Budget Plan'!G:G,'Access Budget Plan'!$A:$A,$A29),0)</f>
        <v>0</v>
      </c>
      <c r="K29" s="400"/>
      <c r="L29" s="397"/>
      <c r="M29" s="397"/>
      <c r="N29" s="398" t="s">
        <v>399</v>
      </c>
    </row>
    <row r="30" spans="1:14" ht="15" customHeight="1" x14ac:dyDescent="0.25">
      <c r="A30" s="1" t="s">
        <v>128</v>
      </c>
      <c r="B30" s="2" t="s">
        <v>797</v>
      </c>
      <c r="C30" s="394">
        <f>IFERROR(ROUND(VLOOKUP($E$3,'Outturn 2024-25'!A:DP,21,FALSE),2),0)</f>
        <v>0</v>
      </c>
      <c r="D30" s="394">
        <f>_xlfn.IFNA(SUMIFS('Access Budget Plan'!C:C,'Access Budget Plan'!$A:$A,$A30),0)</f>
        <v>0</v>
      </c>
      <c r="E30" s="395"/>
      <c r="F30" s="97">
        <f t="shared" si="4"/>
        <v>0</v>
      </c>
      <c r="G30" s="97">
        <f>_xlfn.IFNA(SUMIFS('Access Budget Plan'!D:D,'Access Budget Plan'!$A:$A,$A30),0)</f>
        <v>0</v>
      </c>
      <c r="H30" s="97">
        <f>_xlfn.IFNA(SUMIFS('Access Budget Plan'!E:E,'Access Budget Plan'!$A:$A,$A30),0)</f>
        <v>0</v>
      </c>
      <c r="I30" s="97">
        <f>_xlfn.IFNA(SUMIFS('Access Budget Plan'!F:F,'Access Budget Plan'!$A:$A,$A30),0)</f>
        <v>0</v>
      </c>
      <c r="J30" s="97">
        <f>_xlfn.IFNA(SUMIFS('Access Budget Plan'!G:G,'Access Budget Plan'!$A:$A,$A30),0)</f>
        <v>0</v>
      </c>
      <c r="K30" s="399"/>
      <c r="L30" s="400"/>
      <c r="M30" s="400"/>
      <c r="N30" s="398" t="s">
        <v>399</v>
      </c>
    </row>
    <row r="31" spans="1:14" ht="15" customHeight="1" x14ac:dyDescent="0.25">
      <c r="A31" s="1" t="s">
        <v>169</v>
      </c>
      <c r="B31" s="2" t="s">
        <v>798</v>
      </c>
      <c r="C31" s="394">
        <f>IFERROR(ROUND(VLOOKUP($E$3,'Outturn 2024-25'!A:DP,72,FALSE),2),0)</f>
        <v>0</v>
      </c>
      <c r="D31" s="394">
        <f>_xlfn.IFNA(SUMIFS('Access Budget Plan'!C:C,'Access Budget Plan'!$A:$A,$A31),0)</f>
        <v>0</v>
      </c>
      <c r="E31" s="395"/>
      <c r="F31" s="97">
        <f t="shared" si="4"/>
        <v>0</v>
      </c>
      <c r="G31" s="97">
        <f>_xlfn.IFNA(SUMIFS('Access Budget Plan'!D:D,'Access Budget Plan'!$A:$A,$A31),0)</f>
        <v>0</v>
      </c>
      <c r="H31" s="97">
        <f>_xlfn.IFNA(SUMIFS('Access Budget Plan'!E:E,'Access Budget Plan'!$A:$A,$A31),0)</f>
        <v>0</v>
      </c>
      <c r="I31" s="97">
        <f>_xlfn.IFNA(SUMIFS('Access Budget Plan'!F:F,'Access Budget Plan'!$A:$A,$A31),0)</f>
        <v>0</v>
      </c>
      <c r="J31" s="97">
        <f>_xlfn.IFNA(SUMIFS('Access Budget Plan'!G:G,'Access Budget Plan'!$A:$A,$A31),0)</f>
        <v>0</v>
      </c>
      <c r="K31" s="399"/>
      <c r="L31" s="400"/>
      <c r="M31" s="400"/>
      <c r="N31" s="398" t="s">
        <v>399</v>
      </c>
    </row>
    <row r="32" spans="1:14" ht="15" customHeight="1" x14ac:dyDescent="0.25">
      <c r="A32" s="1" t="s">
        <v>170</v>
      </c>
      <c r="B32" s="2" t="s">
        <v>799</v>
      </c>
      <c r="C32" s="394">
        <f>IFERROR(ROUND(VLOOKUP($E$3,'Outturn 2024-25'!A:DP,73,FALSE),2),0)</f>
        <v>0</v>
      </c>
      <c r="D32" s="394">
        <f>_xlfn.IFNA(SUMIFS('Access Budget Plan'!C:C,'Access Budget Plan'!$A:$A,$A32),0)</f>
        <v>0</v>
      </c>
      <c r="E32" s="395"/>
      <c r="F32" s="97">
        <f t="shared" si="4"/>
        <v>0</v>
      </c>
      <c r="G32" s="97">
        <f>_xlfn.IFNA(SUMIFS('Access Budget Plan'!D:D,'Access Budget Plan'!$A:$A,$A32),0)</f>
        <v>0</v>
      </c>
      <c r="H32" s="97">
        <f>_xlfn.IFNA(SUMIFS('Access Budget Plan'!E:E,'Access Budget Plan'!$A:$A,$A32),0)</f>
        <v>0</v>
      </c>
      <c r="I32" s="97">
        <f>_xlfn.IFNA(SUMIFS('Access Budget Plan'!F:F,'Access Budget Plan'!$A:$A,$A32),0)</f>
        <v>0</v>
      </c>
      <c r="J32" s="97">
        <f>_xlfn.IFNA(SUMIFS('Access Budget Plan'!G:G,'Access Budget Plan'!$A:$A,$A32),0)</f>
        <v>0</v>
      </c>
      <c r="K32" s="399"/>
      <c r="L32" s="400"/>
      <c r="M32" s="400"/>
      <c r="N32" s="398" t="s">
        <v>399</v>
      </c>
    </row>
    <row r="33" spans="1:14" ht="15" customHeight="1" x14ac:dyDescent="0.25">
      <c r="A33" s="1" t="s">
        <v>129</v>
      </c>
      <c r="B33" s="2" t="s">
        <v>21</v>
      </c>
      <c r="C33" s="394">
        <f>IFERROR(ROUND(VLOOKUP($E$3,'Outturn 2024-25'!A:DP,22,FALSE),2),0)</f>
        <v>6005.03</v>
      </c>
      <c r="D33" s="394">
        <f>_xlfn.IFNA(SUMIFS('Access Budget Plan'!C:C,'Access Budget Plan'!$A:$A,$A33),0)</f>
        <v>0</v>
      </c>
      <c r="E33" s="395"/>
      <c r="F33" s="97">
        <f t="shared" si="4"/>
        <v>0</v>
      </c>
      <c r="G33" s="97">
        <f>_xlfn.IFNA(SUMIFS('Access Budget Plan'!D:D,'Access Budget Plan'!$A:$A,$A33),0)</f>
        <v>0</v>
      </c>
      <c r="H33" s="97">
        <f>_xlfn.IFNA(SUMIFS('Access Budget Plan'!E:E,'Access Budget Plan'!$A:$A,$A33),0)</f>
        <v>0</v>
      </c>
      <c r="I33" s="97">
        <f>_xlfn.IFNA(SUMIFS('Access Budget Plan'!F:F,'Access Budget Plan'!$A:$A,$A33),0)</f>
        <v>0</v>
      </c>
      <c r="J33" s="97">
        <f>_xlfn.IFNA(SUMIFS('Access Budget Plan'!G:G,'Access Budget Plan'!$A:$A,$A33),0)</f>
        <v>0</v>
      </c>
      <c r="K33" s="399"/>
      <c r="L33" s="400"/>
      <c r="M33" s="400"/>
      <c r="N33" s="398" t="s">
        <v>399</v>
      </c>
    </row>
    <row r="34" spans="1:14" ht="15" customHeight="1" x14ac:dyDescent="0.25">
      <c r="A34" s="1" t="s">
        <v>130</v>
      </c>
      <c r="B34" s="2" t="s">
        <v>22</v>
      </c>
      <c r="C34" s="394">
        <f>IFERROR(ROUND(VLOOKUP($E$3,'Outturn 2024-25'!A:DP,23,FALSE),2),0)</f>
        <v>57331</v>
      </c>
      <c r="D34" s="394">
        <f>_xlfn.IFNA(SUMIFS('Access Budget Plan'!C:C,'Access Budget Plan'!$A:$A,$A34),0)</f>
        <v>0</v>
      </c>
      <c r="E34" s="395"/>
      <c r="F34" s="97">
        <f t="shared" si="4"/>
        <v>0</v>
      </c>
      <c r="G34" s="97">
        <f>_xlfn.IFNA(SUMIFS('Access Budget Plan'!D:D,'Access Budget Plan'!$A:$A,$A34),0)</f>
        <v>0</v>
      </c>
      <c r="H34" s="97">
        <f>_xlfn.IFNA(SUMIFS('Access Budget Plan'!E:E,'Access Budget Plan'!$A:$A,$A34),0)</f>
        <v>0</v>
      </c>
      <c r="I34" s="97">
        <f>_xlfn.IFNA(SUMIFS('Access Budget Plan'!F:F,'Access Budget Plan'!$A:$A,$A34),0)</f>
        <v>0</v>
      </c>
      <c r="J34" s="97">
        <f>_xlfn.IFNA(SUMIFS('Access Budget Plan'!G:G,'Access Budget Plan'!$A:$A,$A34),0)</f>
        <v>0</v>
      </c>
      <c r="K34" s="399"/>
      <c r="L34" s="400"/>
      <c r="M34" s="400"/>
      <c r="N34" s="398" t="s">
        <v>399</v>
      </c>
    </row>
    <row r="35" spans="1:14" ht="15" customHeight="1" x14ac:dyDescent="0.25">
      <c r="A35" s="481" t="s">
        <v>800</v>
      </c>
      <c r="B35" s="481"/>
      <c r="C35" s="264">
        <f t="shared" ref="C35:J35" si="5">SUM(C16:C34)</f>
        <v>3101608.5</v>
      </c>
      <c r="D35" s="264">
        <f t="shared" si="5"/>
        <v>0</v>
      </c>
      <c r="E35" s="264">
        <f t="shared" si="5"/>
        <v>0</v>
      </c>
      <c r="F35" s="264">
        <f t="shared" si="5"/>
        <v>0</v>
      </c>
      <c r="G35" s="264">
        <f>SUM(G16:G34)</f>
        <v>0</v>
      </c>
      <c r="H35" s="264">
        <f t="shared" si="5"/>
        <v>0</v>
      </c>
      <c r="I35" s="264">
        <f t="shared" si="5"/>
        <v>0</v>
      </c>
      <c r="J35" s="264">
        <f t="shared" si="5"/>
        <v>0</v>
      </c>
      <c r="K35" s="265"/>
      <c r="L35" s="266"/>
      <c r="M35" s="266"/>
      <c r="N35" s="267"/>
    </row>
    <row r="36" spans="1:14" ht="6.75" customHeight="1" x14ac:dyDescent="0.25">
      <c r="C36" s="61"/>
      <c r="D36" s="61"/>
      <c r="E36" s="62"/>
      <c r="F36" s="62"/>
      <c r="G36" s="62"/>
      <c r="H36" s="62"/>
      <c r="I36" s="62"/>
      <c r="J36" s="62"/>
    </row>
    <row r="37" spans="1:14" ht="12.75" hidden="1" customHeight="1" x14ac:dyDescent="0.25">
      <c r="C37" s="61"/>
      <c r="D37" s="61"/>
      <c r="E37" s="62">
        <v>0</v>
      </c>
      <c r="F37" s="62"/>
      <c r="G37" s="62">
        <v>0</v>
      </c>
      <c r="H37" s="62">
        <v>0</v>
      </c>
      <c r="I37" s="62">
        <v>0</v>
      </c>
      <c r="J37" s="62"/>
    </row>
    <row r="38" spans="1:14" ht="13.5" customHeight="1" x14ac:dyDescent="0.25">
      <c r="A38" s="268" t="s">
        <v>693</v>
      </c>
      <c r="B38" s="263"/>
      <c r="C38" s="63"/>
      <c r="D38" s="63"/>
      <c r="E38" s="483"/>
      <c r="F38" s="483"/>
      <c r="G38" s="483"/>
      <c r="H38" s="483"/>
      <c r="I38" s="483"/>
      <c r="J38" s="483"/>
      <c r="K38" s="3"/>
      <c r="L38" s="4"/>
      <c r="M38" s="4"/>
      <c r="N38" s="4"/>
    </row>
    <row r="39" spans="1:14" ht="15" customHeight="1" x14ac:dyDescent="0.25">
      <c r="A39" s="1" t="s">
        <v>131</v>
      </c>
      <c r="B39" s="2" t="s">
        <v>708</v>
      </c>
      <c r="C39" s="401">
        <f>IFERROR(ROUND(VLOOKUP($E$3,'Outturn 2024-25'!A:DP,25,FALSE),2),0)</f>
        <v>1282206.68</v>
      </c>
      <c r="D39" s="394">
        <f>_xlfn.IFNA(SUMIFS('Access Budget Plan'!C:C,'Access Budget Plan'!$A:$A,$A39),0)</f>
        <v>0</v>
      </c>
      <c r="E39" s="341"/>
      <c r="F39" s="97">
        <f>D39+E39</f>
        <v>0</v>
      </c>
      <c r="G39" s="97">
        <f>_xlfn.IFNA(SUMIFS('Access Budget Plan'!D:D,'Access Budget Plan'!$A:$A,$A39),0)</f>
        <v>0</v>
      </c>
      <c r="H39" s="97">
        <f>_xlfn.IFNA(SUMIFS('Access Budget Plan'!E:E,'Access Budget Plan'!$A:$A,$A39),0)</f>
        <v>0</v>
      </c>
      <c r="I39" s="97">
        <f>_xlfn.IFNA(SUMIFS('Access Budget Plan'!F:F,'Access Budget Plan'!$A:$A,$A39),0)</f>
        <v>0</v>
      </c>
      <c r="J39" s="97">
        <f>_xlfn.IFNA(SUMIFS('Access Budget Plan'!G:G,'Access Budget Plan'!$A:$A,$A39),0)</f>
        <v>0</v>
      </c>
      <c r="K39" s="400"/>
      <c r="L39" s="400"/>
      <c r="M39" s="400"/>
      <c r="N39" s="398" t="s">
        <v>399</v>
      </c>
    </row>
    <row r="40" spans="1:14" ht="15" customHeight="1" x14ac:dyDescent="0.25">
      <c r="A40" s="1" t="s">
        <v>132</v>
      </c>
      <c r="B40" s="2" t="s">
        <v>801</v>
      </c>
      <c r="C40" s="401">
        <f>IFERROR(ROUND(VLOOKUP($E$3,'Outturn 2024-25'!A:DP,26,FALSE),2),0)</f>
        <v>2560.54</v>
      </c>
      <c r="D40" s="394">
        <f>_xlfn.IFNA(SUMIFS('Access Budget Plan'!C:C,'Access Budget Plan'!$A:$A,$A40),0)</f>
        <v>0</v>
      </c>
      <c r="E40" s="341"/>
      <c r="F40" s="97">
        <f t="shared" ref="F40:F77" si="6">D40+E40</f>
        <v>0</v>
      </c>
      <c r="G40" s="97">
        <f>_xlfn.IFNA(SUMIFS('Access Budget Plan'!D:D,'Access Budget Plan'!$A:$A,$A40),0)</f>
        <v>0</v>
      </c>
      <c r="H40" s="97">
        <f>_xlfn.IFNA(SUMIFS('Access Budget Plan'!E:E,'Access Budget Plan'!$A:$A,$A40),0)</f>
        <v>0</v>
      </c>
      <c r="I40" s="97">
        <f>_xlfn.IFNA(SUMIFS('Access Budget Plan'!F:F,'Access Budget Plan'!$A:$A,$A40),0)</f>
        <v>0</v>
      </c>
      <c r="J40" s="97">
        <f>_xlfn.IFNA(SUMIFS('Access Budget Plan'!G:G,'Access Budget Plan'!$A:$A,$A40),0)</f>
        <v>0</v>
      </c>
      <c r="K40" s="400"/>
      <c r="L40" s="400"/>
      <c r="M40" s="400"/>
      <c r="N40" s="398" t="s">
        <v>399</v>
      </c>
    </row>
    <row r="41" spans="1:14" ht="15" customHeight="1" x14ac:dyDescent="0.25">
      <c r="A41" s="1" t="s">
        <v>133</v>
      </c>
      <c r="B41" s="2" t="s">
        <v>802</v>
      </c>
      <c r="C41" s="401">
        <f>IFERROR(ROUND(VLOOKUP($E$3,'Outturn 2024-25'!A:DP,27,FALSE),2),0)</f>
        <v>395940.15</v>
      </c>
      <c r="D41" s="394">
        <f>_xlfn.IFNA(SUMIFS('Access Budget Plan'!C:C,'Access Budget Plan'!$A:$A,$A41),0)</f>
        <v>0</v>
      </c>
      <c r="E41" s="341"/>
      <c r="F41" s="97">
        <f t="shared" si="6"/>
        <v>0</v>
      </c>
      <c r="G41" s="97">
        <f>_xlfn.IFNA(SUMIFS('Access Budget Plan'!D:D,'Access Budget Plan'!$A:$A,$A41),0)</f>
        <v>0</v>
      </c>
      <c r="H41" s="97">
        <f>_xlfn.IFNA(SUMIFS('Access Budget Plan'!E:E,'Access Budget Plan'!$A:$A,$A41),0)</f>
        <v>0</v>
      </c>
      <c r="I41" s="97">
        <f>_xlfn.IFNA(SUMIFS('Access Budget Plan'!F:F,'Access Budget Plan'!$A:$A,$A41),0)</f>
        <v>0</v>
      </c>
      <c r="J41" s="97">
        <f>_xlfn.IFNA(SUMIFS('Access Budget Plan'!G:G,'Access Budget Plan'!$A:$A,$A41),0)</f>
        <v>0</v>
      </c>
      <c r="K41" s="400"/>
      <c r="L41" s="400"/>
      <c r="M41" s="400"/>
      <c r="N41" s="398" t="s">
        <v>399</v>
      </c>
    </row>
    <row r="42" spans="1:14" ht="15" customHeight="1" x14ac:dyDescent="0.25">
      <c r="A42" s="1" t="s">
        <v>134</v>
      </c>
      <c r="B42" s="2" t="s">
        <v>803</v>
      </c>
      <c r="C42" s="401">
        <f>IFERROR(ROUND(VLOOKUP($E$3,'Outturn 2024-25'!A:DP,28,FALSE),2),0)</f>
        <v>121143.22</v>
      </c>
      <c r="D42" s="394">
        <f>_xlfn.IFNA(SUMIFS('Access Budget Plan'!C:C,'Access Budget Plan'!$A:$A,$A42),0)</f>
        <v>0</v>
      </c>
      <c r="E42" s="341"/>
      <c r="F42" s="97">
        <f t="shared" si="6"/>
        <v>0</v>
      </c>
      <c r="G42" s="97">
        <f>_xlfn.IFNA(SUMIFS('Access Budget Plan'!D:D,'Access Budget Plan'!$A:$A,$A42),0)</f>
        <v>0</v>
      </c>
      <c r="H42" s="97">
        <f>_xlfn.IFNA(SUMIFS('Access Budget Plan'!E:E,'Access Budget Plan'!$A:$A,$A42),0)</f>
        <v>0</v>
      </c>
      <c r="I42" s="97">
        <f>_xlfn.IFNA(SUMIFS('Access Budget Plan'!F:F,'Access Budget Plan'!$A:$A,$A42),0)</f>
        <v>0</v>
      </c>
      <c r="J42" s="97">
        <f>_xlfn.IFNA(SUMIFS('Access Budget Plan'!G:G,'Access Budget Plan'!$A:$A,$A42),0)</f>
        <v>0</v>
      </c>
      <c r="K42" s="400"/>
      <c r="L42" s="400"/>
      <c r="M42" s="400"/>
      <c r="N42" s="398" t="s">
        <v>399</v>
      </c>
    </row>
    <row r="43" spans="1:14" ht="15" customHeight="1" x14ac:dyDescent="0.25">
      <c r="A43" s="1" t="s">
        <v>135</v>
      </c>
      <c r="B43" s="2" t="s">
        <v>804</v>
      </c>
      <c r="C43" s="401">
        <f>IFERROR(ROUND(VLOOKUP($E$3,'Outturn 2024-25'!A:DP,29,FALSE),2),0)</f>
        <v>142816.9</v>
      </c>
      <c r="D43" s="394">
        <f>_xlfn.IFNA(SUMIFS('Access Budget Plan'!C:C,'Access Budget Plan'!$A:$A,$A43),0)</f>
        <v>0</v>
      </c>
      <c r="E43" s="341"/>
      <c r="F43" s="97">
        <f t="shared" si="6"/>
        <v>0</v>
      </c>
      <c r="G43" s="97">
        <f>_xlfn.IFNA(SUMIFS('Access Budget Plan'!D:D,'Access Budget Plan'!$A:$A,$A43),0)</f>
        <v>0</v>
      </c>
      <c r="H43" s="97">
        <f>_xlfn.IFNA(SUMIFS('Access Budget Plan'!E:E,'Access Budget Plan'!$A:$A,$A43),0)</f>
        <v>0</v>
      </c>
      <c r="I43" s="97">
        <f>_xlfn.IFNA(SUMIFS('Access Budget Plan'!F:F,'Access Budget Plan'!$A:$A,$A43),0)</f>
        <v>0</v>
      </c>
      <c r="J43" s="97">
        <f>_xlfn.IFNA(SUMIFS('Access Budget Plan'!G:G,'Access Budget Plan'!$A:$A,$A43),0)</f>
        <v>0</v>
      </c>
      <c r="K43" s="400"/>
      <c r="L43" s="400"/>
      <c r="M43" s="400"/>
      <c r="N43" s="398" t="s">
        <v>399</v>
      </c>
    </row>
    <row r="44" spans="1:14" ht="15" customHeight="1" x14ac:dyDescent="0.25">
      <c r="A44" s="1" t="s">
        <v>136</v>
      </c>
      <c r="B44" s="2" t="s">
        <v>714</v>
      </c>
      <c r="C44" s="401">
        <f>IFERROR(ROUND(VLOOKUP($E$3,'Outturn 2024-25'!A:DP,30,FALSE),2),0)</f>
        <v>57307.43</v>
      </c>
      <c r="D44" s="394">
        <f>_xlfn.IFNA(SUMIFS('Access Budget Plan'!C:C,'Access Budget Plan'!$A:$A,$A44),0)</f>
        <v>0</v>
      </c>
      <c r="E44" s="341"/>
      <c r="F44" s="97">
        <f t="shared" si="6"/>
        <v>0</v>
      </c>
      <c r="G44" s="97">
        <f>_xlfn.IFNA(SUMIFS('Access Budget Plan'!D:D,'Access Budget Plan'!$A:$A,$A44),0)</f>
        <v>0</v>
      </c>
      <c r="H44" s="97">
        <f>_xlfn.IFNA(SUMIFS('Access Budget Plan'!E:E,'Access Budget Plan'!$A:$A,$A44),0)</f>
        <v>0</v>
      </c>
      <c r="I44" s="97">
        <f>_xlfn.IFNA(SUMIFS('Access Budget Plan'!F:F,'Access Budget Plan'!$A:$A,$A44),0)</f>
        <v>0</v>
      </c>
      <c r="J44" s="97">
        <f>_xlfn.IFNA(SUMIFS('Access Budget Plan'!G:G,'Access Budget Plan'!$A:$A,$A44),0)</f>
        <v>0</v>
      </c>
      <c r="K44" s="400"/>
      <c r="L44" s="400"/>
      <c r="M44" s="400"/>
      <c r="N44" s="398" t="s">
        <v>399</v>
      </c>
    </row>
    <row r="45" spans="1:14" ht="15" customHeight="1" x14ac:dyDescent="0.25">
      <c r="A45" s="1" t="s">
        <v>137</v>
      </c>
      <c r="B45" s="2" t="s">
        <v>805</v>
      </c>
      <c r="C45" s="401">
        <f>IFERROR(ROUND(VLOOKUP($E$3,'Outturn 2024-25'!A:DP,31,FALSE),2),0)</f>
        <v>42773.96</v>
      </c>
      <c r="D45" s="394">
        <f>_xlfn.IFNA(SUMIFS('Access Budget Plan'!C:C,'Access Budget Plan'!$A:$A,$A45),0)</f>
        <v>0</v>
      </c>
      <c r="E45" s="341"/>
      <c r="F45" s="97">
        <f t="shared" si="6"/>
        <v>0</v>
      </c>
      <c r="G45" s="97">
        <f>_xlfn.IFNA(SUMIFS('Access Budget Plan'!D:D,'Access Budget Plan'!$A:$A,$A45),0)</f>
        <v>0</v>
      </c>
      <c r="H45" s="97">
        <f>_xlfn.IFNA(SUMIFS('Access Budget Plan'!E:E,'Access Budget Plan'!$A:$A,$A45),0)</f>
        <v>0</v>
      </c>
      <c r="I45" s="97">
        <f>_xlfn.IFNA(SUMIFS('Access Budget Plan'!F:F,'Access Budget Plan'!$A:$A,$A45),0)</f>
        <v>0</v>
      </c>
      <c r="J45" s="97">
        <f>_xlfn.IFNA(SUMIFS('Access Budget Plan'!G:G,'Access Budget Plan'!$A:$A,$A45),0)</f>
        <v>0</v>
      </c>
      <c r="K45" s="399"/>
      <c r="L45" s="400"/>
      <c r="M45" s="400"/>
      <c r="N45" s="398" t="s">
        <v>399</v>
      </c>
    </row>
    <row r="46" spans="1:14" ht="15" customHeight="1" x14ac:dyDescent="0.25">
      <c r="A46" s="1" t="s">
        <v>138</v>
      </c>
      <c r="B46" s="2" t="s">
        <v>806</v>
      </c>
      <c r="C46" s="401">
        <f>IFERROR(ROUND(VLOOKUP($E$3,'Outturn 2024-25'!A:DP,32,FALSE),2),0)</f>
        <v>10241</v>
      </c>
      <c r="D46" s="394">
        <f>_xlfn.IFNA(SUMIFS('Access Budget Plan'!C:C,'Access Budget Plan'!$A:$A,$A46),0)</f>
        <v>0</v>
      </c>
      <c r="E46" s="341"/>
      <c r="F46" s="97">
        <f t="shared" si="6"/>
        <v>0</v>
      </c>
      <c r="G46" s="97">
        <f>_xlfn.IFNA(SUMIFS('Access Budget Plan'!D:D,'Access Budget Plan'!$A:$A,$A46),0)</f>
        <v>0</v>
      </c>
      <c r="H46" s="97">
        <f>_xlfn.IFNA(SUMIFS('Access Budget Plan'!E:E,'Access Budget Plan'!$A:$A,$A46),0)</f>
        <v>0</v>
      </c>
      <c r="I46" s="97">
        <f>_xlfn.IFNA(SUMIFS('Access Budget Plan'!F:F,'Access Budget Plan'!$A:$A,$A46),0)</f>
        <v>0</v>
      </c>
      <c r="J46" s="97">
        <f>_xlfn.IFNA(SUMIFS('Access Budget Plan'!G:G,'Access Budget Plan'!$A:$A,$A46),0)</f>
        <v>0</v>
      </c>
      <c r="K46" s="400"/>
      <c r="L46" s="400"/>
      <c r="M46" s="400"/>
      <c r="N46" s="398" t="s">
        <v>399</v>
      </c>
    </row>
    <row r="47" spans="1:14" ht="15" customHeight="1" x14ac:dyDescent="0.25">
      <c r="A47" s="1" t="s">
        <v>139</v>
      </c>
      <c r="B47" s="2" t="s">
        <v>807</v>
      </c>
      <c r="C47" s="401">
        <f>IFERROR(ROUND(VLOOKUP($E$3,'Outturn 2024-25'!A:DP,33,FALSE),2),0)</f>
        <v>6384.79</v>
      </c>
      <c r="D47" s="394">
        <f>_xlfn.IFNA(SUMIFS('Access Budget Plan'!C:C,'Access Budget Plan'!$A:$A,$A47),0)</f>
        <v>0</v>
      </c>
      <c r="E47" s="341"/>
      <c r="F47" s="97">
        <f t="shared" si="6"/>
        <v>0</v>
      </c>
      <c r="G47" s="97">
        <f>_xlfn.IFNA(SUMIFS('Access Budget Plan'!D:D,'Access Budget Plan'!$A:$A,$A47),0)</f>
        <v>0</v>
      </c>
      <c r="H47" s="97">
        <f>_xlfn.IFNA(SUMIFS('Access Budget Plan'!E:E,'Access Budget Plan'!$A:$A,$A47),0)</f>
        <v>0</v>
      </c>
      <c r="I47" s="97">
        <f>_xlfn.IFNA(SUMIFS('Access Budget Plan'!F:F,'Access Budget Plan'!$A:$A,$A47),0)</f>
        <v>0</v>
      </c>
      <c r="J47" s="97">
        <f>_xlfn.IFNA(SUMIFS('Access Budget Plan'!G:G,'Access Budget Plan'!$A:$A,$A47),0)</f>
        <v>0</v>
      </c>
      <c r="K47" s="400"/>
      <c r="L47" s="400"/>
      <c r="M47" s="400"/>
      <c r="N47" s="398" t="s">
        <v>399</v>
      </c>
    </row>
    <row r="48" spans="1:14" ht="15" customHeight="1" x14ac:dyDescent="0.25">
      <c r="A48" s="1" t="s">
        <v>140</v>
      </c>
      <c r="B48" s="2" t="s">
        <v>808</v>
      </c>
      <c r="C48" s="401">
        <f>IFERROR(ROUND(VLOOKUP($E$3,'Outturn 2024-25'!A:DP,34,FALSE),2),0)</f>
        <v>0</v>
      </c>
      <c r="D48" s="394">
        <f>_xlfn.IFNA(SUMIFS('Access Budget Plan'!C:C,'Access Budget Plan'!$A:$A,$A48),0)</f>
        <v>0</v>
      </c>
      <c r="E48" s="341"/>
      <c r="F48" s="97">
        <f t="shared" si="6"/>
        <v>0</v>
      </c>
      <c r="G48" s="97">
        <f>_xlfn.IFNA(SUMIFS('Access Budget Plan'!D:D,'Access Budget Plan'!$A:$A,$A48),0)</f>
        <v>0</v>
      </c>
      <c r="H48" s="97">
        <f>_xlfn.IFNA(SUMIFS('Access Budget Plan'!E:E,'Access Budget Plan'!$A:$A,$A48),0)</f>
        <v>0</v>
      </c>
      <c r="I48" s="97">
        <f>_xlfn.IFNA(SUMIFS('Access Budget Plan'!F:F,'Access Budget Plan'!$A:$A,$A48),0)</f>
        <v>0</v>
      </c>
      <c r="J48" s="97">
        <f>_xlfn.IFNA(SUMIFS('Access Budget Plan'!G:G,'Access Budget Plan'!$A:$A,$A48),0)</f>
        <v>0</v>
      </c>
      <c r="K48" s="400"/>
      <c r="L48" s="400"/>
      <c r="M48" s="400"/>
      <c r="N48" s="398" t="s">
        <v>399</v>
      </c>
    </row>
    <row r="49" spans="1:14" ht="15" customHeight="1" x14ac:dyDescent="0.25">
      <c r="A49" s="1" t="s">
        <v>141</v>
      </c>
      <c r="B49" s="2" t="s">
        <v>809</v>
      </c>
      <c r="C49" s="401">
        <f>IFERROR(ROUND(VLOOKUP($E$3,'Outturn 2024-25'!A:DP,35,FALSE),2),0)</f>
        <v>75</v>
      </c>
      <c r="D49" s="394">
        <f>_xlfn.IFNA(SUMIFS('Access Budget Plan'!C:C,'Access Budget Plan'!$A:$A,$A49),0)</f>
        <v>0</v>
      </c>
      <c r="E49" s="341"/>
      <c r="F49" s="97">
        <f t="shared" si="6"/>
        <v>0</v>
      </c>
      <c r="G49" s="97">
        <f>_xlfn.IFNA(SUMIFS('Access Budget Plan'!D:D,'Access Budget Plan'!$A:$A,$A49),0)</f>
        <v>0</v>
      </c>
      <c r="H49" s="97">
        <f>_xlfn.IFNA(SUMIFS('Access Budget Plan'!E:E,'Access Budget Plan'!$A:$A,$A49),0)</f>
        <v>0</v>
      </c>
      <c r="I49" s="97">
        <f>_xlfn.IFNA(SUMIFS('Access Budget Plan'!F:F,'Access Budget Plan'!$A:$A,$A49),0)</f>
        <v>0</v>
      </c>
      <c r="J49" s="97">
        <f>_xlfn.IFNA(SUMIFS('Access Budget Plan'!G:G,'Access Budget Plan'!$A:$A,$A49),0)</f>
        <v>0</v>
      </c>
      <c r="K49" s="399"/>
      <c r="L49" s="400"/>
      <c r="M49" s="400"/>
      <c r="N49" s="398" t="s">
        <v>399</v>
      </c>
    </row>
    <row r="50" spans="1:14" ht="15" customHeight="1" x14ac:dyDescent="0.25">
      <c r="A50" s="1" t="s">
        <v>142</v>
      </c>
      <c r="B50" s="2" t="s">
        <v>810</v>
      </c>
      <c r="C50" s="401">
        <f>IFERROR(ROUND(VLOOKUP($E$3,'Outturn 2024-25'!A:DP,36,FALSE),2),0)</f>
        <v>44492.23</v>
      </c>
      <c r="D50" s="394">
        <f>_xlfn.IFNA(SUMIFS('Access Budget Plan'!C:C,'Access Budget Plan'!$A:$A,$A50),0)</f>
        <v>0</v>
      </c>
      <c r="E50" s="341"/>
      <c r="F50" s="97">
        <f t="shared" si="6"/>
        <v>0</v>
      </c>
      <c r="G50" s="97">
        <f>_xlfn.IFNA(SUMIFS('Access Budget Plan'!D:D,'Access Budget Plan'!$A:$A,$A50),0)</f>
        <v>0</v>
      </c>
      <c r="H50" s="97">
        <f>_xlfn.IFNA(SUMIFS('Access Budget Plan'!E:E,'Access Budget Plan'!$A:$A,$A50),0)</f>
        <v>0</v>
      </c>
      <c r="I50" s="97">
        <f>_xlfn.IFNA(SUMIFS('Access Budget Plan'!F:F,'Access Budget Plan'!$A:$A,$A50),0)</f>
        <v>0</v>
      </c>
      <c r="J50" s="97">
        <f>_xlfn.IFNA(SUMIFS('Access Budget Plan'!G:G,'Access Budget Plan'!$A:$A,$A50),0)</f>
        <v>0</v>
      </c>
      <c r="K50" s="400"/>
      <c r="L50" s="400"/>
      <c r="M50" s="400"/>
      <c r="N50" s="398" t="s">
        <v>399</v>
      </c>
    </row>
    <row r="51" spans="1:14" ht="15" customHeight="1" x14ac:dyDescent="0.25">
      <c r="A51" s="1" t="s">
        <v>143</v>
      </c>
      <c r="B51" s="2" t="s">
        <v>811</v>
      </c>
      <c r="C51" s="401">
        <f>IFERROR(ROUND(VLOOKUP($E$3,'Outturn 2024-25'!A:DP,37,FALSE),2),0)</f>
        <v>974.91</v>
      </c>
      <c r="D51" s="394">
        <f>_xlfn.IFNA(SUMIFS('Access Budget Plan'!C:C,'Access Budget Plan'!$A:$A,$A51),0)</f>
        <v>0</v>
      </c>
      <c r="E51" s="341"/>
      <c r="F51" s="97">
        <f t="shared" si="6"/>
        <v>0</v>
      </c>
      <c r="G51" s="97">
        <f>_xlfn.IFNA(SUMIFS('Access Budget Plan'!D:D,'Access Budget Plan'!$A:$A,$A51),0)</f>
        <v>0</v>
      </c>
      <c r="H51" s="97">
        <f>_xlfn.IFNA(SUMIFS('Access Budget Plan'!E:E,'Access Budget Plan'!$A:$A,$A51),0)</f>
        <v>0</v>
      </c>
      <c r="I51" s="97">
        <f>_xlfn.IFNA(SUMIFS('Access Budget Plan'!F:F,'Access Budget Plan'!$A:$A,$A51),0)</f>
        <v>0</v>
      </c>
      <c r="J51" s="97">
        <f>_xlfn.IFNA(SUMIFS('Access Budget Plan'!G:G,'Access Budget Plan'!$A:$A,$A51),0)</f>
        <v>0</v>
      </c>
      <c r="K51" s="399"/>
      <c r="L51" s="400"/>
      <c r="M51" s="400"/>
      <c r="N51" s="398" t="s">
        <v>399</v>
      </c>
    </row>
    <row r="52" spans="1:14" ht="15" customHeight="1" x14ac:dyDescent="0.25">
      <c r="A52" s="1" t="s">
        <v>144</v>
      </c>
      <c r="B52" s="2" t="s">
        <v>812</v>
      </c>
      <c r="C52" s="401">
        <f>IFERROR(ROUND(VLOOKUP($E$3,'Outturn 2024-25'!A:DP,38,FALSE),2),0)</f>
        <v>3014.6</v>
      </c>
      <c r="D52" s="394">
        <f>_xlfn.IFNA(SUMIFS('Access Budget Plan'!C:C,'Access Budget Plan'!$A:$A,$A52),0)</f>
        <v>0</v>
      </c>
      <c r="E52" s="341"/>
      <c r="F52" s="97">
        <f t="shared" si="6"/>
        <v>0</v>
      </c>
      <c r="G52" s="97">
        <f>_xlfn.IFNA(SUMIFS('Access Budget Plan'!D:D,'Access Budget Plan'!$A:$A,$A52),0)</f>
        <v>0</v>
      </c>
      <c r="H52" s="97">
        <f>_xlfn.IFNA(SUMIFS('Access Budget Plan'!E:E,'Access Budget Plan'!$A:$A,$A52),0)</f>
        <v>0</v>
      </c>
      <c r="I52" s="97">
        <f>_xlfn.IFNA(SUMIFS('Access Budget Plan'!F:F,'Access Budget Plan'!$A:$A,$A52),0)</f>
        <v>0</v>
      </c>
      <c r="J52" s="97">
        <f>_xlfn.IFNA(SUMIFS('Access Budget Plan'!G:G,'Access Budget Plan'!$A:$A,$A52),0)</f>
        <v>0</v>
      </c>
      <c r="K52" s="399"/>
      <c r="L52" s="400"/>
      <c r="M52" s="400"/>
      <c r="N52" s="398" t="s">
        <v>399</v>
      </c>
    </row>
    <row r="53" spans="1:14" ht="15" customHeight="1" x14ac:dyDescent="0.25">
      <c r="A53" s="1" t="s">
        <v>145</v>
      </c>
      <c r="B53" s="2" t="s">
        <v>813</v>
      </c>
      <c r="C53" s="401">
        <f>IFERROR(ROUND(VLOOKUP($E$3,'Outturn 2024-25'!A:DP,39,FALSE),2),0)</f>
        <v>7704.01</v>
      </c>
      <c r="D53" s="394">
        <f>_xlfn.IFNA(SUMIFS('Access Budget Plan'!C:C,'Access Budget Plan'!$A:$A,$A53),0)</f>
        <v>0</v>
      </c>
      <c r="E53" s="341"/>
      <c r="F53" s="97">
        <f t="shared" si="6"/>
        <v>0</v>
      </c>
      <c r="G53" s="97">
        <f>_xlfn.IFNA(SUMIFS('Access Budget Plan'!D:D,'Access Budget Plan'!$A:$A,$A53),0)</f>
        <v>0</v>
      </c>
      <c r="H53" s="97">
        <f>_xlfn.IFNA(SUMIFS('Access Budget Plan'!E:E,'Access Budget Plan'!$A:$A,$A53),0)</f>
        <v>0</v>
      </c>
      <c r="I53" s="97">
        <f>_xlfn.IFNA(SUMIFS('Access Budget Plan'!F:F,'Access Budget Plan'!$A:$A,$A53),0)</f>
        <v>0</v>
      </c>
      <c r="J53" s="97">
        <f>_xlfn.IFNA(SUMIFS('Access Budget Plan'!G:G,'Access Budget Plan'!$A:$A,$A53),0)</f>
        <v>0</v>
      </c>
      <c r="K53" s="399"/>
      <c r="L53" s="400"/>
      <c r="M53" s="400"/>
      <c r="N53" s="398" t="s">
        <v>399</v>
      </c>
    </row>
    <row r="54" spans="1:14" ht="15" customHeight="1" x14ac:dyDescent="0.25">
      <c r="A54" s="1" t="s">
        <v>146</v>
      </c>
      <c r="B54" s="2" t="s">
        <v>39</v>
      </c>
      <c r="C54" s="401">
        <f>IFERROR(ROUND(VLOOKUP($E$3,'Outturn 2024-25'!A:DP,40,FALSE),2),0)</f>
        <v>54723.09</v>
      </c>
      <c r="D54" s="394">
        <f>_xlfn.IFNA(SUMIFS('Access Budget Plan'!C:C,'Access Budget Plan'!$A:$A,$A54),0)</f>
        <v>0</v>
      </c>
      <c r="E54" s="341"/>
      <c r="F54" s="97">
        <f t="shared" si="6"/>
        <v>0</v>
      </c>
      <c r="G54" s="97">
        <f>_xlfn.IFNA(SUMIFS('Access Budget Plan'!D:D,'Access Budget Plan'!$A:$A,$A54),0)</f>
        <v>0</v>
      </c>
      <c r="H54" s="97">
        <f>_xlfn.IFNA(SUMIFS('Access Budget Plan'!E:E,'Access Budget Plan'!$A:$A,$A54),0)</f>
        <v>0</v>
      </c>
      <c r="I54" s="97">
        <f>_xlfn.IFNA(SUMIFS('Access Budget Plan'!F:F,'Access Budget Plan'!$A:$A,$A54),0)</f>
        <v>0</v>
      </c>
      <c r="J54" s="97">
        <f>_xlfn.IFNA(SUMIFS('Access Budget Plan'!G:G,'Access Budget Plan'!$A:$A,$A54),0)</f>
        <v>0</v>
      </c>
      <c r="K54" s="399"/>
      <c r="L54" s="400"/>
      <c r="M54" s="400"/>
      <c r="N54" s="398" t="s">
        <v>399</v>
      </c>
    </row>
    <row r="55" spans="1:14" ht="15" customHeight="1" x14ac:dyDescent="0.25">
      <c r="A55" s="1" t="s">
        <v>147</v>
      </c>
      <c r="B55" s="2" t="s">
        <v>40</v>
      </c>
      <c r="C55" s="401">
        <f>IFERROR(ROUND(VLOOKUP($E$3,'Outturn 2024-25'!A:DP,41,FALSE),2),0)</f>
        <v>47169.72</v>
      </c>
      <c r="D55" s="394">
        <f>_xlfn.IFNA(SUMIFS('Access Budget Plan'!C:C,'Access Budget Plan'!$A:$A,$A55),0)</f>
        <v>0</v>
      </c>
      <c r="E55" s="341"/>
      <c r="F55" s="97">
        <f t="shared" si="6"/>
        <v>0</v>
      </c>
      <c r="G55" s="97">
        <f>_xlfn.IFNA(SUMIFS('Access Budget Plan'!D:D,'Access Budget Plan'!$A:$A,$A55),0)</f>
        <v>0</v>
      </c>
      <c r="H55" s="97">
        <f>_xlfn.IFNA(SUMIFS('Access Budget Plan'!E:E,'Access Budget Plan'!$A:$A,$A55),0)</f>
        <v>0</v>
      </c>
      <c r="I55" s="97">
        <f>_xlfn.IFNA(SUMIFS('Access Budget Plan'!F:F,'Access Budget Plan'!$A:$A,$A55),0)</f>
        <v>0</v>
      </c>
      <c r="J55" s="97">
        <f>_xlfn.IFNA(SUMIFS('Access Budget Plan'!G:G,'Access Budget Plan'!$A:$A,$A55),0)</f>
        <v>0</v>
      </c>
      <c r="K55" s="399"/>
      <c r="L55" s="400"/>
      <c r="M55" s="400"/>
      <c r="N55" s="398" t="s">
        <v>399</v>
      </c>
    </row>
    <row r="56" spans="1:14" ht="15" customHeight="1" x14ac:dyDescent="0.25">
      <c r="A56" s="1" t="s">
        <v>148</v>
      </c>
      <c r="B56" s="2" t="s">
        <v>814</v>
      </c>
      <c r="C56" s="401">
        <f>IFERROR(ROUND(VLOOKUP($E$3,'Outturn 2024-25'!A:DP,42,FALSE),2),0)</f>
        <v>34374.050000000003</v>
      </c>
      <c r="D56" s="394">
        <f>_xlfn.IFNA(SUMIFS('Access Budget Plan'!C:C,'Access Budget Plan'!$A:$A,$A56),0)</f>
        <v>0</v>
      </c>
      <c r="E56" s="341"/>
      <c r="F56" s="97">
        <f t="shared" si="6"/>
        <v>0</v>
      </c>
      <c r="G56" s="97">
        <f>_xlfn.IFNA(SUMIFS('Access Budget Plan'!D:D,'Access Budget Plan'!$A:$A,$A56),0)</f>
        <v>0</v>
      </c>
      <c r="H56" s="97">
        <f>_xlfn.IFNA(SUMIFS('Access Budget Plan'!E:E,'Access Budget Plan'!$A:$A,$A56),0)</f>
        <v>0</v>
      </c>
      <c r="I56" s="97">
        <f>_xlfn.IFNA(SUMIFS('Access Budget Plan'!F:F,'Access Budget Plan'!$A:$A,$A56),0)</f>
        <v>0</v>
      </c>
      <c r="J56" s="97">
        <f>_xlfn.IFNA(SUMIFS('Access Budget Plan'!G:G,'Access Budget Plan'!$A:$A,$A56),0)</f>
        <v>0</v>
      </c>
      <c r="K56" s="400"/>
      <c r="L56" s="400"/>
      <c r="M56" s="400"/>
      <c r="N56" s="398" t="s">
        <v>399</v>
      </c>
    </row>
    <row r="57" spans="1:14" ht="15" customHeight="1" x14ac:dyDescent="0.25">
      <c r="A57" s="1" t="s">
        <v>149</v>
      </c>
      <c r="B57" s="2" t="s">
        <v>815</v>
      </c>
      <c r="C57" s="401">
        <f>IFERROR(ROUND(VLOOKUP($E$3,'Outturn 2024-25'!A:DP,43,FALSE),2),0)</f>
        <v>92617.26</v>
      </c>
      <c r="D57" s="394">
        <f>_xlfn.IFNA(SUMIFS('Access Budget Plan'!C:C,'Access Budget Plan'!$A:$A,$A57),0)</f>
        <v>0</v>
      </c>
      <c r="E57" s="341"/>
      <c r="F57" s="97">
        <f t="shared" si="6"/>
        <v>0</v>
      </c>
      <c r="G57" s="97">
        <f>_xlfn.IFNA(SUMIFS('Access Budget Plan'!D:D,'Access Budget Plan'!$A:$A,$A57),0)</f>
        <v>0</v>
      </c>
      <c r="H57" s="97">
        <f>_xlfn.IFNA(SUMIFS('Access Budget Plan'!E:E,'Access Budget Plan'!$A:$A,$A57),0)</f>
        <v>0</v>
      </c>
      <c r="I57" s="97">
        <f>_xlfn.IFNA(SUMIFS('Access Budget Plan'!F:F,'Access Budget Plan'!$A:$A,$A57),0)</f>
        <v>0</v>
      </c>
      <c r="J57" s="97">
        <f>_xlfn.IFNA(SUMIFS('Access Budget Plan'!G:G,'Access Budget Plan'!$A:$A,$A57),0)</f>
        <v>0</v>
      </c>
      <c r="K57" s="400"/>
      <c r="L57" s="400"/>
      <c r="M57" s="400"/>
      <c r="N57" s="398" t="s">
        <v>399</v>
      </c>
    </row>
    <row r="58" spans="1:14" ht="15" customHeight="1" x14ac:dyDescent="0.25">
      <c r="A58" s="1" t="s">
        <v>816</v>
      </c>
      <c r="B58" s="2" t="s">
        <v>817</v>
      </c>
      <c r="C58" s="401">
        <f>IFERROR(ROUND(VLOOKUP($E$3,'Outturn 2024-25'!A:DP,44,FALSE),2),0)</f>
        <v>49455.67</v>
      </c>
      <c r="D58" s="394">
        <f>_xlfn.IFNA(SUMIFS('Access Budget Plan'!C:C,'Access Budget Plan'!$A:$A,$A58),0)</f>
        <v>0</v>
      </c>
      <c r="E58" s="341"/>
      <c r="F58" s="97">
        <f t="shared" si="6"/>
        <v>0</v>
      </c>
      <c r="G58" s="97">
        <f>_xlfn.IFNA(SUMIFS('Access Budget Plan'!D:D,'Access Budget Plan'!$A:$A,$A58),0)</f>
        <v>0</v>
      </c>
      <c r="H58" s="97">
        <f>_xlfn.IFNA(SUMIFS('Access Budget Plan'!E:E,'Access Budget Plan'!$A:$A,$A58),0)</f>
        <v>0</v>
      </c>
      <c r="I58" s="97">
        <f>_xlfn.IFNA(SUMIFS('Access Budget Plan'!F:F,'Access Budget Plan'!$A:$A,$A58),0)</f>
        <v>0</v>
      </c>
      <c r="J58" s="97">
        <f>_xlfn.IFNA(SUMIFS('Access Budget Plan'!G:G,'Access Budget Plan'!$A:$A,$A58),0)</f>
        <v>0</v>
      </c>
      <c r="K58" s="400"/>
      <c r="L58" s="400"/>
      <c r="M58" s="400"/>
      <c r="N58" s="398" t="s">
        <v>399</v>
      </c>
    </row>
    <row r="59" spans="1:14" ht="15" customHeight="1" x14ac:dyDescent="0.25">
      <c r="A59" s="1" t="s">
        <v>818</v>
      </c>
      <c r="B59" s="2" t="s">
        <v>819</v>
      </c>
      <c r="C59" s="401"/>
      <c r="D59" s="394">
        <f>_xlfn.IFNA(SUMIFS('Access Budget Plan'!C:C,'Access Budget Plan'!$A:$A,$A59),0)</f>
        <v>0</v>
      </c>
      <c r="E59" s="341"/>
      <c r="F59" s="97">
        <f t="shared" si="6"/>
        <v>0</v>
      </c>
      <c r="G59" s="97">
        <f>_xlfn.IFNA(SUMIFS('Access Budget Plan'!D:D,'Access Budget Plan'!$A:$A,$A59),0)</f>
        <v>0</v>
      </c>
      <c r="H59" s="97">
        <f>_xlfn.IFNA(SUMIFS('Access Budget Plan'!E:E,'Access Budget Plan'!$A:$A,$A59),0)</f>
        <v>0</v>
      </c>
      <c r="I59" s="97">
        <f>_xlfn.IFNA(SUMIFS('Access Budget Plan'!F:F,'Access Budget Plan'!$A:$A,$A59),0)</f>
        <v>0</v>
      </c>
      <c r="J59" s="97">
        <f>_xlfn.IFNA(SUMIFS('Access Budget Plan'!G:G,'Access Budget Plan'!$A:$A,$A59),0)</f>
        <v>0</v>
      </c>
      <c r="K59" s="400"/>
      <c r="L59" s="400"/>
      <c r="M59" s="400"/>
      <c r="N59" s="398" t="s">
        <v>399</v>
      </c>
    </row>
    <row r="60" spans="1:14" ht="15" customHeight="1" x14ac:dyDescent="0.25">
      <c r="A60" s="1" t="s">
        <v>820</v>
      </c>
      <c r="B60" s="2" t="s">
        <v>821</v>
      </c>
      <c r="C60" s="401"/>
      <c r="D60" s="394">
        <f>_xlfn.IFNA(SUMIFS('Access Budget Plan'!C:C,'Access Budget Plan'!$A:$A,$A60),0)</f>
        <v>0</v>
      </c>
      <c r="E60" s="341"/>
      <c r="F60" s="97">
        <f t="shared" si="6"/>
        <v>0</v>
      </c>
      <c r="G60" s="97">
        <f>_xlfn.IFNA(SUMIFS('Access Budget Plan'!D:D,'Access Budget Plan'!$A:$A,$A60),0)</f>
        <v>0</v>
      </c>
      <c r="H60" s="97">
        <f>_xlfn.IFNA(SUMIFS('Access Budget Plan'!E:E,'Access Budget Plan'!$A:$A,$A60),0)</f>
        <v>0</v>
      </c>
      <c r="I60" s="97">
        <f>_xlfn.IFNA(SUMIFS('Access Budget Plan'!F:F,'Access Budget Plan'!$A:$A,$A60),0)</f>
        <v>0</v>
      </c>
      <c r="J60" s="97">
        <f>_xlfn.IFNA(SUMIFS('Access Budget Plan'!G:G,'Access Budget Plan'!$A:$A,$A60),0)</f>
        <v>0</v>
      </c>
      <c r="K60" s="400"/>
      <c r="L60" s="400"/>
      <c r="M60" s="400"/>
      <c r="N60" s="398" t="s">
        <v>399</v>
      </c>
    </row>
    <row r="61" spans="1:14" ht="15" customHeight="1" x14ac:dyDescent="0.25">
      <c r="A61" s="1" t="s">
        <v>822</v>
      </c>
      <c r="B61" s="2" t="s">
        <v>823</v>
      </c>
      <c r="C61" s="401"/>
      <c r="D61" s="394">
        <f>_xlfn.IFNA(SUMIFS('Access Budget Plan'!C:C,'Access Budget Plan'!$A:$A,$A61),0)</f>
        <v>0</v>
      </c>
      <c r="E61" s="341"/>
      <c r="F61" s="97">
        <f t="shared" si="6"/>
        <v>0</v>
      </c>
      <c r="G61" s="97">
        <f>_xlfn.IFNA(SUMIFS('Access Budget Plan'!D:D,'Access Budget Plan'!$A:$A,$A61),0)</f>
        <v>0</v>
      </c>
      <c r="H61" s="97">
        <f>_xlfn.IFNA(SUMIFS('Access Budget Plan'!E:E,'Access Budget Plan'!$A:$A,$A61),0)</f>
        <v>0</v>
      </c>
      <c r="I61" s="97">
        <f>_xlfn.IFNA(SUMIFS('Access Budget Plan'!F:F,'Access Budget Plan'!$A:$A,$A61),0)</f>
        <v>0</v>
      </c>
      <c r="J61" s="97">
        <f>_xlfn.IFNA(SUMIFS('Access Budget Plan'!G:G,'Access Budget Plan'!$A:$A,$A61),0)</f>
        <v>0</v>
      </c>
      <c r="K61" s="400"/>
      <c r="L61" s="400"/>
      <c r="M61" s="400"/>
      <c r="N61" s="398" t="s">
        <v>399</v>
      </c>
    </row>
    <row r="62" spans="1:14" ht="15" customHeight="1" x14ac:dyDescent="0.25">
      <c r="A62" s="1" t="s">
        <v>824</v>
      </c>
      <c r="B62" s="2" t="s">
        <v>825</v>
      </c>
      <c r="C62" s="401"/>
      <c r="D62" s="394">
        <f>_xlfn.IFNA(SUMIFS('Access Budget Plan'!C:C,'Access Budget Plan'!$A:$A,$A62),0)</f>
        <v>0</v>
      </c>
      <c r="E62" s="341"/>
      <c r="F62" s="97">
        <f t="shared" si="6"/>
        <v>0</v>
      </c>
      <c r="G62" s="97">
        <f>_xlfn.IFNA(SUMIFS('Access Budget Plan'!D:D,'Access Budget Plan'!$A:$A,$A62),0)</f>
        <v>0</v>
      </c>
      <c r="H62" s="97">
        <f>_xlfn.IFNA(SUMIFS('Access Budget Plan'!E:E,'Access Budget Plan'!$A:$A,$A62),0)</f>
        <v>0</v>
      </c>
      <c r="I62" s="97">
        <f>_xlfn.IFNA(SUMIFS('Access Budget Plan'!F:F,'Access Budget Plan'!$A:$A,$A62),0)</f>
        <v>0</v>
      </c>
      <c r="J62" s="97">
        <f>_xlfn.IFNA(SUMIFS('Access Budget Plan'!G:G,'Access Budget Plan'!$A:$A,$A62),0)</f>
        <v>0</v>
      </c>
      <c r="K62" s="400"/>
      <c r="L62" s="400"/>
      <c r="M62" s="400"/>
      <c r="N62" s="398" t="s">
        <v>399</v>
      </c>
    </row>
    <row r="63" spans="1:14" ht="15" customHeight="1" x14ac:dyDescent="0.25">
      <c r="A63" s="1" t="s">
        <v>826</v>
      </c>
      <c r="B63" s="2" t="s">
        <v>827</v>
      </c>
      <c r="C63" s="401"/>
      <c r="D63" s="394">
        <f>_xlfn.IFNA(SUMIFS('Access Budget Plan'!C:C,'Access Budget Plan'!$A:$A,$A63),0)</f>
        <v>0</v>
      </c>
      <c r="E63" s="341"/>
      <c r="F63" s="97">
        <f t="shared" si="6"/>
        <v>0</v>
      </c>
      <c r="G63" s="97">
        <f>_xlfn.IFNA(SUMIFS('Access Budget Plan'!D:D,'Access Budget Plan'!$A:$A,$A63),0)</f>
        <v>0</v>
      </c>
      <c r="H63" s="97">
        <f>_xlfn.IFNA(SUMIFS('Access Budget Plan'!E:E,'Access Budget Plan'!$A:$A,$A63),0)</f>
        <v>0</v>
      </c>
      <c r="I63" s="97">
        <f>_xlfn.IFNA(SUMIFS('Access Budget Plan'!F:F,'Access Budget Plan'!$A:$A,$A63),0)</f>
        <v>0</v>
      </c>
      <c r="J63" s="97">
        <f>_xlfn.IFNA(SUMIFS('Access Budget Plan'!G:G,'Access Budget Plan'!$A:$A,$A63),0)</f>
        <v>0</v>
      </c>
      <c r="K63" s="400"/>
      <c r="L63" s="400"/>
      <c r="M63" s="400"/>
      <c r="N63" s="398" t="s">
        <v>399</v>
      </c>
    </row>
    <row r="64" spans="1:14" ht="15" customHeight="1" x14ac:dyDescent="0.25">
      <c r="A64" s="1" t="s">
        <v>828</v>
      </c>
      <c r="B64" s="2" t="s">
        <v>829</v>
      </c>
      <c r="C64" s="401"/>
      <c r="D64" s="394">
        <f>_xlfn.IFNA(SUMIFS('Access Budget Plan'!C:C,'Access Budget Plan'!$A:$A,$A64),0)</f>
        <v>0</v>
      </c>
      <c r="E64" s="341"/>
      <c r="F64" s="97">
        <f t="shared" si="6"/>
        <v>0</v>
      </c>
      <c r="G64" s="97">
        <f>_xlfn.IFNA(SUMIFS('Access Budget Plan'!D:D,'Access Budget Plan'!$A:$A,$A64),0)</f>
        <v>0</v>
      </c>
      <c r="H64" s="97">
        <f>_xlfn.IFNA(SUMIFS('Access Budget Plan'!E:E,'Access Budget Plan'!$A:$A,$A64),0)</f>
        <v>0</v>
      </c>
      <c r="I64" s="97">
        <f>_xlfn.IFNA(SUMIFS('Access Budget Plan'!F:F,'Access Budget Plan'!$A:$A,$A64),0)</f>
        <v>0</v>
      </c>
      <c r="J64" s="97">
        <f>_xlfn.IFNA(SUMIFS('Access Budget Plan'!G:G,'Access Budget Plan'!$A:$A,$A64),0)</f>
        <v>0</v>
      </c>
      <c r="K64" s="400"/>
      <c r="L64" s="400"/>
      <c r="M64" s="400"/>
      <c r="N64" s="398" t="s">
        <v>399</v>
      </c>
    </row>
    <row r="65" spans="1:14" ht="15" customHeight="1" x14ac:dyDescent="0.25">
      <c r="A65" s="1" t="s">
        <v>151</v>
      </c>
      <c r="B65" s="2" t="s">
        <v>830</v>
      </c>
      <c r="C65" s="401">
        <f>IFERROR(ROUND(VLOOKUP($E$3,'Outturn 2024-25'!A:DP,45,FALSE),2),0)</f>
        <v>0</v>
      </c>
      <c r="D65" s="394">
        <f>_xlfn.IFNA(SUMIFS('Access Budget Plan'!C:C,'Access Budget Plan'!$A:$A,$A65),0)</f>
        <v>0</v>
      </c>
      <c r="E65" s="341"/>
      <c r="F65" s="97">
        <f t="shared" si="6"/>
        <v>0</v>
      </c>
      <c r="G65" s="97">
        <f>_xlfn.IFNA(SUMIFS('Access Budget Plan'!D:D,'Access Budget Plan'!$A:$A,$A65),0)</f>
        <v>0</v>
      </c>
      <c r="H65" s="97">
        <f>_xlfn.IFNA(SUMIFS('Access Budget Plan'!E:E,'Access Budget Plan'!$A:$A,$A65),0)</f>
        <v>0</v>
      </c>
      <c r="I65" s="97">
        <f>_xlfn.IFNA(SUMIFS('Access Budget Plan'!F:F,'Access Budget Plan'!$A:$A,$A65),0)</f>
        <v>0</v>
      </c>
      <c r="J65" s="97">
        <f>_xlfn.IFNA(SUMIFS('Access Budget Plan'!G:G,'Access Budget Plan'!$A:$A,$A65),0)</f>
        <v>0</v>
      </c>
      <c r="K65" s="399"/>
      <c r="L65" s="400"/>
      <c r="M65" s="400"/>
      <c r="N65" s="398" t="s">
        <v>399</v>
      </c>
    </row>
    <row r="66" spans="1:14" ht="15" customHeight="1" x14ac:dyDescent="0.25">
      <c r="A66" s="1" t="s">
        <v>152</v>
      </c>
      <c r="B66" s="2" t="s">
        <v>831</v>
      </c>
      <c r="C66" s="401">
        <f>IFERROR(ROUND(VLOOKUP($E$3,'Outturn 2024-25'!A:DP,46,FALSE),2),0)</f>
        <v>64784.88</v>
      </c>
      <c r="D66" s="394">
        <f>_xlfn.IFNA(SUMIFS('Access Budget Plan'!C:C,'Access Budget Plan'!$A:$A,$A66),0)</f>
        <v>0</v>
      </c>
      <c r="E66" s="341"/>
      <c r="F66" s="97">
        <f t="shared" si="6"/>
        <v>0</v>
      </c>
      <c r="G66" s="97">
        <f>_xlfn.IFNA(SUMIFS('Access Budget Plan'!D:D,'Access Budget Plan'!$A:$A,$A66),0)</f>
        <v>0</v>
      </c>
      <c r="H66" s="97">
        <f>_xlfn.IFNA(SUMIFS('Access Budget Plan'!E:E,'Access Budget Plan'!$A:$A,$A66),0)</f>
        <v>0</v>
      </c>
      <c r="I66" s="97">
        <f>_xlfn.IFNA(SUMIFS('Access Budget Plan'!F:F,'Access Budget Plan'!$A:$A,$A66),0)</f>
        <v>0</v>
      </c>
      <c r="J66" s="97">
        <f>_xlfn.IFNA(SUMIFS('Access Budget Plan'!G:G,'Access Budget Plan'!$A:$A,$A66),0)</f>
        <v>0</v>
      </c>
      <c r="K66" s="400"/>
      <c r="L66" s="400"/>
      <c r="M66" s="400"/>
      <c r="N66" s="398" t="s">
        <v>399</v>
      </c>
    </row>
    <row r="67" spans="1:14" ht="15" customHeight="1" x14ac:dyDescent="0.25">
      <c r="A67" s="1" t="s">
        <v>153</v>
      </c>
      <c r="B67" s="2" t="s">
        <v>832</v>
      </c>
      <c r="C67" s="401">
        <f>IFERROR(ROUND(VLOOKUP($E$3,'Outturn 2024-25'!A:DP,47,FALSE),2),0)</f>
        <v>12472.58</v>
      </c>
      <c r="D67" s="394">
        <f>_xlfn.IFNA(SUMIFS('Access Budget Plan'!C:C,'Access Budget Plan'!$A:$A,$A67),0)</f>
        <v>0</v>
      </c>
      <c r="E67" s="341"/>
      <c r="F67" s="97">
        <f t="shared" si="6"/>
        <v>0</v>
      </c>
      <c r="G67" s="97">
        <f>_xlfn.IFNA(SUMIFS('Access Budget Plan'!D:D,'Access Budget Plan'!$A:$A,$A67),0)</f>
        <v>0</v>
      </c>
      <c r="H67" s="97">
        <f>_xlfn.IFNA(SUMIFS('Access Budget Plan'!E:E,'Access Budget Plan'!$A:$A,$A67),0)</f>
        <v>0</v>
      </c>
      <c r="I67" s="97">
        <f>_xlfn.IFNA(SUMIFS('Access Budget Plan'!F:F,'Access Budget Plan'!$A:$A,$A67),0)</f>
        <v>0</v>
      </c>
      <c r="J67" s="97">
        <f>_xlfn.IFNA(SUMIFS('Access Budget Plan'!G:G,'Access Budget Plan'!$A:$A,$A67),0)</f>
        <v>0</v>
      </c>
      <c r="K67" s="400"/>
      <c r="L67" s="400"/>
      <c r="M67" s="400"/>
      <c r="N67" s="398" t="s">
        <v>399</v>
      </c>
    </row>
    <row r="68" spans="1:14" ht="15" customHeight="1" x14ac:dyDescent="0.25">
      <c r="A68" s="1" t="s">
        <v>154</v>
      </c>
      <c r="B68" s="2" t="s">
        <v>833</v>
      </c>
      <c r="C68" s="401">
        <f>IFERROR(ROUND(VLOOKUP($E$3,'Outturn 2024-25'!A:DP,48,FALSE),2),0)</f>
        <v>4215</v>
      </c>
      <c r="D68" s="394">
        <f>_xlfn.IFNA(SUMIFS('Access Budget Plan'!C:C,'Access Budget Plan'!$A:$A,$A68),0)</f>
        <v>0</v>
      </c>
      <c r="E68" s="341"/>
      <c r="F68" s="97">
        <f t="shared" si="6"/>
        <v>0</v>
      </c>
      <c r="G68" s="97">
        <f>_xlfn.IFNA(SUMIFS('Access Budget Plan'!D:D,'Access Budget Plan'!$A:$A,$A68),0)</f>
        <v>0</v>
      </c>
      <c r="H68" s="97">
        <f>_xlfn.IFNA(SUMIFS('Access Budget Plan'!E:E,'Access Budget Plan'!$A:$A,$A68),0)</f>
        <v>0</v>
      </c>
      <c r="I68" s="97">
        <f>_xlfn.IFNA(SUMIFS('Access Budget Plan'!F:F,'Access Budget Plan'!$A:$A,$A68),0)</f>
        <v>0</v>
      </c>
      <c r="J68" s="97">
        <f>_xlfn.IFNA(SUMIFS('Access Budget Plan'!G:G,'Access Budget Plan'!$A:$A,$A68),0)</f>
        <v>0</v>
      </c>
      <c r="K68" s="399"/>
      <c r="L68" s="400"/>
      <c r="M68" s="400"/>
      <c r="N68" s="398" t="s">
        <v>399</v>
      </c>
    </row>
    <row r="69" spans="1:14" ht="15" customHeight="1" x14ac:dyDescent="0.25">
      <c r="A69" s="1" t="s">
        <v>155</v>
      </c>
      <c r="B69" s="2" t="s">
        <v>834</v>
      </c>
      <c r="C69" s="401">
        <f>IFERROR(ROUND(VLOOKUP($E$3,'Outturn 2024-25'!A:DP,49,FALSE),2),0)</f>
        <v>120875.41</v>
      </c>
      <c r="D69" s="394">
        <f>_xlfn.IFNA(SUMIFS('Access Budget Plan'!C:C,'Access Budget Plan'!$A:$A,$A69),0)</f>
        <v>0</v>
      </c>
      <c r="E69" s="341"/>
      <c r="F69" s="97">
        <f t="shared" si="6"/>
        <v>0</v>
      </c>
      <c r="G69" s="97">
        <f>_xlfn.IFNA(SUMIFS('Access Budget Plan'!D:D,'Access Budget Plan'!$A:$A,$A69),0)</f>
        <v>0</v>
      </c>
      <c r="H69" s="97">
        <f>_xlfn.IFNA(SUMIFS('Access Budget Plan'!E:E,'Access Budget Plan'!$A:$A,$A69),0)</f>
        <v>0</v>
      </c>
      <c r="I69" s="97">
        <f>_xlfn.IFNA(SUMIFS('Access Budget Plan'!F:F,'Access Budget Plan'!$A:$A,$A69),0)</f>
        <v>0</v>
      </c>
      <c r="J69" s="97">
        <f>_xlfn.IFNA(SUMIFS('Access Budget Plan'!G:G,'Access Budget Plan'!$A:$A,$A69),0)</f>
        <v>0</v>
      </c>
      <c r="K69" s="400"/>
      <c r="L69" s="400"/>
      <c r="M69" s="400"/>
      <c r="N69" s="398" t="s">
        <v>399</v>
      </c>
    </row>
    <row r="70" spans="1:14" ht="15" customHeight="1" x14ac:dyDescent="0.25">
      <c r="A70" s="1" t="s">
        <v>156</v>
      </c>
      <c r="B70" s="2" t="s">
        <v>835</v>
      </c>
      <c r="C70" s="401">
        <f>IFERROR(ROUND(VLOOKUP($E$3,'Outturn 2024-25'!A:DP,50,FALSE),2),0)</f>
        <v>164661.14000000001</v>
      </c>
      <c r="D70" s="394">
        <f>_xlfn.IFNA(SUMIFS('Access Budget Plan'!C:C,'Access Budget Plan'!$A:$A,$A70),0)</f>
        <v>0</v>
      </c>
      <c r="E70" s="341"/>
      <c r="F70" s="97">
        <f t="shared" si="6"/>
        <v>0</v>
      </c>
      <c r="G70" s="97">
        <f>_xlfn.IFNA(SUMIFS('Access Budget Plan'!D:D,'Access Budget Plan'!$A:$A,$A70),0)</f>
        <v>0</v>
      </c>
      <c r="H70" s="97">
        <f>_xlfn.IFNA(SUMIFS('Access Budget Plan'!E:E,'Access Budget Plan'!$A:$A,$A70),0)</f>
        <v>0</v>
      </c>
      <c r="I70" s="97">
        <f>_xlfn.IFNA(SUMIFS('Access Budget Plan'!F:F,'Access Budget Plan'!$A:$A,$A70),0)</f>
        <v>0</v>
      </c>
      <c r="J70" s="97">
        <f>_xlfn.IFNA(SUMIFS('Access Budget Plan'!G:G,'Access Budget Plan'!$A:$A,$A70),0)</f>
        <v>0</v>
      </c>
      <c r="K70" s="400"/>
      <c r="L70" s="400"/>
      <c r="M70" s="397"/>
      <c r="N70" s="398" t="s">
        <v>399</v>
      </c>
    </row>
    <row r="71" spans="1:14" ht="15" customHeight="1" x14ac:dyDescent="0.25">
      <c r="A71" s="1" t="s">
        <v>157</v>
      </c>
      <c r="B71" s="2" t="s">
        <v>836</v>
      </c>
      <c r="C71" s="401">
        <f>IFERROR(ROUND(VLOOKUP($E$3,'Outturn 2024-25'!A:DP,51,FALSE),2),0)</f>
        <v>16318.03</v>
      </c>
      <c r="D71" s="394">
        <f>_xlfn.IFNA(SUMIFS('Access Budget Plan'!C:C,'Access Budget Plan'!$A:$A,$A71),0)</f>
        <v>0</v>
      </c>
      <c r="E71" s="341"/>
      <c r="F71" s="97">
        <f t="shared" si="6"/>
        <v>0</v>
      </c>
      <c r="G71" s="97">
        <f>_xlfn.IFNA(SUMIFS('Access Budget Plan'!D:D,'Access Budget Plan'!$A:$A,$A71),0)</f>
        <v>0</v>
      </c>
      <c r="H71" s="97">
        <f>_xlfn.IFNA(SUMIFS('Access Budget Plan'!E:E,'Access Budget Plan'!$A:$A,$A71),0)</f>
        <v>0</v>
      </c>
      <c r="I71" s="97">
        <f>_xlfn.IFNA(SUMIFS('Access Budget Plan'!F:F,'Access Budget Plan'!$A:$A,$A71),0)</f>
        <v>0</v>
      </c>
      <c r="J71" s="97">
        <f>_xlfn.IFNA(SUMIFS('Access Budget Plan'!G:G,'Access Budget Plan'!$A:$A,$A71),0)</f>
        <v>0</v>
      </c>
      <c r="K71" s="400"/>
      <c r="L71" s="400"/>
      <c r="M71" s="400"/>
      <c r="N71" s="398" t="s">
        <v>399</v>
      </c>
    </row>
    <row r="72" spans="1:14" ht="15" customHeight="1" x14ac:dyDescent="0.25">
      <c r="A72" s="1" t="s">
        <v>158</v>
      </c>
      <c r="B72" s="2" t="s">
        <v>51</v>
      </c>
      <c r="C72" s="401">
        <f>IFERROR(ROUND(VLOOKUP($E$3,'Outturn 2024-25'!A:DP,52,FALSE),2),0)</f>
        <v>253279.09</v>
      </c>
      <c r="D72" s="394">
        <f>_xlfn.IFNA(SUMIFS('Access Budget Plan'!C:C,'Access Budget Plan'!$A:$A,$A72),0)</f>
        <v>0</v>
      </c>
      <c r="E72" s="341"/>
      <c r="F72" s="97">
        <f t="shared" si="6"/>
        <v>0</v>
      </c>
      <c r="G72" s="97">
        <f>_xlfn.IFNA(SUMIFS('Access Budget Plan'!D:D,'Access Budget Plan'!$A:$A,$A72),0)</f>
        <v>0</v>
      </c>
      <c r="H72" s="97">
        <f>_xlfn.IFNA(SUMIFS('Access Budget Plan'!E:E,'Access Budget Plan'!$A:$A,$A72),0)</f>
        <v>0</v>
      </c>
      <c r="I72" s="97">
        <f>_xlfn.IFNA(SUMIFS('Access Budget Plan'!F:F,'Access Budget Plan'!$A:$A,$A72),0)</f>
        <v>0</v>
      </c>
      <c r="J72" s="97">
        <f>_xlfn.IFNA(SUMIFS('Access Budget Plan'!G:G,'Access Budget Plan'!$A:$A,$A72),0)</f>
        <v>0</v>
      </c>
      <c r="K72" s="400"/>
      <c r="L72" s="400"/>
      <c r="M72" s="400"/>
      <c r="N72" s="398" t="s">
        <v>399</v>
      </c>
    </row>
    <row r="73" spans="1:14" ht="15" customHeight="1" x14ac:dyDescent="0.25">
      <c r="A73" s="1" t="s">
        <v>159</v>
      </c>
      <c r="B73" s="2" t="s">
        <v>52</v>
      </c>
      <c r="C73" s="401">
        <f>IFERROR(ROUND(VLOOKUP($E$3,'Outturn 2024-25'!A:DP,53,FALSE),2),0)</f>
        <v>0</v>
      </c>
      <c r="D73" s="394">
        <f>_xlfn.IFNA(SUMIFS('Access Budget Plan'!C:C,'Access Budget Plan'!$A:$A,$A73),0)</f>
        <v>0</v>
      </c>
      <c r="E73" s="341"/>
      <c r="F73" s="97">
        <f t="shared" si="6"/>
        <v>0</v>
      </c>
      <c r="G73" s="97">
        <f>_xlfn.IFNA(SUMIFS('Access Budget Plan'!D:D,'Access Budget Plan'!$A:$A,$A73),0)</f>
        <v>0</v>
      </c>
      <c r="H73" s="97">
        <f>_xlfn.IFNA(SUMIFS('Access Budget Plan'!E:E,'Access Budget Plan'!$A:$A,$A73),0)</f>
        <v>0</v>
      </c>
      <c r="I73" s="97">
        <f>_xlfn.IFNA(SUMIFS('Access Budget Plan'!F:F,'Access Budget Plan'!$A:$A,$A73),0)</f>
        <v>0</v>
      </c>
      <c r="J73" s="97">
        <f>_xlfn.IFNA(SUMIFS('Access Budget Plan'!G:G,'Access Budget Plan'!$A:$A,$A73),0)</f>
        <v>0</v>
      </c>
      <c r="K73" s="400"/>
      <c r="L73" s="400"/>
      <c r="M73" s="400"/>
      <c r="N73" s="398" t="s">
        <v>399</v>
      </c>
    </row>
    <row r="74" spans="1:14" ht="15" customHeight="1" x14ac:dyDescent="0.25">
      <c r="A74" s="1" t="s">
        <v>160</v>
      </c>
      <c r="B74" s="2" t="s">
        <v>837</v>
      </c>
      <c r="C74" s="401">
        <f>IFERROR(ROUND(VLOOKUP($E$3,'Outturn 2024-25'!A:DP,54,FALSE),2),0)</f>
        <v>0</v>
      </c>
      <c r="D74" s="394">
        <f>_xlfn.IFNA(SUMIFS('Access Budget Plan'!C:C,'Access Budget Plan'!$A:$A,$A74),0)</f>
        <v>0</v>
      </c>
      <c r="E74" s="341"/>
      <c r="F74" s="97">
        <f t="shared" si="6"/>
        <v>0</v>
      </c>
      <c r="G74" s="97">
        <f>_xlfn.IFNA(SUMIFS('Access Budget Plan'!D:D,'Access Budget Plan'!$A:$A,$A74),0)</f>
        <v>0</v>
      </c>
      <c r="H74" s="97">
        <f>_xlfn.IFNA(SUMIFS('Access Budget Plan'!E:E,'Access Budget Plan'!$A:$A,$A74),0)</f>
        <v>0</v>
      </c>
      <c r="I74" s="97">
        <f>_xlfn.IFNA(SUMIFS('Access Budget Plan'!F:F,'Access Budget Plan'!$A:$A,$A74),0)</f>
        <v>0</v>
      </c>
      <c r="J74" s="97">
        <f>_xlfn.IFNA(SUMIFS('Access Budget Plan'!G:G,'Access Budget Plan'!$A:$A,$A74),0)</f>
        <v>0</v>
      </c>
      <c r="K74" s="399"/>
      <c r="L74" s="400"/>
      <c r="M74" s="400"/>
      <c r="N74" s="398" t="s">
        <v>399</v>
      </c>
    </row>
    <row r="75" spans="1:14" ht="15" customHeight="1" x14ac:dyDescent="0.25">
      <c r="A75" s="1" t="s">
        <v>161</v>
      </c>
      <c r="B75" s="2" t="s">
        <v>838</v>
      </c>
      <c r="C75" s="401">
        <f>IFERROR(ROUND(VLOOKUP($E$3,'Outturn 2024-25'!A:DP,55,FALSE),2),0)</f>
        <v>0</v>
      </c>
      <c r="D75" s="394">
        <f>_xlfn.IFNA(SUMIFS('Access Budget Plan'!C:C,'Access Budget Plan'!$A:$A,$A75),0)</f>
        <v>0</v>
      </c>
      <c r="E75" s="341"/>
      <c r="F75" s="97">
        <f t="shared" si="6"/>
        <v>0</v>
      </c>
      <c r="G75" s="97">
        <f>_xlfn.IFNA(SUMIFS('Access Budget Plan'!D:D,'Access Budget Plan'!$A:$A,$A75),0)</f>
        <v>0</v>
      </c>
      <c r="H75" s="97">
        <f>_xlfn.IFNA(SUMIFS('Access Budget Plan'!E:E,'Access Budget Plan'!$A:$A,$A75),0)</f>
        <v>0</v>
      </c>
      <c r="I75" s="97">
        <f>_xlfn.IFNA(SUMIFS('Access Budget Plan'!F:F,'Access Budget Plan'!$A:$A,$A75),0)</f>
        <v>0</v>
      </c>
      <c r="J75" s="97">
        <f>_xlfn.IFNA(SUMIFS('Access Budget Plan'!G:G,'Access Budget Plan'!$A:$A,$A75),0)</f>
        <v>0</v>
      </c>
      <c r="K75" s="399"/>
      <c r="L75" s="400"/>
      <c r="M75" s="400"/>
      <c r="N75" s="398" t="s">
        <v>399</v>
      </c>
    </row>
    <row r="76" spans="1:14" ht="15" customHeight="1" x14ac:dyDescent="0.25">
      <c r="A76" s="1" t="s">
        <v>171</v>
      </c>
      <c r="B76" s="2" t="s">
        <v>839</v>
      </c>
      <c r="C76" s="401">
        <f>IFERROR(ROUND(VLOOKUP($E$3,'Outturn 2024-25'!A:DP,75,FALSE),2),0)</f>
        <v>0</v>
      </c>
      <c r="D76" s="394">
        <f>_xlfn.IFNA(SUMIFS('Access Budget Plan'!C:C,'Access Budget Plan'!$A:$A,$A76),0)</f>
        <v>0</v>
      </c>
      <c r="E76" s="341"/>
      <c r="F76" s="97">
        <f t="shared" si="6"/>
        <v>0</v>
      </c>
      <c r="G76" s="97">
        <f>_xlfn.IFNA(SUMIFS('Access Budget Plan'!D:D,'Access Budget Plan'!$A:$A,$A76),0)</f>
        <v>0</v>
      </c>
      <c r="H76" s="97">
        <f>_xlfn.IFNA(SUMIFS('Access Budget Plan'!E:E,'Access Budget Plan'!$A:$A,$A76),0)</f>
        <v>0</v>
      </c>
      <c r="I76" s="97">
        <f>_xlfn.IFNA(SUMIFS('Access Budget Plan'!F:F,'Access Budget Plan'!$A:$A,$A76),0)</f>
        <v>0</v>
      </c>
      <c r="J76" s="97">
        <f>_xlfn.IFNA(SUMIFS('Access Budget Plan'!G:G,'Access Budget Plan'!$A:$A,$A76),0)</f>
        <v>0</v>
      </c>
      <c r="K76" s="399"/>
      <c r="L76" s="400"/>
      <c r="M76" s="400"/>
      <c r="N76" s="398" t="s">
        <v>399</v>
      </c>
    </row>
    <row r="77" spans="1:14" ht="15" customHeight="1" x14ac:dyDescent="0.25">
      <c r="A77" s="1" t="s">
        <v>172</v>
      </c>
      <c r="B77" s="2" t="s">
        <v>840</v>
      </c>
      <c r="C77" s="401">
        <f>IFERROR(ROUND(VLOOKUP($E$3,'Outturn 2024-25'!A:DP,76,FALSE),2),0)</f>
        <v>0</v>
      </c>
      <c r="D77" s="394">
        <f>_xlfn.IFNA(SUMIFS('Access Budget Plan'!C:C,'Access Budget Plan'!$A:$A,$A77),0)</f>
        <v>0</v>
      </c>
      <c r="E77" s="341"/>
      <c r="F77" s="97">
        <f t="shared" si="6"/>
        <v>0</v>
      </c>
      <c r="G77" s="97">
        <f>_xlfn.IFNA(SUMIFS('Access Budget Plan'!D:D,'Access Budget Plan'!$A:$A,$A77),0)</f>
        <v>0</v>
      </c>
      <c r="H77" s="97">
        <f>_xlfn.IFNA(SUMIFS('Access Budget Plan'!E:E,'Access Budget Plan'!$A:$A,$A77),0)</f>
        <v>0</v>
      </c>
      <c r="I77" s="97">
        <f>_xlfn.IFNA(SUMIFS('Access Budget Plan'!F:F,'Access Budget Plan'!$A:$A,$A77),0)</f>
        <v>0</v>
      </c>
      <c r="J77" s="97">
        <f>_xlfn.IFNA(SUMIFS('Access Budget Plan'!G:G,'Access Budget Plan'!$A:$A,$A77),0)</f>
        <v>0</v>
      </c>
      <c r="K77" s="399"/>
      <c r="L77" s="400"/>
      <c r="M77" s="400"/>
      <c r="N77" s="398" t="s">
        <v>399</v>
      </c>
    </row>
    <row r="78" spans="1:14" ht="15" customHeight="1" x14ac:dyDescent="0.25">
      <c r="A78" s="481" t="s">
        <v>841</v>
      </c>
      <c r="B78" s="481"/>
      <c r="C78" s="269">
        <f t="shared" ref="C78:J78" si="7">SUM(C39:C77)</f>
        <v>3032581.3399999994</v>
      </c>
      <c r="D78" s="264">
        <f t="shared" si="7"/>
        <v>0</v>
      </c>
      <c r="E78" s="264">
        <f t="shared" si="7"/>
        <v>0</v>
      </c>
      <c r="F78" s="264">
        <f t="shared" si="7"/>
        <v>0</v>
      </c>
      <c r="G78" s="264">
        <f t="shared" si="7"/>
        <v>0</v>
      </c>
      <c r="H78" s="264">
        <f t="shared" si="7"/>
        <v>0</v>
      </c>
      <c r="I78" s="264">
        <f t="shared" si="7"/>
        <v>0</v>
      </c>
      <c r="J78" s="264">
        <f t="shared" si="7"/>
        <v>0</v>
      </c>
      <c r="K78" s="265"/>
      <c r="L78" s="266"/>
      <c r="M78" s="266"/>
      <c r="N78" s="267"/>
    </row>
    <row r="79" spans="1:14" ht="12.75" customHeight="1" x14ac:dyDescent="0.25">
      <c r="C79" s="61"/>
      <c r="D79" s="61"/>
      <c r="E79" s="62"/>
      <c r="F79" s="62"/>
      <c r="G79" s="62"/>
      <c r="H79" s="62"/>
      <c r="I79" s="62"/>
      <c r="J79" s="62"/>
    </row>
    <row r="80" spans="1:14" ht="15" customHeight="1" x14ac:dyDescent="0.25">
      <c r="A80" s="263" t="s">
        <v>842</v>
      </c>
      <c r="B80" s="270"/>
      <c r="C80" s="271">
        <f t="shared" ref="C80:H80" si="8">C35-C78</f>
        <v>69027.160000000615</v>
      </c>
      <c r="D80" s="271">
        <f t="shared" si="8"/>
        <v>0</v>
      </c>
      <c r="E80" s="271">
        <f t="shared" si="8"/>
        <v>0</v>
      </c>
      <c r="F80" s="271">
        <f t="shared" si="8"/>
        <v>0</v>
      </c>
      <c r="G80" s="271">
        <f t="shared" si="8"/>
        <v>0</v>
      </c>
      <c r="H80" s="271">
        <f t="shared" si="8"/>
        <v>0</v>
      </c>
      <c r="I80" s="271">
        <f t="shared" ref="I80:J80" si="9">I35-I78</f>
        <v>0</v>
      </c>
      <c r="J80" s="271">
        <f t="shared" si="9"/>
        <v>0</v>
      </c>
      <c r="K80" s="265"/>
      <c r="L80" s="266"/>
      <c r="M80" s="266"/>
      <c r="N80" s="267"/>
    </row>
    <row r="81" spans="1:14" ht="15" customHeight="1" x14ac:dyDescent="0.25">
      <c r="A81" s="263" t="s">
        <v>843</v>
      </c>
      <c r="B81" s="270"/>
      <c r="C81" s="271">
        <f>C8+C9</f>
        <v>474610.51</v>
      </c>
      <c r="D81" s="271">
        <f>D8+D9</f>
        <v>543637.67000000062</v>
      </c>
      <c r="E81" s="271">
        <f>E8+E9</f>
        <v>543637.67000000062</v>
      </c>
      <c r="F81" s="271">
        <f>F8+F9</f>
        <v>543637.67000000062</v>
      </c>
      <c r="G81" s="271">
        <f>G8+G9</f>
        <v>543637.67000000062</v>
      </c>
      <c r="H81" s="271">
        <f t="shared" ref="H81:J81" si="10">H8+H9</f>
        <v>543637.67000000062</v>
      </c>
      <c r="I81" s="271">
        <f t="shared" si="10"/>
        <v>543637.67000000062</v>
      </c>
      <c r="J81" s="271">
        <f t="shared" si="10"/>
        <v>543637.67000000062</v>
      </c>
      <c r="K81" s="265"/>
      <c r="L81" s="266"/>
      <c r="M81" s="266"/>
      <c r="N81" s="267"/>
    </row>
    <row r="82" spans="1:14" ht="15" customHeight="1" x14ac:dyDescent="0.25">
      <c r="A82" s="263" t="s">
        <v>844</v>
      </c>
      <c r="B82" s="270"/>
      <c r="C82" s="271">
        <f t="shared" ref="C82:J82" si="11">SUM(C80:C81)</f>
        <v>543637.67000000062</v>
      </c>
      <c r="D82" s="271">
        <f t="shared" si="11"/>
        <v>543637.67000000062</v>
      </c>
      <c r="E82" s="271">
        <f t="shared" si="11"/>
        <v>543637.67000000062</v>
      </c>
      <c r="F82" s="271">
        <f>SUM(F80:F81)</f>
        <v>543637.67000000062</v>
      </c>
      <c r="G82" s="271">
        <f>SUM(G80:G81)</f>
        <v>543637.67000000062</v>
      </c>
      <c r="H82" s="271">
        <f t="shared" si="11"/>
        <v>543637.67000000062</v>
      </c>
      <c r="I82" s="271">
        <f t="shared" si="11"/>
        <v>543637.67000000062</v>
      </c>
      <c r="J82" s="271">
        <f t="shared" si="11"/>
        <v>543637.67000000062</v>
      </c>
      <c r="K82" s="265"/>
      <c r="L82" s="266"/>
      <c r="M82" s="266"/>
      <c r="N82" s="267"/>
    </row>
    <row r="83" spans="1:14" ht="12.75" customHeight="1" x14ac:dyDescent="0.25">
      <c r="C83" s="61"/>
      <c r="D83" s="61"/>
      <c r="E83" s="62"/>
      <c r="F83" s="62"/>
      <c r="G83" s="62"/>
      <c r="H83" s="62"/>
      <c r="I83" s="62"/>
      <c r="J83" s="62"/>
    </row>
    <row r="84" spans="1:14" ht="13.2" x14ac:dyDescent="0.25">
      <c r="A84" s="268" t="s">
        <v>845</v>
      </c>
      <c r="B84" s="268"/>
      <c r="C84" s="63"/>
      <c r="D84" s="63"/>
      <c r="E84" s="483"/>
      <c r="F84" s="483"/>
      <c r="G84" s="483"/>
      <c r="H84" s="483"/>
      <c r="I84" s="483"/>
      <c r="J84" s="483"/>
      <c r="K84" s="3"/>
      <c r="L84" s="4"/>
      <c r="M84" s="4"/>
      <c r="N84" s="4"/>
    </row>
    <row r="85" spans="1:14" ht="15" customHeight="1" x14ac:dyDescent="0.25">
      <c r="A85" s="1" t="s">
        <v>162</v>
      </c>
      <c r="B85" s="2" t="s">
        <v>845</v>
      </c>
      <c r="C85" s="394">
        <f>IFERROR(ROUND(VLOOKUP($E$3,'Outturn 2024-25'!A:DP,60,FALSE),2),0)</f>
        <v>9096.25</v>
      </c>
      <c r="D85" s="394">
        <f>_xlfn.IFNA(SUMIFS('Access Budget Plan'!C:C,'Access Budget Plan'!$A:$A,$A85),0)</f>
        <v>0</v>
      </c>
      <c r="E85" s="341"/>
      <c r="F85" s="97">
        <f t="shared" ref="F85:F87" si="12">D85+E85</f>
        <v>0</v>
      </c>
      <c r="G85" s="97">
        <f>_xlfn.IFNA(SUMIFS('Access Budget Plan'!D:D,'Access Budget Plan'!$A:$A,$A85),0)</f>
        <v>0</v>
      </c>
      <c r="H85" s="97">
        <f>_xlfn.IFNA(SUMIFS('Access Budget Plan'!E:E,'Access Budget Plan'!$A:$A,$A85),0)</f>
        <v>0</v>
      </c>
      <c r="I85" s="97">
        <f>_xlfn.IFNA(SUMIFS('Access Budget Plan'!F:F,'Access Budget Plan'!$A:$A,$A85),0)</f>
        <v>0</v>
      </c>
      <c r="J85" s="97">
        <f>_xlfn.IFNA(SUMIFS('Access Budget Plan'!G:G,'Access Budget Plan'!$A:$A,$A85),0)</f>
        <v>0</v>
      </c>
      <c r="K85" s="400"/>
      <c r="L85" s="400"/>
      <c r="M85" s="400"/>
      <c r="N85" s="398" t="s">
        <v>399</v>
      </c>
    </row>
    <row r="86" spans="1:14" ht="15" customHeight="1" x14ac:dyDescent="0.25">
      <c r="A86" s="1" t="s">
        <v>163</v>
      </c>
      <c r="B86" s="2" t="s">
        <v>846</v>
      </c>
      <c r="C86" s="394">
        <f>IFERROR(ROUND(VLOOKUP($E$3,'Outturn 2024-25'!A:DP,62,FALSE),2),0)</f>
        <v>0</v>
      </c>
      <c r="D86" s="394">
        <f>_xlfn.IFNA(SUMIFS('Access Budget Plan'!C:C,'Access Budget Plan'!$A:$A,$A86),0)</f>
        <v>0</v>
      </c>
      <c r="E86" s="341"/>
      <c r="F86" s="97">
        <f t="shared" si="12"/>
        <v>0</v>
      </c>
      <c r="G86" s="97">
        <f>_xlfn.IFNA(SUMIFS('Access Budget Plan'!D:D,'Access Budget Plan'!$A:$A,$A86),0)</f>
        <v>0</v>
      </c>
      <c r="H86" s="97">
        <f>_xlfn.IFNA(SUMIFS('Access Budget Plan'!E:E,'Access Budget Plan'!$A:$A,$A86),0)</f>
        <v>0</v>
      </c>
      <c r="I86" s="97">
        <f>_xlfn.IFNA(SUMIFS('Access Budget Plan'!F:F,'Access Budget Plan'!$A:$A,$A86),0)</f>
        <v>0</v>
      </c>
      <c r="J86" s="97">
        <f>_xlfn.IFNA(SUMIFS('Access Budget Plan'!G:G,'Access Budget Plan'!$A:$A,$A86),0)</f>
        <v>0</v>
      </c>
      <c r="K86" s="400"/>
      <c r="L86" s="400"/>
      <c r="M86" s="400"/>
      <c r="N86" s="398" t="s">
        <v>399</v>
      </c>
    </row>
    <row r="87" spans="1:14" ht="15" customHeight="1" x14ac:dyDescent="0.25">
      <c r="A87" s="1" t="s">
        <v>164</v>
      </c>
      <c r="B87" s="2" t="s">
        <v>838</v>
      </c>
      <c r="C87" s="394">
        <f>IFERROR(ROUND(VLOOKUP($E$3,'Outturn 2024-25'!A:DP,62,FALSE),2),0)</f>
        <v>0</v>
      </c>
      <c r="D87" s="394">
        <f>_xlfn.IFNA(SUMIFS('Access Budget Plan'!C:C,'Access Budget Plan'!$A:$A,$A87),0)</f>
        <v>0</v>
      </c>
      <c r="E87" s="341"/>
      <c r="F87" s="97">
        <f t="shared" si="12"/>
        <v>0</v>
      </c>
      <c r="G87" s="97">
        <f>_xlfn.IFNA(SUMIFS('Access Budget Plan'!D:D,'Access Budget Plan'!$A:$A,$A87),0)</f>
        <v>0</v>
      </c>
      <c r="H87" s="97">
        <f>_xlfn.IFNA(SUMIFS('Access Budget Plan'!E:E,'Access Budget Plan'!$A:$A,$A87),0)</f>
        <v>0</v>
      </c>
      <c r="I87" s="97">
        <f>_xlfn.IFNA(SUMIFS('Access Budget Plan'!F:F,'Access Budget Plan'!$A:$A,$A87),0)</f>
        <v>0</v>
      </c>
      <c r="J87" s="97">
        <f>_xlfn.IFNA(SUMIFS('Access Budget Plan'!G:G,'Access Budget Plan'!$A:$A,$A87),0)</f>
        <v>0</v>
      </c>
      <c r="K87" s="399"/>
      <c r="L87" s="400"/>
      <c r="M87" s="400"/>
      <c r="N87" s="398" t="s">
        <v>399</v>
      </c>
    </row>
    <row r="88" spans="1:14" ht="15" customHeight="1" x14ac:dyDescent="0.25">
      <c r="A88" s="481" t="s">
        <v>847</v>
      </c>
      <c r="B88" s="481"/>
      <c r="C88" s="271">
        <f t="shared" ref="C88:J88" si="13">SUM(C85:C87)</f>
        <v>9096.25</v>
      </c>
      <c r="D88" s="271">
        <f t="shared" si="13"/>
        <v>0</v>
      </c>
      <c r="E88" s="271">
        <f t="shared" si="13"/>
        <v>0</v>
      </c>
      <c r="F88" s="271">
        <f t="shared" si="13"/>
        <v>0</v>
      </c>
      <c r="G88" s="271">
        <f t="shared" si="13"/>
        <v>0</v>
      </c>
      <c r="H88" s="271">
        <f t="shared" si="13"/>
        <v>0</v>
      </c>
      <c r="I88" s="271">
        <f t="shared" si="13"/>
        <v>0</v>
      </c>
      <c r="J88" s="271">
        <f t="shared" si="13"/>
        <v>0</v>
      </c>
      <c r="K88" s="265"/>
      <c r="L88" s="266"/>
      <c r="M88" s="266"/>
      <c r="N88" s="267"/>
    </row>
    <row r="89" spans="1:14" ht="12.75" customHeight="1" x14ac:dyDescent="0.25">
      <c r="C89" s="61"/>
      <c r="D89" s="61"/>
      <c r="E89" s="62"/>
      <c r="F89" s="62"/>
      <c r="G89" s="62"/>
      <c r="H89" s="62"/>
      <c r="I89" s="62"/>
      <c r="J89" s="62"/>
    </row>
    <row r="90" spans="1:14" ht="13.2" x14ac:dyDescent="0.25">
      <c r="A90" s="272" t="s">
        <v>848</v>
      </c>
      <c r="B90" s="263"/>
      <c r="C90" s="63"/>
      <c r="D90" s="63"/>
      <c r="E90" s="483" t="s">
        <v>849</v>
      </c>
      <c r="F90" s="483"/>
      <c r="G90" s="483"/>
      <c r="H90" s="483"/>
      <c r="I90" s="483"/>
      <c r="J90" s="483"/>
      <c r="K90" s="3" t="s">
        <v>776</v>
      </c>
      <c r="L90" s="4" t="s">
        <v>777</v>
      </c>
      <c r="M90" s="4" t="s">
        <v>778</v>
      </c>
      <c r="N90" s="4" t="s">
        <v>779</v>
      </c>
    </row>
    <row r="91" spans="1:14" ht="15" customHeight="1" x14ac:dyDescent="0.25">
      <c r="A91" s="1" t="s">
        <v>165</v>
      </c>
      <c r="B91" s="55" t="s">
        <v>850</v>
      </c>
      <c r="C91" s="394">
        <f>IFERROR(ROUND(VLOOKUP($E$3,'Outturn 2024-25'!A:DP,64,FALSE),2),0)</f>
        <v>0</v>
      </c>
      <c r="D91" s="394">
        <f>_xlfn.IFNA(SUMIFS('Access Budget Plan'!C:C,'Access Budget Plan'!$A:$A,$A91),0)</f>
        <v>0</v>
      </c>
      <c r="E91" s="341"/>
      <c r="F91" s="97">
        <f t="shared" ref="F91:F98" si="14">D91+E91</f>
        <v>0</v>
      </c>
      <c r="G91" s="97">
        <f>_xlfn.IFNA(SUMIFS('Access Budget Plan'!D:D,'Access Budget Plan'!$A:$A,$A91),0)</f>
        <v>0</v>
      </c>
      <c r="H91" s="97">
        <f>_xlfn.IFNA(SUMIFS('Access Budget Plan'!E:E,'Access Budget Plan'!$A:$A,$A91),0)</f>
        <v>0</v>
      </c>
      <c r="I91" s="97">
        <f>_xlfn.IFNA(SUMIFS('Access Budget Plan'!F:F,'Access Budget Plan'!$A:$A,$A91),0)</f>
        <v>0</v>
      </c>
      <c r="J91" s="97">
        <f>_xlfn.IFNA(SUMIFS('Access Budget Plan'!G:G,'Access Budget Plan'!$A:$A,$A91),0)</f>
        <v>0</v>
      </c>
      <c r="K91" s="399"/>
      <c r="L91" s="400"/>
      <c r="M91" s="400"/>
      <c r="N91" s="398" t="s">
        <v>399</v>
      </c>
    </row>
    <row r="92" spans="1:14" ht="15" customHeight="1" x14ac:dyDescent="0.25">
      <c r="A92" s="1" t="s">
        <v>166</v>
      </c>
      <c r="B92" s="2" t="s">
        <v>851</v>
      </c>
      <c r="C92" s="394">
        <f>IFERROR(ROUND(VLOOKUP($E$3,'Outturn 2024-25'!A:DP,65,FALSE),2),0)</f>
        <v>0</v>
      </c>
      <c r="D92" s="394">
        <f>_xlfn.IFNA(SUMIFS('Access Budget Plan'!C:C,'Access Budget Plan'!$A:$A,$A92),0)</f>
        <v>0</v>
      </c>
      <c r="E92" s="341"/>
      <c r="F92" s="97">
        <f t="shared" si="14"/>
        <v>0</v>
      </c>
      <c r="G92" s="97">
        <f>_xlfn.IFNA(SUMIFS('Access Budget Plan'!D:D,'Access Budget Plan'!$A:$A,$A92),0)</f>
        <v>0</v>
      </c>
      <c r="H92" s="97">
        <f>_xlfn.IFNA(SUMIFS('Access Budget Plan'!E:E,'Access Budget Plan'!$A:$A,$A92),0)</f>
        <v>0</v>
      </c>
      <c r="I92" s="97">
        <f>_xlfn.IFNA(SUMIFS('Access Budget Plan'!F:F,'Access Budget Plan'!$A:$A,$A92),0)</f>
        <v>0</v>
      </c>
      <c r="J92" s="97">
        <f>_xlfn.IFNA(SUMIFS('Access Budget Plan'!G:G,'Access Budget Plan'!$A:$A,$A92),0)</f>
        <v>0</v>
      </c>
      <c r="K92" s="400"/>
      <c r="L92" s="400"/>
      <c r="M92" s="400"/>
      <c r="N92" s="398" t="s">
        <v>399</v>
      </c>
    </row>
    <row r="93" spans="1:14" ht="15" customHeight="1" x14ac:dyDescent="0.25">
      <c r="A93" s="1" t="s">
        <v>167</v>
      </c>
      <c r="B93" s="2" t="s">
        <v>852</v>
      </c>
      <c r="C93" s="394">
        <f>IFERROR(ROUND(VLOOKUP($E$3,'Outturn 2024-25'!A:DP,66,FALSE),2),0)</f>
        <v>711.09</v>
      </c>
      <c r="D93" s="394">
        <f>_xlfn.IFNA(SUMIFS('Access Budget Plan'!C:C,'Access Budget Plan'!$A:$A,$A93),0)</f>
        <v>0</v>
      </c>
      <c r="E93" s="341"/>
      <c r="F93" s="97">
        <f t="shared" si="14"/>
        <v>0</v>
      </c>
      <c r="G93" s="97">
        <f>_xlfn.IFNA(SUMIFS('Access Budget Plan'!D:D,'Access Budget Plan'!$A:$A,$A93),0)</f>
        <v>0</v>
      </c>
      <c r="H93" s="97">
        <f>_xlfn.IFNA(SUMIFS('Access Budget Plan'!E:E,'Access Budget Plan'!$A:$A,$A93),0)</f>
        <v>0</v>
      </c>
      <c r="I93" s="97">
        <f>_xlfn.IFNA(SUMIFS('Access Budget Plan'!F:F,'Access Budget Plan'!$A:$A,$A93),0)</f>
        <v>0</v>
      </c>
      <c r="J93" s="97">
        <f>_xlfn.IFNA(SUMIFS('Access Budget Plan'!G:G,'Access Budget Plan'!$A:$A,$A93),0)</f>
        <v>0</v>
      </c>
      <c r="K93" s="399"/>
      <c r="L93" s="400"/>
      <c r="M93" s="400"/>
      <c r="N93" s="398" t="s">
        <v>399</v>
      </c>
    </row>
    <row r="94" spans="1:14" ht="15" customHeight="1" x14ac:dyDescent="0.25">
      <c r="A94" s="1" t="s">
        <v>853</v>
      </c>
      <c r="B94" s="2" t="s">
        <v>817</v>
      </c>
      <c r="C94" s="394"/>
      <c r="D94" s="394">
        <f>_xlfn.IFNA(SUMIFS('Access Budget Plan'!C:C,'Access Budget Plan'!$A:$A,$A94),0)</f>
        <v>0</v>
      </c>
      <c r="E94" s="341"/>
      <c r="F94" s="97">
        <f t="shared" si="14"/>
        <v>0</v>
      </c>
      <c r="G94" s="97">
        <f>_xlfn.IFNA(SUMIFS('Access Budget Plan'!D:D,'Access Budget Plan'!$A:$A,$A94),0)</f>
        <v>0</v>
      </c>
      <c r="H94" s="97">
        <f>_xlfn.IFNA(SUMIFS('Access Budget Plan'!E:E,'Access Budget Plan'!$A:$A,$A94),0)</f>
        <v>0</v>
      </c>
      <c r="I94" s="97">
        <f>_xlfn.IFNA(SUMIFS('Access Budget Plan'!F:F,'Access Budget Plan'!$A:$A,$A94),0)</f>
        <v>0</v>
      </c>
      <c r="J94" s="97">
        <f>_xlfn.IFNA(SUMIFS('Access Budget Plan'!G:G,'Access Budget Plan'!$A:$A,$A94),0)</f>
        <v>0</v>
      </c>
      <c r="K94" s="399"/>
      <c r="L94" s="400"/>
      <c r="M94" s="400"/>
      <c r="N94" s="398" t="s">
        <v>399</v>
      </c>
    </row>
    <row r="95" spans="1:14" ht="15" customHeight="1" x14ac:dyDescent="0.25">
      <c r="A95" s="1" t="s">
        <v>854</v>
      </c>
      <c r="B95" s="2" t="s">
        <v>819</v>
      </c>
      <c r="C95" s="394"/>
      <c r="D95" s="394">
        <f>_xlfn.IFNA(SUMIFS('Access Budget Plan'!C:C,'Access Budget Plan'!$A:$A,$A95),0)</f>
        <v>0</v>
      </c>
      <c r="E95" s="341"/>
      <c r="F95" s="97">
        <f t="shared" si="14"/>
        <v>0</v>
      </c>
      <c r="G95" s="97">
        <f>_xlfn.IFNA(SUMIFS('Access Budget Plan'!D:D,'Access Budget Plan'!$A:$A,$A95),0)</f>
        <v>0</v>
      </c>
      <c r="H95" s="97">
        <f>_xlfn.IFNA(SUMIFS('Access Budget Plan'!E:E,'Access Budget Plan'!$A:$A,$A95),0)</f>
        <v>0</v>
      </c>
      <c r="I95" s="97">
        <f>_xlfn.IFNA(SUMIFS('Access Budget Plan'!F:F,'Access Budget Plan'!$A:$A,$A95),0)</f>
        <v>0</v>
      </c>
      <c r="J95" s="97">
        <f>_xlfn.IFNA(SUMIFS('Access Budget Plan'!G:G,'Access Budget Plan'!$A:$A,$A95),0)</f>
        <v>0</v>
      </c>
      <c r="K95" s="399"/>
      <c r="L95" s="400"/>
      <c r="M95" s="400"/>
      <c r="N95" s="398" t="s">
        <v>399</v>
      </c>
    </row>
    <row r="96" spans="1:14" ht="15" customHeight="1" x14ac:dyDescent="0.25">
      <c r="A96" s="1" t="s">
        <v>855</v>
      </c>
      <c r="B96" s="2" t="s">
        <v>823</v>
      </c>
      <c r="C96" s="394"/>
      <c r="D96" s="394">
        <f>_xlfn.IFNA(SUMIFS('Access Budget Plan'!C:C,'Access Budget Plan'!$A:$A,$A96),0)</f>
        <v>0</v>
      </c>
      <c r="E96" s="341"/>
      <c r="F96" s="97">
        <f t="shared" si="14"/>
        <v>0</v>
      </c>
      <c r="G96" s="97">
        <f>_xlfn.IFNA(SUMIFS('Access Budget Plan'!D:D,'Access Budget Plan'!$A:$A,$A96),0)</f>
        <v>0</v>
      </c>
      <c r="H96" s="97">
        <f>_xlfn.IFNA(SUMIFS('Access Budget Plan'!E:E,'Access Budget Plan'!$A:$A,$A96),0)</f>
        <v>0</v>
      </c>
      <c r="I96" s="97">
        <f>_xlfn.IFNA(SUMIFS('Access Budget Plan'!F:F,'Access Budget Plan'!$A:$A,$A96),0)</f>
        <v>0</v>
      </c>
      <c r="J96" s="97">
        <f>_xlfn.IFNA(SUMIFS('Access Budget Plan'!G:G,'Access Budget Plan'!$A:$A,$A96),0)</f>
        <v>0</v>
      </c>
      <c r="K96" s="399"/>
      <c r="L96" s="400"/>
      <c r="M96" s="400"/>
      <c r="N96" s="398" t="s">
        <v>399</v>
      </c>
    </row>
    <row r="97" spans="1:14" ht="15" customHeight="1" x14ac:dyDescent="0.25">
      <c r="A97" s="1" t="s">
        <v>856</v>
      </c>
      <c r="B97" s="2" t="s">
        <v>825</v>
      </c>
      <c r="C97" s="394"/>
      <c r="D97" s="394">
        <f>_xlfn.IFNA(SUMIFS('Access Budget Plan'!C:C,'Access Budget Plan'!$A:$A,$A97),0)</f>
        <v>0</v>
      </c>
      <c r="E97" s="341"/>
      <c r="F97" s="97">
        <f t="shared" si="14"/>
        <v>0</v>
      </c>
      <c r="G97" s="97">
        <f>_xlfn.IFNA(SUMIFS('Access Budget Plan'!D:D,'Access Budget Plan'!$A:$A,$A97),0)</f>
        <v>0</v>
      </c>
      <c r="H97" s="97">
        <f>_xlfn.IFNA(SUMIFS('Access Budget Plan'!E:E,'Access Budget Plan'!$A:$A,$A97),0)</f>
        <v>0</v>
      </c>
      <c r="I97" s="97">
        <f>_xlfn.IFNA(SUMIFS('Access Budget Plan'!F:F,'Access Budget Plan'!$A:$A,$A97),0)</f>
        <v>0</v>
      </c>
      <c r="J97" s="97">
        <f>_xlfn.IFNA(SUMIFS('Access Budget Plan'!G:G,'Access Budget Plan'!$A:$A,$A97),0)</f>
        <v>0</v>
      </c>
      <c r="K97" s="399"/>
      <c r="L97" s="400"/>
      <c r="M97" s="400"/>
      <c r="N97" s="398" t="s">
        <v>399</v>
      </c>
    </row>
    <row r="98" spans="1:14" ht="15" customHeight="1" x14ac:dyDescent="0.25">
      <c r="A98" s="1" t="s">
        <v>857</v>
      </c>
      <c r="B98" s="2" t="s">
        <v>827</v>
      </c>
      <c r="C98" s="394"/>
      <c r="D98" s="394">
        <f>_xlfn.IFNA(SUMIFS('Access Budget Plan'!C:C,'Access Budget Plan'!$A:$A,$A98),0)</f>
        <v>0</v>
      </c>
      <c r="E98" s="341"/>
      <c r="F98" s="97">
        <f t="shared" si="14"/>
        <v>0</v>
      </c>
      <c r="G98" s="97">
        <f>_xlfn.IFNA(SUMIFS('Access Budget Plan'!D:D,'Access Budget Plan'!$A:$A,$A98),0)</f>
        <v>0</v>
      </c>
      <c r="H98" s="97">
        <f>_xlfn.IFNA(SUMIFS('Access Budget Plan'!E:E,'Access Budget Plan'!$A:$A,$A98),0)</f>
        <v>0</v>
      </c>
      <c r="I98" s="97">
        <f>_xlfn.IFNA(SUMIFS('Access Budget Plan'!F:F,'Access Budget Plan'!$A:$A,$A98),0)</f>
        <v>0</v>
      </c>
      <c r="J98" s="97">
        <f>_xlfn.IFNA(SUMIFS('Access Budget Plan'!G:G,'Access Budget Plan'!$A:$A,$A98),0)</f>
        <v>0</v>
      </c>
      <c r="K98" s="399"/>
      <c r="L98" s="400"/>
      <c r="M98" s="400"/>
      <c r="N98" s="398" t="s">
        <v>399</v>
      </c>
    </row>
    <row r="99" spans="1:14" ht="15" customHeight="1" x14ac:dyDescent="0.25">
      <c r="A99" s="481"/>
      <c r="B99" s="481"/>
      <c r="C99" s="271">
        <f t="shared" ref="C99:J99" si="15">SUM(C91:C98)</f>
        <v>711.09</v>
      </c>
      <c r="D99" s="271">
        <f t="shared" si="15"/>
        <v>0</v>
      </c>
      <c r="E99" s="271">
        <f t="shared" si="15"/>
        <v>0</v>
      </c>
      <c r="F99" s="271">
        <f t="shared" si="15"/>
        <v>0</v>
      </c>
      <c r="G99" s="271">
        <f t="shared" si="15"/>
        <v>0</v>
      </c>
      <c r="H99" s="271">
        <f t="shared" si="15"/>
        <v>0</v>
      </c>
      <c r="I99" s="271">
        <f t="shared" si="15"/>
        <v>0</v>
      </c>
      <c r="J99" s="271">
        <f t="shared" si="15"/>
        <v>0</v>
      </c>
      <c r="K99" s="265"/>
      <c r="L99" s="266"/>
      <c r="M99" s="266"/>
      <c r="N99" s="267"/>
    </row>
    <row r="100" spans="1:14" ht="12.75" customHeight="1" x14ac:dyDescent="0.25">
      <c r="C100" s="61"/>
      <c r="D100" s="61"/>
      <c r="E100" s="62"/>
      <c r="F100" s="62"/>
      <c r="G100" s="62"/>
      <c r="H100" s="62"/>
      <c r="I100" s="62"/>
      <c r="J100" s="62"/>
    </row>
    <row r="101" spans="1:14" ht="15" customHeight="1" x14ac:dyDescent="0.25">
      <c r="A101" s="263" t="s">
        <v>842</v>
      </c>
      <c r="B101" s="270"/>
      <c r="C101" s="271">
        <f t="shared" ref="C101" si="16">C88-C99</f>
        <v>8385.16</v>
      </c>
      <c r="D101" s="271">
        <f t="shared" ref="D101:J101" si="17">D88-D99</f>
        <v>0</v>
      </c>
      <c r="E101" s="271">
        <f>E88-E99</f>
        <v>0</v>
      </c>
      <c r="F101" s="271">
        <f>F88-F99</f>
        <v>0</v>
      </c>
      <c r="G101" s="271">
        <f t="shared" si="17"/>
        <v>0</v>
      </c>
      <c r="H101" s="271">
        <f t="shared" si="17"/>
        <v>0</v>
      </c>
      <c r="I101" s="271">
        <f t="shared" si="17"/>
        <v>0</v>
      </c>
      <c r="J101" s="271">
        <f t="shared" si="17"/>
        <v>0</v>
      </c>
      <c r="K101" s="265"/>
      <c r="L101" s="266"/>
      <c r="M101" s="266"/>
      <c r="N101" s="267"/>
    </row>
    <row r="102" spans="1:14" ht="15" customHeight="1" x14ac:dyDescent="0.25">
      <c r="A102" s="263" t="s">
        <v>843</v>
      </c>
      <c r="B102" s="270"/>
      <c r="C102" s="271">
        <f t="shared" ref="C102:J102" si="18">C10+C11</f>
        <v>137592.71</v>
      </c>
      <c r="D102" s="271">
        <f t="shared" si="18"/>
        <v>145977.87</v>
      </c>
      <c r="E102" s="271">
        <f t="shared" si="18"/>
        <v>145977.87</v>
      </c>
      <c r="F102" s="271">
        <f t="shared" si="18"/>
        <v>145977.87</v>
      </c>
      <c r="G102" s="271">
        <f t="shared" si="18"/>
        <v>145977.87</v>
      </c>
      <c r="H102" s="271">
        <f t="shared" si="18"/>
        <v>145977.87</v>
      </c>
      <c r="I102" s="271">
        <f t="shared" si="18"/>
        <v>145977.87</v>
      </c>
      <c r="J102" s="271">
        <f t="shared" si="18"/>
        <v>145977.87</v>
      </c>
      <c r="K102" s="265"/>
      <c r="L102" s="266"/>
      <c r="M102" s="266"/>
      <c r="N102" s="267"/>
    </row>
    <row r="103" spans="1:14" ht="15" customHeight="1" x14ac:dyDescent="0.25">
      <c r="A103" s="263" t="s">
        <v>844</v>
      </c>
      <c r="B103" s="270"/>
      <c r="C103" s="271">
        <f t="shared" ref="C103" si="19">SUM(C101:C102)</f>
        <v>145977.87</v>
      </c>
      <c r="D103" s="271">
        <f t="shared" ref="D103:J103" si="20">SUM(D101:D102)</f>
        <v>145977.87</v>
      </c>
      <c r="E103" s="271">
        <f t="shared" si="20"/>
        <v>145977.87</v>
      </c>
      <c r="F103" s="271">
        <f>SUM(F101:F102)</f>
        <v>145977.87</v>
      </c>
      <c r="G103" s="271">
        <f t="shared" si="20"/>
        <v>145977.87</v>
      </c>
      <c r="H103" s="271">
        <f t="shared" si="20"/>
        <v>145977.87</v>
      </c>
      <c r="I103" s="271">
        <f t="shared" si="20"/>
        <v>145977.87</v>
      </c>
      <c r="J103" s="271">
        <f t="shared" si="20"/>
        <v>145977.87</v>
      </c>
      <c r="K103" s="265"/>
      <c r="L103" s="266"/>
      <c r="M103" s="266"/>
      <c r="N103" s="267"/>
    </row>
    <row r="105" spans="1:14" ht="15" customHeight="1" x14ac:dyDescent="0.25"/>
    <row r="107" spans="1:14" ht="15" customHeight="1" x14ac:dyDescent="0.25"/>
    <row r="108" spans="1:14" ht="15" customHeight="1" x14ac:dyDescent="0.25"/>
    <row r="109" spans="1:14" ht="15" customHeight="1" x14ac:dyDescent="0.25"/>
    <row r="111" spans="1:14" ht="15" customHeight="1" x14ac:dyDescent="0.25">
      <c r="B111"/>
      <c r="C111"/>
      <c r="D111"/>
    </row>
    <row r="113" spans="2:4" ht="15" customHeight="1" x14ac:dyDescent="0.25">
      <c r="B113"/>
      <c r="C113"/>
      <c r="D113"/>
    </row>
  </sheetData>
  <sheetProtection algorithmName="SHA-512" hashValue="YQwRxlzXtBTg9/84fDDgyz0mWarpxL33/bQEtRyLDbHjE5kWToy9xBMUriguUZZp6Iz+b7pR/SuEX9IiT1/7Ug==" saltValue="3XommMI5IPZhCNa+hZJUHA==" spinCount="100000" sheet="1" objects="1" scenarios="1"/>
  <mergeCells count="14">
    <mergeCell ref="A99:B99"/>
    <mergeCell ref="A15:B15"/>
    <mergeCell ref="E15:J15"/>
    <mergeCell ref="E38:J38"/>
    <mergeCell ref="E84:J84"/>
    <mergeCell ref="A35:B35"/>
    <mergeCell ref="A78:B78"/>
    <mergeCell ref="E90:J90"/>
    <mergeCell ref="G4:I4"/>
    <mergeCell ref="A1:B1"/>
    <mergeCell ref="B3:C3"/>
    <mergeCell ref="A88:B88"/>
    <mergeCell ref="A7:B7"/>
    <mergeCell ref="A13:B13"/>
  </mergeCells>
  <conditionalFormatting sqref="N8:N12 N16:N34 N39:N77 N85:N87 N91:N98">
    <cfRule type="containsText" dxfId="15" priority="1" operator="containsText" text="Green">
      <formula>NOT(ISERROR(SEARCH("Green",N8)))</formula>
    </cfRule>
    <cfRule type="containsText" dxfId="14" priority="2" operator="containsText" text="Amber">
      <formula>NOT(ISERROR(SEARCH("Amber",N8)))</formula>
    </cfRule>
    <cfRule type="containsText" dxfId="13" priority="3" operator="containsText" text="Red">
      <formula>NOT(ISERROR(SEARCH("Red",N8)))</formula>
    </cfRule>
  </conditionalFormatting>
  <pageMargins left="0.23622047244094491" right="0.23622047244094491" top="0.74803149606299213" bottom="0.74803149606299213" header="0.31496062992125984" footer="0.31496062992125984"/>
  <pageSetup paperSize="9" scale="57" fitToHeight="3" orientation="landscape" horizontalDpi="300" verticalDpi="300" r:id="rId1"/>
  <headerFooter alignWithMargins="0">
    <oddFooter>&amp;C_x000D_&amp;1#&amp;"Calibri"&amp;10&amp;K000000 OFFICIAL</oddFooter>
  </headerFooter>
  <rowBreaks count="2" manualBreakCount="2">
    <brk id="37" max="12" man="1"/>
    <brk id="82" max="12" man="1"/>
  </rowBreaks>
  <extLst>
    <ext xmlns:x14="http://schemas.microsoft.com/office/spreadsheetml/2009/9/main" uri="{CCE6A557-97BC-4b89-ADB6-D9C93CAAB3DF}">
      <x14:dataValidations xmlns:xm="http://schemas.microsoft.com/office/excel/2006/main" count="1">
        <x14:dataValidation type="list" allowBlank="1" showInputMessage="1" showErrorMessage="1" xr:uid="{DA84F362-C214-4B69-A082-EEB8D39B0AF5}">
          <x14:formula1>
            <xm:f>Lookup!$F$2:$F$5</xm:f>
          </x14:formula1>
          <xm:sqref>N8:N12 N16:N34 N85:N87 N39:N77 N91:N98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F3ED5-E667-4B29-A3AA-044156F1082A}">
  <sheetPr>
    <tabColor rgb="FFFF0000"/>
  </sheetPr>
  <dimension ref="A1:I112"/>
  <sheetViews>
    <sheetView workbookViewId="0">
      <selection activeCell="I1" sqref="I1"/>
    </sheetView>
  </sheetViews>
  <sheetFormatPr defaultRowHeight="13.2" x14ac:dyDescent="0.25"/>
  <cols>
    <col min="1" max="1" width="15.44140625" style="342" customWidth="1"/>
    <col min="2" max="2" width="49.44140625" style="342" bestFit="1" customWidth="1"/>
    <col min="3" max="3" width="14.109375" style="342" customWidth="1"/>
    <col min="4" max="4" width="15.33203125" style="342" customWidth="1"/>
    <col min="5" max="5" width="17.109375" style="342" customWidth="1"/>
    <col min="6" max="6" width="17.5546875" style="342" customWidth="1"/>
    <col min="7" max="7" width="18.33203125" style="342" customWidth="1"/>
  </cols>
  <sheetData>
    <row r="1" spans="1:9" x14ac:dyDescent="0.25">
      <c r="A1" s="448"/>
      <c r="B1" s="448"/>
      <c r="C1" s="448"/>
      <c r="D1" s="448"/>
      <c r="E1" s="448"/>
      <c r="F1" s="439"/>
      <c r="G1" s="439"/>
      <c r="I1" s="11" t="s">
        <v>1072</v>
      </c>
    </row>
    <row r="3" spans="1:9" x14ac:dyDescent="0.25">
      <c r="A3" s="448"/>
      <c r="B3" s="448"/>
      <c r="C3" s="448"/>
      <c r="D3" s="448"/>
      <c r="E3" s="448"/>
      <c r="F3" s="448"/>
      <c r="G3" s="448"/>
    </row>
    <row r="5" spans="1:9" x14ac:dyDescent="0.25">
      <c r="A5" s="440"/>
      <c r="B5" s="440"/>
      <c r="C5" s="441"/>
      <c r="D5" s="441"/>
      <c r="E5" s="441"/>
      <c r="F5" s="441"/>
      <c r="G5" s="441"/>
    </row>
    <row r="6" spans="1:9" x14ac:dyDescent="0.25">
      <c r="A6" s="442"/>
      <c r="B6" s="442"/>
      <c r="C6" s="443"/>
      <c r="D6" s="443"/>
      <c r="E6" s="443"/>
      <c r="F6" s="443"/>
      <c r="G6" s="443"/>
    </row>
    <row r="7" spans="1:9" x14ac:dyDescent="0.25">
      <c r="A7" s="442"/>
      <c r="B7" s="442"/>
      <c r="C7" s="443"/>
      <c r="D7" s="443"/>
      <c r="E7" s="443"/>
      <c r="F7" s="443"/>
      <c r="G7" s="443"/>
    </row>
    <row r="8" spans="1:9" x14ac:dyDescent="0.25">
      <c r="A8" s="442"/>
      <c r="B8" s="442"/>
      <c r="C8" s="443"/>
      <c r="D8" s="443"/>
      <c r="E8" s="443"/>
      <c r="F8" s="443"/>
      <c r="G8" s="443"/>
    </row>
    <row r="9" spans="1:9" x14ac:dyDescent="0.25">
      <c r="A9" s="442"/>
      <c r="B9" s="442"/>
      <c r="C9" s="443"/>
      <c r="D9" s="443"/>
      <c r="E9" s="443"/>
      <c r="F9" s="443"/>
      <c r="G9" s="443"/>
    </row>
    <row r="10" spans="1:9" x14ac:dyDescent="0.25">
      <c r="A10" s="442"/>
      <c r="B10" s="442"/>
      <c r="C10" s="443"/>
      <c r="D10" s="443"/>
      <c r="E10" s="443"/>
      <c r="F10" s="443"/>
      <c r="G10" s="443"/>
    </row>
    <row r="11" spans="1:9" x14ac:dyDescent="0.25">
      <c r="A11" s="442"/>
      <c r="B11" s="442"/>
      <c r="C11" s="443"/>
      <c r="D11" s="443"/>
      <c r="E11" s="443"/>
      <c r="F11" s="443"/>
      <c r="G11" s="443"/>
    </row>
    <row r="12" spans="1:9" x14ac:dyDescent="0.25">
      <c r="A12" s="442"/>
      <c r="B12" s="442"/>
      <c r="C12" s="443"/>
      <c r="D12" s="443"/>
      <c r="E12" s="443"/>
      <c r="F12" s="443"/>
      <c r="G12" s="443"/>
    </row>
    <row r="13" spans="1:9" x14ac:dyDescent="0.25">
      <c r="A13" s="442"/>
      <c r="B13" s="442"/>
      <c r="C13" s="443"/>
      <c r="D13" s="443"/>
      <c r="E13" s="443"/>
      <c r="F13" s="443"/>
      <c r="G13" s="443"/>
    </row>
    <row r="14" spans="1:9" x14ac:dyDescent="0.25">
      <c r="A14" s="442"/>
      <c r="B14" s="442"/>
      <c r="C14" s="443"/>
      <c r="D14" s="443"/>
      <c r="E14" s="443"/>
      <c r="F14" s="443"/>
      <c r="G14" s="443"/>
    </row>
    <row r="15" spans="1:9" x14ac:dyDescent="0.25">
      <c r="A15" s="442"/>
      <c r="B15" s="442"/>
      <c r="C15" s="443"/>
      <c r="D15" s="443"/>
      <c r="E15" s="443"/>
      <c r="F15" s="443"/>
      <c r="G15" s="443"/>
    </row>
    <row r="16" spans="1:9" x14ac:dyDescent="0.25">
      <c r="A16" s="442"/>
      <c r="B16" s="442"/>
      <c r="C16" s="443"/>
      <c r="D16" s="443"/>
      <c r="E16" s="443"/>
      <c r="F16" s="443"/>
      <c r="G16" s="443"/>
    </row>
    <row r="17" spans="1:7" x14ac:dyDescent="0.25">
      <c r="A17" s="442"/>
      <c r="B17" s="442"/>
      <c r="C17" s="443"/>
      <c r="D17" s="443"/>
      <c r="E17" s="443"/>
      <c r="F17" s="443"/>
      <c r="G17" s="443"/>
    </row>
    <row r="18" spans="1:7" x14ac:dyDescent="0.25">
      <c r="A18" s="442"/>
      <c r="B18" s="442"/>
      <c r="C18" s="443"/>
      <c r="D18" s="443"/>
      <c r="E18" s="443"/>
      <c r="F18" s="443"/>
      <c r="G18" s="443"/>
    </row>
    <row r="19" spans="1:7" x14ac:dyDescent="0.25">
      <c r="A19" s="442"/>
      <c r="B19" s="442"/>
      <c r="C19" s="443"/>
      <c r="D19" s="443"/>
      <c r="E19" s="443"/>
      <c r="F19" s="443"/>
      <c r="G19" s="443"/>
    </row>
    <row r="20" spans="1:7" x14ac:dyDescent="0.25">
      <c r="A20" s="442"/>
      <c r="B20" s="442"/>
      <c r="C20" s="443"/>
      <c r="D20" s="443"/>
      <c r="E20" s="443"/>
      <c r="F20" s="443"/>
      <c r="G20" s="443"/>
    </row>
    <row r="21" spans="1:7" x14ac:dyDescent="0.25">
      <c r="A21" s="442"/>
      <c r="B21" s="442"/>
      <c r="C21" s="443"/>
      <c r="D21" s="443"/>
      <c r="E21" s="443"/>
      <c r="F21" s="443"/>
      <c r="G21" s="443"/>
    </row>
    <row r="22" spans="1:7" x14ac:dyDescent="0.25">
      <c r="A22" s="442"/>
      <c r="B22" s="442"/>
      <c r="C22" s="443"/>
      <c r="D22" s="443"/>
      <c r="E22" s="443"/>
      <c r="F22" s="443"/>
      <c r="G22" s="443"/>
    </row>
    <row r="23" spans="1:7" x14ac:dyDescent="0.25">
      <c r="A23" s="442"/>
      <c r="B23" s="442"/>
      <c r="C23" s="443"/>
      <c r="D23" s="443"/>
      <c r="E23" s="443"/>
      <c r="F23" s="443"/>
      <c r="G23" s="443"/>
    </row>
    <row r="24" spans="1:7" x14ac:dyDescent="0.25">
      <c r="A24" s="442"/>
      <c r="B24" s="442"/>
      <c r="C24" s="443"/>
      <c r="D24" s="443"/>
      <c r="E24" s="443"/>
      <c r="F24" s="443"/>
      <c r="G24" s="443"/>
    </row>
    <row r="25" spans="1:7" x14ac:dyDescent="0.25">
      <c r="A25" s="442"/>
      <c r="B25" s="442"/>
      <c r="C25" s="443"/>
      <c r="D25" s="443"/>
      <c r="E25" s="443"/>
      <c r="F25" s="443"/>
      <c r="G25" s="443"/>
    </row>
    <row r="26" spans="1:7" x14ac:dyDescent="0.25">
      <c r="A26" s="442"/>
      <c r="B26" s="442"/>
      <c r="C26" s="443"/>
      <c r="D26" s="443"/>
      <c r="E26" s="443"/>
      <c r="F26" s="443"/>
      <c r="G26" s="443"/>
    </row>
    <row r="27" spans="1:7" x14ac:dyDescent="0.25">
      <c r="A27" s="442"/>
      <c r="B27" s="442"/>
      <c r="C27" s="443"/>
      <c r="D27" s="443"/>
      <c r="E27" s="443"/>
      <c r="F27" s="443"/>
      <c r="G27" s="443"/>
    </row>
    <row r="28" spans="1:7" x14ac:dyDescent="0.25">
      <c r="A28" s="440"/>
      <c r="B28" s="440"/>
      <c r="C28" s="444"/>
      <c r="D28" s="444"/>
      <c r="E28" s="444"/>
      <c r="F28" s="444"/>
      <c r="G28" s="444"/>
    </row>
    <row r="30" spans="1:7" x14ac:dyDescent="0.25">
      <c r="A30" s="448"/>
      <c r="B30" s="448"/>
      <c r="C30" s="448"/>
      <c r="D30" s="448"/>
      <c r="E30" s="448"/>
      <c r="F30" s="448"/>
      <c r="G30" s="448"/>
    </row>
    <row r="32" spans="1:7" x14ac:dyDescent="0.25">
      <c r="A32" s="440"/>
      <c r="B32" s="440"/>
      <c r="C32" s="441"/>
      <c r="D32" s="441"/>
      <c r="E32" s="441"/>
      <c r="F32" s="441"/>
      <c r="G32" s="441"/>
    </row>
    <row r="33" spans="1:7" x14ac:dyDescent="0.25">
      <c r="A33" s="442"/>
      <c r="B33" s="442"/>
      <c r="C33" s="443"/>
      <c r="D33" s="443"/>
      <c r="E33" s="443"/>
      <c r="F33" s="443"/>
      <c r="G33" s="443"/>
    </row>
    <row r="34" spans="1:7" x14ac:dyDescent="0.25">
      <c r="A34" s="442"/>
      <c r="B34" s="442"/>
      <c r="C34" s="443"/>
      <c r="D34" s="443"/>
      <c r="E34" s="443"/>
      <c r="F34" s="443"/>
      <c r="G34" s="443"/>
    </row>
    <row r="35" spans="1:7" x14ac:dyDescent="0.25">
      <c r="A35" s="442"/>
      <c r="B35" s="442"/>
      <c r="C35" s="443"/>
      <c r="D35" s="443"/>
      <c r="E35" s="443"/>
      <c r="F35" s="443"/>
      <c r="G35" s="443"/>
    </row>
    <row r="36" spans="1:7" x14ac:dyDescent="0.25">
      <c r="A36" s="442"/>
      <c r="B36" s="442"/>
      <c r="C36" s="443"/>
      <c r="D36" s="443"/>
      <c r="E36" s="443"/>
      <c r="F36" s="443"/>
      <c r="G36" s="443"/>
    </row>
    <row r="37" spans="1:7" x14ac:dyDescent="0.25">
      <c r="A37" s="442"/>
      <c r="B37" s="442"/>
      <c r="C37" s="443"/>
      <c r="D37" s="443"/>
      <c r="E37" s="443"/>
      <c r="F37" s="443"/>
      <c r="G37" s="443"/>
    </row>
    <row r="38" spans="1:7" x14ac:dyDescent="0.25">
      <c r="A38" s="442"/>
      <c r="B38" s="442"/>
      <c r="C38" s="443"/>
      <c r="D38" s="443"/>
      <c r="E38" s="443"/>
      <c r="F38" s="443"/>
      <c r="G38" s="443"/>
    </row>
    <row r="39" spans="1:7" x14ac:dyDescent="0.25">
      <c r="A39" s="442"/>
      <c r="B39" s="442"/>
      <c r="C39" s="443"/>
      <c r="D39" s="443"/>
      <c r="E39" s="443"/>
      <c r="F39" s="443"/>
      <c r="G39" s="443"/>
    </row>
    <row r="40" spans="1:7" x14ac:dyDescent="0.25">
      <c r="A40" s="442"/>
      <c r="B40" s="442"/>
      <c r="C40" s="443"/>
      <c r="D40" s="443"/>
      <c r="E40" s="443"/>
      <c r="F40" s="443"/>
      <c r="G40" s="443"/>
    </row>
    <row r="41" spans="1:7" x14ac:dyDescent="0.25">
      <c r="A41" s="442"/>
      <c r="B41" s="442"/>
      <c r="C41" s="443"/>
      <c r="D41" s="443"/>
      <c r="E41" s="443"/>
      <c r="F41" s="443"/>
      <c r="G41" s="443"/>
    </row>
    <row r="42" spans="1:7" x14ac:dyDescent="0.25">
      <c r="A42" s="442"/>
      <c r="B42" s="442"/>
      <c r="C42" s="443"/>
      <c r="D42" s="443"/>
      <c r="E42" s="443"/>
      <c r="F42" s="443"/>
      <c r="G42" s="443"/>
    </row>
    <row r="43" spans="1:7" x14ac:dyDescent="0.25">
      <c r="A43" s="442"/>
      <c r="B43" s="442"/>
      <c r="C43" s="443"/>
      <c r="D43" s="443"/>
      <c r="E43" s="443"/>
      <c r="F43" s="443"/>
      <c r="G43" s="443"/>
    </row>
    <row r="44" spans="1:7" x14ac:dyDescent="0.25">
      <c r="A44" s="442"/>
      <c r="B44" s="442"/>
      <c r="C44" s="443"/>
      <c r="D44" s="443"/>
      <c r="E44" s="443"/>
      <c r="F44" s="443"/>
      <c r="G44" s="443"/>
    </row>
    <row r="45" spans="1:7" x14ac:dyDescent="0.25">
      <c r="A45" s="442"/>
      <c r="B45" s="442"/>
      <c r="C45" s="443"/>
      <c r="D45" s="443"/>
      <c r="E45" s="443"/>
      <c r="F45" s="443"/>
      <c r="G45" s="443"/>
    </row>
    <row r="46" spans="1:7" x14ac:dyDescent="0.25">
      <c r="A46" s="442"/>
      <c r="B46" s="442"/>
      <c r="C46" s="443"/>
      <c r="D46" s="443"/>
      <c r="E46" s="443"/>
      <c r="F46" s="443"/>
      <c r="G46" s="443"/>
    </row>
    <row r="47" spans="1:7" x14ac:dyDescent="0.25">
      <c r="A47" s="442"/>
      <c r="B47" s="442"/>
      <c r="C47" s="443"/>
      <c r="D47" s="443"/>
      <c r="E47" s="443"/>
      <c r="F47" s="443"/>
      <c r="G47" s="443"/>
    </row>
    <row r="48" spans="1:7" x14ac:dyDescent="0.25">
      <c r="A48" s="442"/>
      <c r="B48" s="442"/>
      <c r="C48" s="443"/>
      <c r="D48" s="443"/>
      <c r="E48" s="443"/>
      <c r="F48" s="443"/>
      <c r="G48" s="443"/>
    </row>
    <row r="49" spans="1:7" x14ac:dyDescent="0.25">
      <c r="A49" s="442"/>
      <c r="B49" s="442"/>
      <c r="C49" s="443"/>
      <c r="D49" s="443"/>
      <c r="E49" s="443"/>
      <c r="F49" s="443"/>
      <c r="G49" s="443"/>
    </row>
    <row r="50" spans="1:7" x14ac:dyDescent="0.25">
      <c r="A50" s="442"/>
      <c r="B50" s="442"/>
      <c r="C50" s="443"/>
      <c r="D50" s="443"/>
      <c r="E50" s="443"/>
      <c r="F50" s="443"/>
      <c r="G50" s="443"/>
    </row>
    <row r="51" spans="1:7" x14ac:dyDescent="0.25">
      <c r="A51" s="442"/>
      <c r="B51" s="442"/>
      <c r="C51" s="443"/>
      <c r="D51" s="443"/>
      <c r="E51" s="443"/>
      <c r="F51" s="443"/>
      <c r="G51" s="443"/>
    </row>
    <row r="52" spans="1:7" x14ac:dyDescent="0.25">
      <c r="A52" s="442"/>
      <c r="B52" s="442"/>
      <c r="C52" s="443"/>
      <c r="D52" s="443"/>
      <c r="E52" s="443"/>
      <c r="F52" s="443"/>
      <c r="G52" s="443"/>
    </row>
    <row r="53" spans="1:7" x14ac:dyDescent="0.25">
      <c r="A53" s="442"/>
      <c r="B53" s="442"/>
      <c r="C53" s="443"/>
      <c r="D53" s="443"/>
      <c r="E53" s="443"/>
      <c r="F53" s="443"/>
      <c r="G53" s="443"/>
    </row>
    <row r="54" spans="1:7" x14ac:dyDescent="0.25">
      <c r="A54" s="442"/>
      <c r="B54" s="442"/>
      <c r="C54" s="443"/>
      <c r="D54" s="443"/>
      <c r="E54" s="443"/>
      <c r="F54" s="443"/>
      <c r="G54" s="443"/>
    </row>
    <row r="55" spans="1:7" x14ac:dyDescent="0.25">
      <c r="A55" s="442"/>
      <c r="B55" s="442"/>
      <c r="C55" s="443"/>
      <c r="D55" s="443"/>
      <c r="E55" s="443"/>
      <c r="F55" s="443"/>
      <c r="G55" s="443"/>
    </row>
    <row r="56" spans="1:7" x14ac:dyDescent="0.25">
      <c r="A56" s="442"/>
      <c r="B56" s="442"/>
      <c r="C56" s="443"/>
      <c r="D56" s="443"/>
      <c r="E56" s="443"/>
      <c r="F56" s="443"/>
      <c r="G56" s="443"/>
    </row>
    <row r="57" spans="1:7" x14ac:dyDescent="0.25">
      <c r="A57" s="442"/>
      <c r="B57" s="442"/>
      <c r="C57" s="443"/>
      <c r="D57" s="443"/>
      <c r="E57" s="443"/>
      <c r="F57" s="443"/>
      <c r="G57" s="443"/>
    </row>
    <row r="58" spans="1:7" x14ac:dyDescent="0.25">
      <c r="A58" s="442"/>
      <c r="B58" s="442"/>
      <c r="C58" s="443"/>
      <c r="D58" s="443"/>
      <c r="E58" s="443"/>
      <c r="F58" s="443"/>
      <c r="G58" s="443"/>
    </row>
    <row r="59" spans="1:7" x14ac:dyDescent="0.25">
      <c r="A59" s="442"/>
      <c r="B59" s="442"/>
      <c r="C59" s="443"/>
      <c r="D59" s="443"/>
      <c r="E59" s="443"/>
      <c r="F59" s="443"/>
      <c r="G59" s="443"/>
    </row>
    <row r="60" spans="1:7" x14ac:dyDescent="0.25">
      <c r="A60" s="442"/>
      <c r="B60" s="442"/>
      <c r="C60" s="443"/>
      <c r="D60" s="443"/>
      <c r="E60" s="443"/>
      <c r="F60" s="443"/>
      <c r="G60" s="443"/>
    </row>
    <row r="61" spans="1:7" x14ac:dyDescent="0.25">
      <c r="A61" s="442"/>
      <c r="B61" s="442"/>
      <c r="C61" s="443"/>
      <c r="D61" s="443"/>
      <c r="E61" s="443"/>
      <c r="F61" s="443"/>
      <c r="G61" s="443"/>
    </row>
    <row r="62" spans="1:7" x14ac:dyDescent="0.25">
      <c r="A62" s="442"/>
      <c r="B62" s="442"/>
      <c r="C62" s="443"/>
      <c r="D62" s="443"/>
      <c r="E62" s="443"/>
      <c r="F62" s="443"/>
      <c r="G62" s="443"/>
    </row>
    <row r="63" spans="1:7" x14ac:dyDescent="0.25">
      <c r="A63" s="442"/>
      <c r="B63" s="442"/>
      <c r="C63" s="443"/>
      <c r="D63" s="443"/>
      <c r="E63" s="443"/>
      <c r="F63" s="443"/>
      <c r="G63" s="443"/>
    </row>
    <row r="64" spans="1:7" x14ac:dyDescent="0.25">
      <c r="A64" s="442"/>
      <c r="B64" s="442"/>
      <c r="C64" s="443"/>
      <c r="D64" s="443"/>
      <c r="E64" s="443"/>
      <c r="F64" s="443"/>
      <c r="G64" s="443"/>
    </row>
    <row r="65" spans="1:7" x14ac:dyDescent="0.25">
      <c r="A65" s="442"/>
      <c r="B65" s="442"/>
      <c r="C65" s="443"/>
      <c r="D65" s="443"/>
      <c r="E65" s="443"/>
      <c r="F65" s="443"/>
      <c r="G65" s="443"/>
    </row>
    <row r="66" spans="1:7" x14ac:dyDescent="0.25">
      <c r="A66" s="442"/>
      <c r="B66" s="442"/>
      <c r="C66" s="443"/>
      <c r="D66" s="443"/>
      <c r="E66" s="443"/>
      <c r="F66" s="443"/>
      <c r="G66" s="443"/>
    </row>
    <row r="67" spans="1:7" x14ac:dyDescent="0.25">
      <c r="A67" s="442"/>
      <c r="B67" s="442"/>
      <c r="C67" s="443"/>
      <c r="D67" s="443"/>
      <c r="E67" s="443"/>
      <c r="F67" s="443"/>
      <c r="G67" s="443"/>
    </row>
    <row r="68" spans="1:7" x14ac:dyDescent="0.25">
      <c r="A68" s="442"/>
      <c r="B68" s="442"/>
      <c r="C68" s="443"/>
      <c r="D68" s="443"/>
      <c r="E68" s="443"/>
      <c r="F68" s="443"/>
      <c r="G68" s="443"/>
    </row>
    <row r="69" spans="1:7" x14ac:dyDescent="0.25">
      <c r="A69" s="442"/>
      <c r="B69" s="442"/>
      <c r="C69" s="443"/>
      <c r="D69" s="443"/>
      <c r="E69" s="443"/>
      <c r="F69" s="443"/>
      <c r="G69" s="443"/>
    </row>
    <row r="70" spans="1:7" x14ac:dyDescent="0.25">
      <c r="A70" s="442"/>
      <c r="B70" s="442"/>
      <c r="C70" s="443"/>
      <c r="D70" s="443"/>
      <c r="E70" s="443"/>
      <c r="F70" s="443"/>
      <c r="G70" s="443"/>
    </row>
    <row r="71" spans="1:7" x14ac:dyDescent="0.25">
      <c r="A71" s="442"/>
      <c r="B71" s="442"/>
      <c r="C71" s="443"/>
      <c r="D71" s="443"/>
      <c r="E71" s="443"/>
      <c r="F71" s="443"/>
      <c r="G71" s="443"/>
    </row>
    <row r="72" spans="1:7" x14ac:dyDescent="0.25">
      <c r="A72" s="440"/>
      <c r="B72" s="440"/>
      <c r="C72" s="444"/>
      <c r="D72" s="444"/>
      <c r="E72" s="444"/>
      <c r="F72" s="444"/>
      <c r="G72" s="444"/>
    </row>
    <row r="74" spans="1:7" x14ac:dyDescent="0.25">
      <c r="A74" s="445"/>
      <c r="B74" s="445"/>
      <c r="C74" s="445"/>
      <c r="D74" s="445"/>
      <c r="E74" s="445"/>
      <c r="F74" s="445"/>
      <c r="G74" s="445"/>
    </row>
    <row r="75" spans="1:7" x14ac:dyDescent="0.25">
      <c r="A75" s="445"/>
      <c r="B75" s="445"/>
      <c r="C75" s="445"/>
      <c r="D75" s="445"/>
      <c r="E75" s="445"/>
      <c r="F75" s="445"/>
      <c r="G75" s="445"/>
    </row>
    <row r="76" spans="1:7" x14ac:dyDescent="0.25">
      <c r="A76" s="445"/>
      <c r="B76" s="445"/>
      <c r="C76" s="445"/>
      <c r="D76" s="445"/>
      <c r="E76" s="445"/>
      <c r="F76" s="445"/>
      <c r="G76" s="445"/>
    </row>
    <row r="78" spans="1:7" x14ac:dyDescent="0.25">
      <c r="A78" s="448"/>
      <c r="B78" s="448"/>
      <c r="C78" s="448"/>
      <c r="D78" s="448"/>
      <c r="E78" s="448"/>
      <c r="F78" s="448"/>
      <c r="G78" s="448"/>
    </row>
    <row r="80" spans="1:7" x14ac:dyDescent="0.25">
      <c r="A80" s="440"/>
      <c r="B80" s="440"/>
      <c r="C80" s="441"/>
      <c r="D80" s="441"/>
      <c r="E80" s="441"/>
      <c r="F80" s="441"/>
      <c r="G80" s="441"/>
    </row>
    <row r="81" spans="1:7" x14ac:dyDescent="0.25">
      <c r="A81" s="442"/>
      <c r="B81" s="442"/>
      <c r="C81" s="443"/>
      <c r="D81" s="443"/>
      <c r="E81" s="443"/>
      <c r="F81" s="443"/>
      <c r="G81" s="443"/>
    </row>
    <row r="82" spans="1:7" x14ac:dyDescent="0.25">
      <c r="A82" s="442"/>
      <c r="B82" s="442"/>
      <c r="C82" s="443"/>
      <c r="D82" s="443"/>
      <c r="E82" s="443"/>
      <c r="F82" s="443"/>
      <c r="G82" s="443"/>
    </row>
    <row r="83" spans="1:7" x14ac:dyDescent="0.25">
      <c r="A83" s="442"/>
      <c r="B83" s="442"/>
      <c r="C83" s="443"/>
      <c r="D83" s="443"/>
      <c r="E83" s="443"/>
      <c r="F83" s="443"/>
      <c r="G83" s="443"/>
    </row>
    <row r="84" spans="1:7" x14ac:dyDescent="0.25">
      <c r="A84" s="440"/>
      <c r="B84" s="440"/>
      <c r="C84" s="444"/>
      <c r="D84" s="444"/>
      <c r="E84" s="444"/>
      <c r="F84" s="444"/>
      <c r="G84" s="444"/>
    </row>
    <row r="86" spans="1:7" x14ac:dyDescent="0.25">
      <c r="A86" s="448"/>
      <c r="B86" s="448"/>
      <c r="C86" s="448"/>
      <c r="D86" s="448"/>
      <c r="E86" s="448"/>
      <c r="F86" s="448"/>
      <c r="G86" s="448"/>
    </row>
    <row r="88" spans="1:7" x14ac:dyDescent="0.25">
      <c r="A88" s="440"/>
      <c r="B88" s="440"/>
      <c r="C88" s="441"/>
      <c r="D88" s="441"/>
      <c r="E88" s="441"/>
      <c r="F88" s="441"/>
      <c r="G88" s="441"/>
    </row>
    <row r="89" spans="1:7" x14ac:dyDescent="0.25">
      <c r="A89" s="442"/>
      <c r="B89" s="442"/>
      <c r="C89" s="443"/>
      <c r="D89" s="443"/>
      <c r="E89" s="443"/>
      <c r="F89" s="443"/>
      <c r="G89" s="443"/>
    </row>
    <row r="90" spans="1:7" x14ac:dyDescent="0.25">
      <c r="A90" s="442"/>
      <c r="B90" s="442"/>
      <c r="C90" s="443"/>
      <c r="D90" s="443"/>
      <c r="E90" s="443"/>
      <c r="F90" s="443"/>
      <c r="G90" s="443"/>
    </row>
    <row r="91" spans="1:7" x14ac:dyDescent="0.25">
      <c r="A91" s="442"/>
      <c r="B91" s="442"/>
      <c r="C91" s="443"/>
      <c r="D91" s="443"/>
      <c r="E91" s="443"/>
      <c r="F91" s="443"/>
      <c r="G91" s="443"/>
    </row>
    <row r="92" spans="1:7" x14ac:dyDescent="0.25">
      <c r="A92" s="442"/>
      <c r="B92" s="442"/>
      <c r="C92" s="443"/>
      <c r="D92" s="443"/>
      <c r="E92" s="443"/>
      <c r="F92" s="443"/>
      <c r="G92" s="443"/>
    </row>
    <row r="93" spans="1:7" x14ac:dyDescent="0.25">
      <c r="A93" s="442"/>
      <c r="B93" s="442"/>
      <c r="C93" s="443"/>
      <c r="D93" s="443"/>
      <c r="E93" s="443"/>
      <c r="F93" s="443"/>
      <c r="G93" s="443"/>
    </row>
    <row r="94" spans="1:7" x14ac:dyDescent="0.25">
      <c r="A94" s="442"/>
      <c r="B94" s="442"/>
      <c r="C94" s="443"/>
      <c r="D94" s="443"/>
      <c r="E94" s="443"/>
      <c r="F94" s="443"/>
      <c r="G94" s="443"/>
    </row>
    <row r="95" spans="1:7" x14ac:dyDescent="0.25">
      <c r="A95" s="442"/>
      <c r="B95" s="442"/>
      <c r="C95" s="443"/>
      <c r="D95" s="443"/>
      <c r="E95" s="443"/>
      <c r="F95" s="443"/>
      <c r="G95" s="443"/>
    </row>
    <row r="96" spans="1:7" x14ac:dyDescent="0.25">
      <c r="A96" s="442"/>
      <c r="B96" s="442"/>
      <c r="C96" s="443"/>
      <c r="D96" s="443"/>
      <c r="E96" s="443"/>
      <c r="F96" s="443"/>
      <c r="G96" s="443"/>
    </row>
    <row r="97" spans="1:7" x14ac:dyDescent="0.25">
      <c r="A97" s="440"/>
      <c r="B97" s="440"/>
      <c r="C97" s="444"/>
      <c r="D97" s="444"/>
      <c r="E97" s="444"/>
      <c r="F97" s="444"/>
      <c r="G97" s="444"/>
    </row>
    <row r="99" spans="1:7" x14ac:dyDescent="0.25">
      <c r="A99" s="445"/>
      <c r="B99" s="445"/>
      <c r="C99" s="445"/>
      <c r="D99" s="445"/>
      <c r="E99" s="445"/>
      <c r="F99" s="445"/>
      <c r="G99" s="445"/>
    </row>
    <row r="100" spans="1:7" x14ac:dyDescent="0.25">
      <c r="A100" s="445"/>
      <c r="B100" s="445"/>
      <c r="C100" s="445"/>
      <c r="D100" s="445"/>
      <c r="E100" s="445"/>
      <c r="F100" s="445"/>
      <c r="G100" s="445"/>
    </row>
    <row r="101" spans="1:7" x14ac:dyDescent="0.25">
      <c r="A101" s="445"/>
      <c r="B101" s="445"/>
      <c r="C101" s="445"/>
      <c r="D101" s="445"/>
      <c r="E101" s="445"/>
      <c r="F101" s="445"/>
      <c r="G101" s="445"/>
    </row>
    <row r="103" spans="1:7" x14ac:dyDescent="0.25">
      <c r="A103" s="439"/>
      <c r="B103" s="439"/>
      <c r="C103" s="439"/>
      <c r="D103" s="439"/>
      <c r="E103" s="439"/>
      <c r="F103" s="439"/>
      <c r="G103" s="439"/>
    </row>
    <row r="105" spans="1:7" x14ac:dyDescent="0.25">
      <c r="A105" s="439"/>
      <c r="B105" s="439"/>
      <c r="C105" s="439"/>
      <c r="D105" s="439"/>
      <c r="E105" s="439"/>
      <c r="F105" s="439"/>
      <c r="G105" s="439"/>
    </row>
    <row r="106" spans="1:7" x14ac:dyDescent="0.25">
      <c r="A106" s="439"/>
      <c r="B106" s="439"/>
      <c r="C106" s="439"/>
      <c r="D106" s="439"/>
      <c r="E106" s="439"/>
      <c r="F106" s="439"/>
      <c r="G106" s="439"/>
    </row>
    <row r="107" spans="1:7" x14ac:dyDescent="0.25">
      <c r="A107" s="439"/>
      <c r="B107" s="439"/>
      <c r="C107" s="439"/>
      <c r="D107" s="439"/>
      <c r="E107" s="439"/>
      <c r="F107" s="439"/>
      <c r="G107" s="439"/>
    </row>
    <row r="109" spans="1:7" x14ac:dyDescent="0.25">
      <c r="A109" s="449"/>
      <c r="B109" s="439"/>
      <c r="C109" s="439"/>
      <c r="D109" s="439"/>
      <c r="E109" s="439"/>
      <c r="F109" s="439"/>
      <c r="G109" s="439"/>
    </row>
    <row r="111" spans="1:7" x14ac:dyDescent="0.25">
      <c r="A111" s="439"/>
      <c r="B111" s="439"/>
      <c r="C111" s="439"/>
      <c r="D111" s="439"/>
      <c r="E111" s="439"/>
      <c r="F111" s="439"/>
      <c r="G111" s="446"/>
    </row>
    <row r="112" spans="1:7" x14ac:dyDescent="0.25">
      <c r="G112" s="447"/>
    </row>
  </sheetData>
  <sheetProtection algorithmName="SHA-512" hashValue="wi9FNDa0Qu9gvUBkO9iThgdJpc8F1UHKmarkrsXx4b6TbhoMXHJAS0HO2SSeyDukf3e60aswlzyRH4aq42lPxg==" saltValue="roV+b7UJp89+2q8iXaE38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18E088D61435D429F53A8D9D38B3C75" ma:contentTypeVersion="16" ma:contentTypeDescription="Create a new document." ma:contentTypeScope="" ma:versionID="a37939fde10610e8f07fd9d9fae39ac9">
  <xsd:schema xmlns:xsd="http://www.w3.org/2001/XMLSchema" xmlns:xs="http://www.w3.org/2001/XMLSchema" xmlns:p="http://schemas.microsoft.com/office/2006/metadata/properties" xmlns:ns2="1ce9011b-86f1-4b85-8468-bde8c49fc6b6" xmlns:ns3="db86872e-852c-4ba3-99d1-10e4e0767240" targetNamespace="http://schemas.microsoft.com/office/2006/metadata/properties" ma:root="true" ma:fieldsID="6914716d72900a96a8622dc25cdd134a" ns2:_="" ns3:_="">
    <xsd:import namespace="1ce9011b-86f1-4b85-8468-bde8c49fc6b6"/>
    <xsd:import namespace="db86872e-852c-4ba3-99d1-10e4e076724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e9011b-86f1-4b85-8468-bde8c49fc6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7eb6393-bae5-439c-9df7-ed1047f92241"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86872e-852c-4ba3-99d1-10e4e0767240"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d70b6b83-76f1-4f83-84ac-1b0750170f81}" ma:internalName="TaxCatchAll" ma:showField="CatchAllData" ma:web="db86872e-852c-4ba3-99d1-10e4e07672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ce9011b-86f1-4b85-8468-bde8c49fc6b6">
      <Terms xmlns="http://schemas.microsoft.com/office/infopath/2007/PartnerControls"/>
    </lcf76f155ced4ddcb4097134ff3c332f>
    <TaxCatchAll xmlns="db86872e-852c-4ba3-99d1-10e4e076724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5582121-656A-4610-A59D-FFFB11C31E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e9011b-86f1-4b85-8468-bde8c49fc6b6"/>
    <ds:schemaRef ds:uri="db86872e-852c-4ba3-99d1-10e4e07672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D528535-9DB1-4C4D-BF9A-885C50DC6AFD}">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46f00ac3-01ef-4c1a-b0a2-3d5e5d2c7743"/>
    <ds:schemaRef ds:uri="http://www.w3.org/XML/1998/namespace"/>
    <ds:schemaRef ds:uri="http://purl.org/dc/dcmitype/"/>
    <ds:schemaRef ds:uri="1ce9011b-86f1-4b85-8468-bde8c49fc6b6"/>
    <ds:schemaRef ds:uri="db86872e-852c-4ba3-99d1-10e4e0767240"/>
  </ds:schemaRefs>
</ds:datastoreItem>
</file>

<file path=customXml/itemProps3.xml><?xml version="1.0" encoding="utf-8"?>
<ds:datastoreItem xmlns:ds="http://schemas.openxmlformats.org/officeDocument/2006/customXml" ds:itemID="{64DB0CFE-5BD7-4F5A-9D47-D5DDD30A302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3</vt:i4>
      </vt:variant>
    </vt:vector>
  </HeadingPairs>
  <TitlesOfParts>
    <vt:vector size="28" baseType="lpstr">
      <vt:lpstr>Outturn 2024-25</vt:lpstr>
      <vt:lpstr>Lookup</vt:lpstr>
      <vt:lpstr>Read this first</vt:lpstr>
      <vt:lpstr>GLOSSARY</vt:lpstr>
      <vt:lpstr>Summary</vt:lpstr>
      <vt:lpstr>Background Narrative</vt:lpstr>
      <vt:lpstr>Project Group Actions </vt:lpstr>
      <vt:lpstr>Budget Plan</vt:lpstr>
      <vt:lpstr>Access Budget Plan</vt:lpstr>
      <vt:lpstr>Capital Plan</vt:lpstr>
      <vt:lpstr>PAN - NOR</vt:lpstr>
      <vt:lpstr>Access PAN Report</vt:lpstr>
      <vt:lpstr>Establishment</vt:lpstr>
      <vt:lpstr>Current Organisation - Example</vt:lpstr>
      <vt:lpstr>Re Org inc Costs - Example</vt:lpstr>
      <vt:lpstr>Redundancy</vt:lpstr>
      <vt:lpstr>Pension Strain</vt:lpstr>
      <vt:lpstr>EHCP Pupil and Resources</vt:lpstr>
      <vt:lpstr>Contracts</vt:lpstr>
      <vt:lpstr>Guidance Notes (PTR)</vt:lpstr>
      <vt:lpstr>PTR, Contact Ratio</vt:lpstr>
      <vt:lpstr>Benchmarking Staffing </vt:lpstr>
      <vt:lpstr>Benchmarking Premises</vt:lpstr>
      <vt:lpstr>Benchmarking Non Staff</vt:lpstr>
      <vt:lpstr>Minutes of Meeting</vt:lpstr>
      <vt:lpstr>'Budget Plan'!Print_Area</vt:lpstr>
      <vt:lpstr>'Budget Plan'!Print_Titles</vt:lpstr>
      <vt:lpstr>'PTR, Contact Ratio'!Print_Titles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Deficit recovery plan template BCC - 202425</dc:title>
  <dc:subject/>
  <dc:creator>Rosalind Dennison</dc:creator>
  <cp:keywords/>
  <dc:description/>
  <cp:lastModifiedBy>Shakera Trombley-Miah</cp:lastModifiedBy>
  <cp:revision/>
  <dcterms:created xsi:type="dcterms:W3CDTF">2016-05-09T13:38:52Z</dcterms:created>
  <dcterms:modified xsi:type="dcterms:W3CDTF">2025-11-26T11:10:50Z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17471b1-27ab-4640-9264-e69a67407ca3_Enabled">
    <vt:lpwstr>true</vt:lpwstr>
  </property>
  <property fmtid="{D5CDD505-2E9C-101B-9397-08002B2CF9AE}" pid="3" name="MSIP_Label_a17471b1-27ab-4640-9264-e69a67407ca3_SetDate">
    <vt:lpwstr>2024-12-02T16:46:28Z</vt:lpwstr>
  </property>
  <property fmtid="{D5CDD505-2E9C-101B-9397-08002B2CF9AE}" pid="4" name="MSIP_Label_a17471b1-27ab-4640-9264-e69a67407ca3_Method">
    <vt:lpwstr>Standard</vt:lpwstr>
  </property>
  <property fmtid="{D5CDD505-2E9C-101B-9397-08002B2CF9AE}" pid="5" name="MSIP_Label_a17471b1-27ab-4640-9264-e69a67407ca3_Name">
    <vt:lpwstr>BCC - OFFICIAL</vt:lpwstr>
  </property>
  <property fmtid="{D5CDD505-2E9C-101B-9397-08002B2CF9AE}" pid="6" name="MSIP_Label_a17471b1-27ab-4640-9264-e69a67407ca3_SiteId">
    <vt:lpwstr>699ace67-d2e4-4bcd-b303-d2bbe2b9bbf1</vt:lpwstr>
  </property>
  <property fmtid="{D5CDD505-2E9C-101B-9397-08002B2CF9AE}" pid="7" name="MSIP_Label_a17471b1-27ab-4640-9264-e69a67407ca3_ActionId">
    <vt:lpwstr>e97afc94-7ec0-4e75-9401-aeb363efc48e</vt:lpwstr>
  </property>
  <property fmtid="{D5CDD505-2E9C-101B-9397-08002B2CF9AE}" pid="8" name="MSIP_Label_a17471b1-27ab-4640-9264-e69a67407ca3_ContentBits">
    <vt:lpwstr>2</vt:lpwstr>
  </property>
  <property fmtid="{D5CDD505-2E9C-101B-9397-08002B2CF9AE}" pid="9" name="ContentTypeId">
    <vt:lpwstr>0x010100718E088D61435D429F53A8D9D38B3C75</vt:lpwstr>
  </property>
  <property fmtid="{D5CDD505-2E9C-101B-9397-08002B2CF9AE}" pid="10" name="SV_QUERY_LIST_4F35BF76-6C0D-4D9B-82B2-816C12CF3733">
    <vt:lpwstr>empty_477D106A-C0D6-4607-AEBD-E2C9D60EA279</vt:lpwstr>
  </property>
  <property fmtid="{D5CDD505-2E9C-101B-9397-08002B2CF9AE}" pid="11" name="SV_HIDDEN_GRID_QUERY_LIST_4F35BF76-6C0D-4D9B-82B2-816C12CF3733">
    <vt:lpwstr>empty_477D106A-C0D6-4607-AEBD-E2C9D60EA279</vt:lpwstr>
  </property>
  <property fmtid="{D5CDD505-2E9C-101B-9397-08002B2CF9AE}" pid="12" name="CloudStatistics_StoryID">
    <vt:lpwstr>358d2aca-8665-4568-b143-401b31184651</vt:lpwstr>
  </property>
  <property fmtid="{D5CDD505-2E9C-101B-9397-08002B2CF9AE}" pid="13" name="MediaServiceImageTags">
    <vt:lpwstr/>
  </property>
</Properties>
</file>