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birminghamcitycouncil-my.sharepoint.com/personal/jeremy_white_birmingham_gov_uk/Documents/Documents/Work/1. Webteam Actions/4.Mailbox/30 June/31 June/Deacon/"/>
    </mc:Choice>
  </mc:AlternateContent>
  <xr:revisionPtr revIDLastSave="0" documentId="8_{837331CC-7107-4FA0-A61B-F050E9597014}" xr6:coauthVersionLast="47" xr6:coauthVersionMax="47" xr10:uidLastSave="{00000000-0000-0000-0000-000000000000}"/>
  <workbookProtection workbookAlgorithmName="SHA-512" workbookHashValue="L19ayXO8kndR3f2l0XzBM0j73Ng/dO6XzKNyYQn9duxBqD+pTXHyTduCkmRdsOKOYHl4M0kXDIP/dFN+Utd5mg==" workbookSaltValue="lb6KcGvplAHxuTTc5cBVrg==" workbookSpinCount="100000" lockStructure="1"/>
  <bookViews>
    <workbookView xWindow="-120" yWindow="-120" windowWidth="29040" windowHeight="15840" activeTab="1" xr2:uid="{00000000-000D-0000-FFFF-FFFF00000000}"/>
  </bookViews>
  <sheets>
    <sheet name="1. Checklist" sheetId="16" r:id="rId1"/>
    <sheet name="2. CFR Return" sheetId="1" r:id="rId2"/>
    <sheet name="Sheet1" sheetId="23" state="hidden" r:id="rId3"/>
    <sheet name="S Budget" sheetId="15" state="hidden" r:id="rId4"/>
    <sheet name="Payments" sheetId="8" state="hidden" r:id="rId5"/>
    <sheet name="Lookup" sheetId="7" state="hidden" r:id="rId6"/>
    <sheet name="YTD" sheetId="12" state="hidden" r:id="rId7"/>
    <sheet name="% Budget Variance" sheetId="9" state="hidden" r:id="rId8"/>
    <sheet name="Forecast" sheetId="10" state="hidden" r:id="rId9"/>
    <sheet name="Outturn" sheetId="11" state="hidden" r:id="rId10"/>
    <sheet name="Outturn 2024-25" sheetId="22" state="hidden" r:id="rId11"/>
    <sheet name="Summary" sheetId="28" state="hidden" r:id="rId12"/>
    <sheet name="Variance" sheetId="21" state="hidden" r:id="rId13"/>
    <sheet name="3. Establishment" sheetId="24" r:id="rId14"/>
    <sheet name="4. Schools System Report" sheetId="26" r:id="rId15"/>
    <sheet name="Bank clearing" sheetId="5" state="hidden" r:id="rId16"/>
  </sheets>
  <definedNames>
    <definedName name="_xlnm._FilterDatabase" localSheetId="10" hidden="1">'Outturn 2024-25'!#REF!</definedName>
    <definedName name="_xlnm._FilterDatabase" localSheetId="4" hidden="1">Payments!$A$7:$GV$206</definedName>
    <definedName name="_xlnm._FilterDatabase" localSheetId="11" hidden="1">Summary!$A$41:$A$50</definedName>
    <definedName name="aaa">#REF!</definedName>
    <definedName name="abcde">#REF!</definedName>
    <definedName name="Accrual" localSheetId="13">#REF!</definedName>
    <definedName name="Accrual">#REF!</definedName>
    <definedName name="Accrualsrevised">#REF!</definedName>
    <definedName name="Adjustment">#REF!</definedName>
    <definedName name="Adjustments_To_1415_SBS">#REF!</definedName>
    <definedName name="Adjustments_To_1516_SBS">#REF!</definedName>
    <definedName name="Adjustments_To_PY_SBS">#REF!</definedName>
    <definedName name="agrclient">#REF!</definedName>
    <definedName name="All_dist_taper">#REF!</definedName>
    <definedName name="All_distance_threshold">#REF!</definedName>
    <definedName name="All_PupilNo_threshold">#REF!</definedName>
    <definedName name="Alt_Gains_Cap">#REF!</definedName>
    <definedName name="anteprevious_year">#REF!</definedName>
    <definedName name="APRIL">#REF!</definedName>
    <definedName name="AUGUST">#REF!</definedName>
    <definedName name="AWPU_KS3_Rate">#REF!</definedName>
    <definedName name="AWPU_KS4_Rate">#REF!</definedName>
    <definedName name="AWPU_Pri_Rate">#REF!</definedName>
    <definedName name="AWPU_Primary_DD_rate">#REF!</definedName>
    <definedName name="AWPU_Sec_DD_rate">#REF!</definedName>
    <definedName name="BalanceSheet">#REF!</definedName>
    <definedName name="BANK">#REF!</definedName>
    <definedName name="BlockTransfersDSGSchoolsBlock">#REF!</definedName>
    <definedName name="BUDGET">#REF!</definedName>
    <definedName name="BUDGET94">#REF!</definedName>
    <definedName name="Capping_Scaling_YesNo">#REF!</definedName>
    <definedName name="CCtr">#REF!</definedName>
    <definedName name="Cdmndr">#REF!</definedName>
    <definedName name="Ceiling">#REF!</definedName>
    <definedName name="column">#REF!</definedName>
    <definedName name="CommentaryAdditionalFundingFromHN">#REF!</definedName>
    <definedName name="CommentaryFallingRollsFund">#REF!</definedName>
    <definedName name="CommentaryGrowth">#REF!</definedName>
    <definedName name="CommentaryPFI">#REF!</definedName>
    <definedName name="CostCentre">#REF!</definedName>
    <definedName name="Creditors">#REF!</definedName>
    <definedName name="current_year">#REF!</definedName>
    <definedName name="current_year_full">#REF!</definedName>
    <definedName name="CY_MFG_Exclusion_Totals">#REF!</definedName>
    <definedName name="Debtors">#REF!</definedName>
    <definedName name="DECEMBER">#REF!</definedName>
    <definedName name="dsource">#REF!</definedName>
    <definedName name="EAL_Pri">#REF!</definedName>
    <definedName name="EAL_Pri_DD_rate">#REF!</definedName>
    <definedName name="EAL_Pri_Option">#REF!</definedName>
    <definedName name="EAL_Sec">#REF!</definedName>
    <definedName name="EAL_Sec_DD_rate">#REF!</definedName>
    <definedName name="EAL_Sec_Option">#REF!</definedName>
    <definedName name="EarlyYears">#REF!</definedName>
    <definedName name="Ever6_Pri_DD_Rate">#REF!</definedName>
    <definedName name="Ever6_pri_rate">#REF!</definedName>
    <definedName name="Ever6_Sec_DD_Rate">#REF!</definedName>
    <definedName name="Ever6_sec_rate">#REF!</definedName>
    <definedName name="Exc_Cir1_Total">#REF!</definedName>
    <definedName name="Exc_Cir2_Total">#REF!</definedName>
    <definedName name="Exc_Cir3_Total">#REF!</definedName>
    <definedName name="Exc_Cir4_Total">#REF!</definedName>
    <definedName name="Exc_Cir5_Total">#REF!</definedName>
    <definedName name="Exc_Cir6_Total">#REF!</definedName>
    <definedName name="Exc_Cir7_Total">#REF!</definedName>
    <definedName name="Excel_BuiltIn__FilterDatabase_3">"['Maintained Schools'.$A$1:.$H$11636]"</definedName>
    <definedName name="Excel_BuiltIn__FilterDatabase_4">"[Academies.$A$1:.$H$6222]"</definedName>
    <definedName name="Excel_BuiltIn__FilterDatabase_5">"[NMSS.$A$1:.$H$56]"</definedName>
    <definedName name="FEBRUARY">#REF!</definedName>
    <definedName name="File_Name">#REF!</definedName>
    <definedName name="File_Type">#REF!</definedName>
    <definedName name="Fringe_multiplier">#REF!</definedName>
    <definedName name="Fringe_Total">#REF!</definedName>
    <definedName name="FSM_Pri_DD_rate">#REF!</definedName>
    <definedName name="FSM_Pri_Option">#REF!</definedName>
    <definedName name="FSM_Pri_Rate">#REF!</definedName>
    <definedName name="FSM_Pri_Rate_2">#REF!</definedName>
    <definedName name="FSM_Sec_DD_rate">#REF!</definedName>
    <definedName name="FSM_Sec_Option">#REF!</definedName>
    <definedName name="FSM_Sec_Rate">#REF!</definedName>
    <definedName name="Funding_Floor">#REF!</definedName>
    <definedName name="Funding_Floor_Adjustment">#REF!</definedName>
    <definedName name="gfd">#REF!</definedName>
    <definedName name="glpage1">#REF!</definedName>
    <definedName name="glpage2">#REF!</definedName>
    <definedName name="glsum">#REF!</definedName>
    <definedName name="growthfunding">#REF!</definedName>
    <definedName name="IA_amalgamation">#REF!</definedName>
    <definedName name="IA_closed_preApril">#REF!</definedName>
    <definedName name="IA_conversion">#REF!</definedName>
    <definedName name="IA_new_free_school">#REF!</definedName>
    <definedName name="IA_NOR_change">#REF!</definedName>
    <definedName name="IA_open_postApril">#REF!</definedName>
    <definedName name="IA_open_preApril">#REF!</definedName>
    <definedName name="IDACI_B1_Pri">#REF!</definedName>
    <definedName name="IDACI_B1_Pri_DD_rate">#REF!</definedName>
    <definedName name="IDACI_B1_Sec">#REF!</definedName>
    <definedName name="IDACI_B1_Sec_DD_rate">#REF!</definedName>
    <definedName name="IDACI_B2_Pri">#REF!</definedName>
    <definedName name="IDACI_B2_Pri_DD_rate">#REF!</definedName>
    <definedName name="IDACI_B2_Sec">#REF!</definedName>
    <definedName name="IDACI_B2_Sec_DD_rate">#REF!</definedName>
    <definedName name="IDACI_B3_Pri">#REF!</definedName>
    <definedName name="IDACI_B3_Pri_DD_rate">#REF!</definedName>
    <definedName name="IDACI_B3_Sec">#REF!</definedName>
    <definedName name="IDACI_B3_Sec_DD_rate">#REF!</definedName>
    <definedName name="IDACI_B4_Pri">#REF!</definedName>
    <definedName name="IDACI_B4_Pri_DD_rate">#REF!</definedName>
    <definedName name="IDACI_B4_Sec">#REF!</definedName>
    <definedName name="IDACI_B4_Sec_DD_rate">#REF!</definedName>
    <definedName name="IDACI_B5_Pri">#REF!</definedName>
    <definedName name="IDACI_B5_Pri_DD_rate">#REF!</definedName>
    <definedName name="IDACI_B5_Sec">#REF!</definedName>
    <definedName name="IDACI_B5_Sec_DD_rate">#REF!</definedName>
    <definedName name="IDACI_B6_Pri">#REF!</definedName>
    <definedName name="IDACI_B6_Pri_DD_rate">#REF!</definedName>
    <definedName name="IDACI_B6_Sec">#REF!</definedName>
    <definedName name="IDACI_B6_Sec_DD_rate">#REF!</definedName>
    <definedName name="INCOME">#REF!</definedName>
    <definedName name="Income_in_advance">#REF!</definedName>
    <definedName name="INCOME94">#REF!</definedName>
    <definedName name="JANUARY">#REF!</definedName>
    <definedName name="JULY">#REF!</definedName>
    <definedName name="JUNE">#REF!</definedName>
    <definedName name="LA_Code">#REF!</definedName>
    <definedName name="LA_Name">#REF!</definedName>
    <definedName name="LAC_Pri_DD_rate">#REF!</definedName>
    <definedName name="LAC_Rate">#REF!</definedName>
    <definedName name="LAC_Sec_DD_rate">#REF!</definedName>
    <definedName name="LCHI_Pri">#REF!</definedName>
    <definedName name="LCHI_Pri_DD_rate">#REF!</definedName>
    <definedName name="LCHI_Pri_Option">#REF!</definedName>
    <definedName name="LCHI_Sec">#REF!</definedName>
    <definedName name="LCHI_Sec_DD_rate">#REF!</definedName>
    <definedName name="Lump_sum_Pri_DD_rate">#REF!</definedName>
    <definedName name="Lump_sum_Sec_DD_rate">#REF!</definedName>
    <definedName name="Lump_Sum_total">#REF!</definedName>
    <definedName name="MARCH">#REF!</definedName>
    <definedName name="MAY">#REF!</definedName>
    <definedName name="MFG_Rate">#REF!</definedName>
    <definedName name="MFG_Total">#REF!</definedName>
    <definedName name="Mid_dist_taper">#REF!</definedName>
    <definedName name="Mid_distance_threshold">#REF!</definedName>
    <definedName name="Mid_PupilNo_threshold">#REF!</definedName>
    <definedName name="min_pupil_rate_KS3">#REF!</definedName>
    <definedName name="min_pupil_rate_KS4">#REF!</definedName>
    <definedName name="min_pupil_rate_pri">#REF!</definedName>
    <definedName name="min_pupil_rate_sec">#REF!</definedName>
    <definedName name="Mobility_Pri">#REF!</definedName>
    <definedName name="Mobility_Pri_DD_Rate">#REF!</definedName>
    <definedName name="Mobility_Sec">#REF!</definedName>
    <definedName name="Mobility_Sec_DD_Rate">#REF!</definedName>
    <definedName name="mppf_pri">#REF!</definedName>
    <definedName name="mppf_sec">#REF!</definedName>
    <definedName name="Notional_SEN_AWPU_KS3">#REF!</definedName>
    <definedName name="Notional_SEN_AWPU_KS4">#REF!</definedName>
    <definedName name="Notional_SEN_AWPU_Pri">#REF!</definedName>
    <definedName name="Notional_SEN_EAL_Pri">#REF!</definedName>
    <definedName name="Notional_SEN_EAL_Sec">#REF!</definedName>
    <definedName name="Notional_SEN_Ever6_Pri">#REF!</definedName>
    <definedName name="Notional_SEN_Ever6_Sec">#REF!</definedName>
    <definedName name="Notional_SEN_ExCir2">#REF!</definedName>
    <definedName name="Notional_SEN_ExCir3">#REF!</definedName>
    <definedName name="Notional_SEN_ExCir4">#REF!</definedName>
    <definedName name="Notional_SEN_ExCir5">#REF!</definedName>
    <definedName name="Notional_SEN_ExCir6">#REF!</definedName>
    <definedName name="Notional_SEN_ExCir7">#REF!</definedName>
    <definedName name="Notional_SEN_FF">#REF!</definedName>
    <definedName name="Notional_SEN_FSM_Pri">#REF!</definedName>
    <definedName name="Notional_SEN_FSM_Sec">#REF!</definedName>
    <definedName name="Notional_SEN_IDACI_B1_Pri">#REF!</definedName>
    <definedName name="Notional_SEN_IDACI_B1_Sec">#REF!</definedName>
    <definedName name="Notional_SEN_IDACI_B2_Pri">#REF!</definedName>
    <definedName name="Notional_SEN_IDACI_B2_Sec">#REF!</definedName>
    <definedName name="Notional_SEN_IDACI_B3_Pri">#REF!</definedName>
    <definedName name="Notional_SEN_IDACI_B3_Sec">#REF!</definedName>
    <definedName name="Notional_SEN_IDACI_B4_Pri">#REF!</definedName>
    <definedName name="Notional_SEN_IDACI_B4_Sec">#REF!</definedName>
    <definedName name="Notional_SEN_IDACI_B5_Pri">#REF!</definedName>
    <definedName name="Notional_SEN_IDACI_B5_Sec">#REF!</definedName>
    <definedName name="Notional_SEN_IDACI_B6_Pri">#REF!</definedName>
    <definedName name="Notional_SEN_IDACI_B6_Sec">#REF!</definedName>
    <definedName name="Notional_SEN_LAC">#REF!</definedName>
    <definedName name="Notional_SEN_LCHI_Pri">#REF!</definedName>
    <definedName name="Notional_SEN_LCHI_Sec">#REF!</definedName>
    <definedName name="Notional_SEN_Lump_sum_Pri">#REF!</definedName>
    <definedName name="Notional_SEN_Lump_sum_Sec">#REF!</definedName>
    <definedName name="Notional_SEN_MFG">#REF!</definedName>
    <definedName name="Notional_SEN_Mobility_Pri">#REF!</definedName>
    <definedName name="Notional_SEN_Mobility_Sec">#REF!</definedName>
    <definedName name="Notional_SEN_MPPF">#REF!</definedName>
    <definedName name="Notional_SEN_PFI">#REF!</definedName>
    <definedName name="Notional_SEN_Rates">#REF!</definedName>
    <definedName name="Notional_SEN_SixthForm">#REF!</definedName>
    <definedName name="Notional_SEN_Sparsity_Pri">#REF!</definedName>
    <definedName name="Notional_SEN_Sparsity_Sec">#REF!</definedName>
    <definedName name="Notional_SEN_Split_sites">#REF!</definedName>
    <definedName name="NOVEMBER">#REF!</definedName>
    <definedName name="OCTOBER">#REF!</definedName>
    <definedName name="part">#REF!</definedName>
    <definedName name="Payment_in_advance">#REF!</definedName>
    <definedName name="PFI_Total">#REF!</definedName>
    <definedName name="previous_year">#REF!</definedName>
    <definedName name="previous_year_full">#REF!</definedName>
    <definedName name="Pri_dist_taper">#REF!</definedName>
    <definedName name="Pri_distance_threshold">#REF!</definedName>
    <definedName name="Pri_PupilNo_threshold">#REF!</definedName>
    <definedName name="Primary_Lump_sum">#REF!</definedName>
    <definedName name="_xlnm.Print_Area" localSheetId="11">Summary!$A$3:$W$126</definedName>
    <definedName name="Private">#REF!</definedName>
    <definedName name="ProformaAdditionalFundingFromHN">#REF!</definedName>
    <definedName name="ProformaExceptionalCircumstanceTotals">#REF!</definedName>
    <definedName name="ProformaFallingRollsFund">#REF!</definedName>
    <definedName name="ProformaGrowthFund">#REF!</definedName>
    <definedName name="ProformaHNThreshold">#REF!</definedName>
    <definedName name="PupilPremium">#REF!</definedName>
    <definedName name="PY_MFG_Exclusion_Totals">#REF!</definedName>
    <definedName name="Quarter">#REF!</definedName>
    <definedName name="Rates_Total">#REF!</definedName>
    <definedName name="Reasons_list">#REF!</definedName>
    <definedName name="Reception_Uplift_YesNo">#REF!</definedName>
    <definedName name="revbudg">#REF!</definedName>
    <definedName name="row">#REF!</definedName>
    <definedName name="Scaling_Factor">#REF!</definedName>
    <definedName name="School">#REF!</definedName>
    <definedName name="School_list">#REF!</definedName>
    <definedName name="School_Name">#REF!</definedName>
    <definedName name="Schools">#REF!</definedName>
    <definedName name="Schoolsreference2">#REF!</definedName>
    <definedName name="Sec_dist_taper">#REF!</definedName>
    <definedName name="Sec_distance_threshold">#REF!</definedName>
    <definedName name="Sec_PupilNo_threshold">#REF!</definedName>
    <definedName name="Secondary_Lump_Sum">#REF!</definedName>
    <definedName name="SEPTEMBER">#REF!</definedName>
    <definedName name="Sheet_Name">#REF!</definedName>
    <definedName name="Sixth_Form_Total">#REF!</definedName>
    <definedName name="Sparsity_All_lump_sum">#REF!</definedName>
    <definedName name="Sparsity_Mid_lump_sum">#REF!</definedName>
    <definedName name="Sparsity_Pri_DD_percentage">#REF!</definedName>
    <definedName name="Sparsity_Pri_lump_sum">#REF!</definedName>
    <definedName name="Sparsity_Sec_DD_percentage">#REF!</definedName>
    <definedName name="Sparsity_Sec_lump_sum">#REF!</definedName>
    <definedName name="Sparsity_Total">#REF!</definedName>
    <definedName name="Split_sites_distance_rate">#REF!</definedName>
    <definedName name="Split_sites_lump_sum">#REF!</definedName>
    <definedName name="Split_Sites_Total">#REF!</definedName>
    <definedName name="table">#REF!</definedName>
    <definedName name="Tapered_all_lump_sum">#REF!</definedName>
    <definedName name="Tapered_mid_lump_sum">#REF!</definedName>
    <definedName name="Tapered_primary_lump_sum">#REF!</definedName>
    <definedName name="Tapered_secondary_lump_sum">#REF!</definedName>
    <definedName name="tm1\\_0_C">#REF!</definedName>
    <definedName name="tm1\\_0_H">"{ ""server"" : ""https://paw.oscar.hmt.gov.uk/"", ""cube"" : ""{ \""server\"" : \""oscar_prd\"", \""cube\"" : \""}ElementAttributes_cpid_wga\""}""}"</definedName>
    <definedName name="tm1\\_0_R">#REF!</definedName>
    <definedName name="tm1\\_0_S">#REF!</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Total_Notional_SEN">#REF!</definedName>
    <definedName name="Total_Primary_funding">#REF!</definedName>
    <definedName name="Total_Secondary_Funding">#REF!</definedName>
    <definedName name="ValidationList1">#REF!</definedName>
    <definedName name="ValidationList2">#REF!</definedName>
    <definedName name="Vol">#REF!</definedName>
    <definedName name="WorkingBudget">#REF!</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70" i="1" l="1"/>
  <c r="I87" i="1"/>
  <c r="W87" i="1" s="1"/>
  <c r="I88" i="1"/>
  <c r="I89" i="1"/>
  <c r="I90" i="1"/>
  <c r="I91" i="1"/>
  <c r="W91" i="1" s="1"/>
  <c r="W88" i="1"/>
  <c r="W89" i="1"/>
  <c r="W90" i="1"/>
  <c r="S87" i="1"/>
  <c r="S88" i="1"/>
  <c r="S89" i="1"/>
  <c r="S90" i="1"/>
  <c r="S91" i="1"/>
  <c r="S123" i="1"/>
  <c r="K123" i="1"/>
  <c r="K121" i="1"/>
  <c r="J123" i="1"/>
  <c r="H123" i="1"/>
  <c r="H121" i="1"/>
  <c r="G123" i="1"/>
  <c r="I120" i="1"/>
  <c r="I122" i="1"/>
  <c r="I123" i="1"/>
  <c r="L53" i="1"/>
  <c r="S53" i="1" s="1"/>
  <c r="L54" i="1"/>
  <c r="L55" i="1"/>
  <c r="S55" i="1" s="1"/>
  <c r="L56" i="1"/>
  <c r="L57" i="1"/>
  <c r="L52" i="1"/>
  <c r="S52" i="1" s="1"/>
  <c r="W53" i="1"/>
  <c r="W54" i="1"/>
  <c r="W56" i="1"/>
  <c r="W57" i="1"/>
  <c r="W58" i="1"/>
  <c r="S54" i="1"/>
  <c r="S56" i="1"/>
  <c r="S57" i="1"/>
  <c r="I52" i="1"/>
  <c r="W52" i="1" s="1"/>
  <c r="I53" i="1"/>
  <c r="I54" i="1"/>
  <c r="I55" i="1"/>
  <c r="W55" i="1" s="1"/>
  <c r="I56" i="1"/>
  <c r="I57" i="1"/>
  <c r="I58" i="1"/>
  <c r="B4" i="24"/>
  <c r="V122" i="28"/>
  <c r="P122" i="28"/>
  <c r="K122" i="28"/>
  <c r="M122" i="28"/>
  <c r="L122" i="28"/>
  <c r="H122" i="28"/>
  <c r="G122" i="28"/>
  <c r="F122" i="28"/>
  <c r="I122" i="28" s="1"/>
  <c r="C122" i="28"/>
  <c r="B122" i="28"/>
  <c r="V117" i="28"/>
  <c r="V126" i="28" s="1"/>
  <c r="P117" i="28"/>
  <c r="K117" i="28"/>
  <c r="K126" i="28" s="1"/>
  <c r="W115" i="28"/>
  <c r="S115" i="28"/>
  <c r="S114" i="28"/>
  <c r="W114" i="28"/>
  <c r="S110" i="28"/>
  <c r="W110" i="28"/>
  <c r="M117" i="28"/>
  <c r="M126" i="28" s="1"/>
  <c r="G117" i="28"/>
  <c r="G126" i="28" s="1"/>
  <c r="F117" i="28"/>
  <c r="W107" i="28"/>
  <c r="V107" i="28"/>
  <c r="T107" i="28"/>
  <c r="S107" i="28"/>
  <c r="R107" i="28"/>
  <c r="Q107" i="28"/>
  <c r="P107" i="28"/>
  <c r="O107" i="28"/>
  <c r="M107" i="28"/>
  <c r="L107" i="28"/>
  <c r="K107" i="28"/>
  <c r="I107" i="28"/>
  <c r="H107" i="28"/>
  <c r="G107" i="28"/>
  <c r="F107" i="28"/>
  <c r="D107" i="28"/>
  <c r="C107" i="28"/>
  <c r="B107" i="28"/>
  <c r="W95" i="28"/>
  <c r="V91" i="28"/>
  <c r="P91" i="28"/>
  <c r="N91" i="28"/>
  <c r="K91" i="28"/>
  <c r="E91" i="28"/>
  <c r="W89" i="28"/>
  <c r="W88" i="28"/>
  <c r="W84" i="28"/>
  <c r="W81" i="28"/>
  <c r="W80" i="28"/>
  <c r="V77" i="28"/>
  <c r="V92" i="28" s="1"/>
  <c r="P77" i="28"/>
  <c r="P92" i="28" s="1"/>
  <c r="N77" i="28"/>
  <c r="N92" i="28" s="1"/>
  <c r="K77" i="28"/>
  <c r="K92" i="28" s="1"/>
  <c r="E77" i="28"/>
  <c r="C77" i="28"/>
  <c r="W75" i="28"/>
  <c r="W74" i="28"/>
  <c r="W73" i="28"/>
  <c r="W72" i="28"/>
  <c r="W71" i="28"/>
  <c r="M77" i="28"/>
  <c r="B77" i="28"/>
  <c r="M68" i="28"/>
  <c r="L68" i="28"/>
  <c r="K68" i="28"/>
  <c r="P64" i="28"/>
  <c r="N64" i="28"/>
  <c r="L64" i="28"/>
  <c r="K64" i="28"/>
  <c r="E64" i="28"/>
  <c r="C64" i="28"/>
  <c r="F64" i="28"/>
  <c r="I64" i="28" s="1"/>
  <c r="V62" i="28"/>
  <c r="G64" i="28"/>
  <c r="B64" i="28"/>
  <c r="V60" i="28"/>
  <c r="P60" i="28"/>
  <c r="N60" i="28"/>
  <c r="M60" i="28"/>
  <c r="K60" i="28"/>
  <c r="E60" i="28"/>
  <c r="W58" i="28"/>
  <c r="W57" i="28"/>
  <c r="W56" i="28"/>
  <c r="B60" i="28"/>
  <c r="W55" i="28"/>
  <c r="W54" i="28"/>
  <c r="V51" i="28"/>
  <c r="P51" i="28"/>
  <c r="N51" i="28"/>
  <c r="K51" i="28"/>
  <c r="E51" i="28"/>
  <c r="W50" i="28"/>
  <c r="W48" i="28"/>
  <c r="W47" i="28"/>
  <c r="W46" i="28"/>
  <c r="W44" i="28"/>
  <c r="W43" i="28"/>
  <c r="W41" i="28"/>
  <c r="M51" i="28"/>
  <c r="W40" i="28"/>
  <c r="V39" i="28"/>
  <c r="P39" i="28"/>
  <c r="N39" i="28"/>
  <c r="K39" i="28"/>
  <c r="E39" i="28"/>
  <c r="W38" i="28"/>
  <c r="W32" i="28"/>
  <c r="F39" i="28"/>
  <c r="C39" i="28"/>
  <c r="V29" i="28"/>
  <c r="P29" i="28"/>
  <c r="N29" i="28"/>
  <c r="K29" i="28"/>
  <c r="E29" i="28"/>
  <c r="W27" i="28"/>
  <c r="G29" i="28"/>
  <c r="W26" i="28"/>
  <c r="M29" i="28"/>
  <c r="B29" i="28"/>
  <c r="V23" i="28"/>
  <c r="P23" i="28"/>
  <c r="L23" i="28"/>
  <c r="K23" i="28"/>
  <c r="W21" i="28"/>
  <c r="S21" i="28"/>
  <c r="W19" i="28"/>
  <c r="M23" i="28"/>
  <c r="S19" i="28"/>
  <c r="C23" i="28"/>
  <c r="B23" i="28"/>
  <c r="F23" i="28"/>
  <c r="V16" i="28"/>
  <c r="P16" i="28"/>
  <c r="M16" i="28"/>
  <c r="L16" i="28"/>
  <c r="K16" i="28"/>
  <c r="B16" i="28"/>
  <c r="G16" i="28"/>
  <c r="V12" i="28"/>
  <c r="P12" i="28"/>
  <c r="K12" i="28"/>
  <c r="G12" i="28"/>
  <c r="R11" i="28"/>
  <c r="S11" i="28" s="1"/>
  <c r="W11" i="28"/>
  <c r="W10" i="28"/>
  <c r="R10" i="28"/>
  <c r="S10" i="28" s="1"/>
  <c r="I10" i="28"/>
  <c r="B12" i="28"/>
  <c r="I9" i="28"/>
  <c r="F12" i="28"/>
  <c r="I12" i="28" s="1"/>
  <c r="E92" i="28" l="1"/>
  <c r="N65" i="28"/>
  <c r="N93" i="28" s="1"/>
  <c r="E65" i="28"/>
  <c r="E93" i="28" s="1"/>
  <c r="D29" i="28"/>
  <c r="D39" i="28"/>
  <c r="G51" i="28"/>
  <c r="L91" i="28"/>
  <c r="M12" i="28"/>
  <c r="D16" i="28"/>
  <c r="D23" i="28"/>
  <c r="G39" i="28"/>
  <c r="O16" i="28"/>
  <c r="F16" i="28"/>
  <c r="W37" i="28"/>
  <c r="S14" i="28"/>
  <c r="S20" i="28"/>
  <c r="W20" i="28"/>
  <c r="F51" i="28"/>
  <c r="R9" i="28"/>
  <c r="L12" i="28"/>
  <c r="W36" i="28"/>
  <c r="W85" i="28"/>
  <c r="W34" i="28"/>
  <c r="C12" i="28"/>
  <c r="W14" i="28"/>
  <c r="W16" i="28" s="1"/>
  <c r="M39" i="28"/>
  <c r="W35" i="28"/>
  <c r="I39" i="28"/>
  <c r="L29" i="28"/>
  <c r="L39" i="28"/>
  <c r="D12" i="28"/>
  <c r="I11" i="28"/>
  <c r="W18" i="28"/>
  <c r="W28" i="28"/>
  <c r="B39" i="28"/>
  <c r="B65" i="28" s="1"/>
  <c r="Q39" i="28"/>
  <c r="B51" i="28"/>
  <c r="L60" i="28"/>
  <c r="M91" i="28"/>
  <c r="M92" i="28" s="1"/>
  <c r="W111" i="28"/>
  <c r="S111" i="28"/>
  <c r="C16" i="28"/>
  <c r="O29" i="28"/>
  <c r="C29" i="28"/>
  <c r="W42" i="28"/>
  <c r="G60" i="28"/>
  <c r="F77" i="28"/>
  <c r="O91" i="28"/>
  <c r="W87" i="28"/>
  <c r="C91" i="28"/>
  <c r="D117" i="28"/>
  <c r="W116" i="28"/>
  <c r="S116" i="28"/>
  <c r="W86" i="28"/>
  <c r="B117" i="28"/>
  <c r="B126" i="28" s="1"/>
  <c r="H16" i="28"/>
  <c r="O12" i="28"/>
  <c r="K65" i="28"/>
  <c r="K93" i="28" s="1"/>
  <c r="K98" i="28" s="1"/>
  <c r="O23" i="28"/>
  <c r="O39" i="28"/>
  <c r="L51" i="28"/>
  <c r="C60" i="28"/>
  <c r="O60" i="28"/>
  <c r="W59" i="28"/>
  <c r="D64" i="28"/>
  <c r="B91" i="28"/>
  <c r="B92" i="28" s="1"/>
  <c r="F126" i="28"/>
  <c r="I126" i="28" s="1"/>
  <c r="I117" i="28"/>
  <c r="W121" i="28"/>
  <c r="W22" i="28"/>
  <c r="G23" i="28"/>
  <c r="G65" i="28" s="1"/>
  <c r="L77" i="28"/>
  <c r="H12" i="28"/>
  <c r="W15" i="28"/>
  <c r="H23" i="28"/>
  <c r="F29" i="28"/>
  <c r="I29" i="28" s="1"/>
  <c r="C51" i="28"/>
  <c r="F60" i="28"/>
  <c r="D60" i="28"/>
  <c r="H64" i="28"/>
  <c r="F91" i="28"/>
  <c r="W83" i="28"/>
  <c r="W120" i="28"/>
  <c r="H29" i="28"/>
  <c r="D51" i="28"/>
  <c r="W45" i="28"/>
  <c r="O51" i="28"/>
  <c r="W49" i="28"/>
  <c r="Q77" i="28"/>
  <c r="G77" i="28"/>
  <c r="H77" i="28"/>
  <c r="W76" i="28"/>
  <c r="W77" i="28" s="1"/>
  <c r="G91" i="28"/>
  <c r="W90" i="28"/>
  <c r="W97" i="28"/>
  <c r="Q117" i="28"/>
  <c r="W109" i="28"/>
  <c r="W112" i="28"/>
  <c r="S112" i="28"/>
  <c r="D91" i="28"/>
  <c r="W82" i="28"/>
  <c r="P65" i="28"/>
  <c r="P93" i="28" s="1"/>
  <c r="P98" i="28" s="1"/>
  <c r="W31" i="28"/>
  <c r="W33" i="28"/>
  <c r="H60" i="28"/>
  <c r="M64" i="28"/>
  <c r="C92" i="28"/>
  <c r="W96" i="28"/>
  <c r="S113" i="28"/>
  <c r="W113" i="28"/>
  <c r="O77" i="28"/>
  <c r="H117" i="28"/>
  <c r="H126" i="28" s="1"/>
  <c r="O122" i="28"/>
  <c r="P126" i="28"/>
  <c r="V63" i="28"/>
  <c r="W63" i="28" s="1"/>
  <c r="O117" i="28"/>
  <c r="L117" i="28"/>
  <c r="L126" i="28" s="1"/>
  <c r="C117" i="28"/>
  <c r="C126" i="28" s="1"/>
  <c r="D122" i="28"/>
  <c r="O126" i="28" l="1"/>
  <c r="D126" i="28"/>
  <c r="L92" i="28"/>
  <c r="G92" i="28"/>
  <c r="G93" i="28"/>
  <c r="G98" i="28" s="1"/>
  <c r="I60" i="28"/>
  <c r="W51" i="28"/>
  <c r="I23" i="28"/>
  <c r="B93" i="28"/>
  <c r="B98" i="28" s="1"/>
  <c r="R64" i="28"/>
  <c r="S64" i="28" s="1"/>
  <c r="R39" i="28"/>
  <c r="S39" i="28" s="1"/>
  <c r="I77" i="28"/>
  <c r="F92" i="28"/>
  <c r="I92" i="28" s="1"/>
  <c r="Q122" i="28"/>
  <c r="Q126" i="28" s="1"/>
  <c r="W119" i="28"/>
  <c r="W122" i="28" s="1"/>
  <c r="Q60" i="28"/>
  <c r="W53" i="28"/>
  <c r="W60" i="28" s="1"/>
  <c r="M65" i="28"/>
  <c r="M93" i="28" s="1"/>
  <c r="M98" i="28" s="1"/>
  <c r="W39" i="28"/>
  <c r="R77" i="28"/>
  <c r="Q51" i="28"/>
  <c r="Q23" i="28"/>
  <c r="Q29" i="28"/>
  <c r="W25" i="28"/>
  <c r="W29" i="28" s="1"/>
  <c r="Q16" i="28"/>
  <c r="W9" i="28"/>
  <c r="W12" i="28" s="1"/>
  <c r="Q12" i="28"/>
  <c r="I16" i="28"/>
  <c r="F65" i="28"/>
  <c r="H51" i="28"/>
  <c r="S22" i="28"/>
  <c r="O64" i="28"/>
  <c r="S18" i="28"/>
  <c r="W23" i="28"/>
  <c r="R29" i="28"/>
  <c r="S29" i="28" s="1"/>
  <c r="C65" i="28"/>
  <c r="C93" i="28" s="1"/>
  <c r="C98" i="28" s="1"/>
  <c r="I51" i="28"/>
  <c r="S109" i="28"/>
  <c r="R117" i="28"/>
  <c r="D77" i="28"/>
  <c r="D92" i="28" s="1"/>
  <c r="W79" i="28"/>
  <c r="W91" i="28" s="1"/>
  <c r="W92" i="28" s="1"/>
  <c r="Q91" i="28"/>
  <c r="Q92" i="28" s="1"/>
  <c r="V64" i="28"/>
  <c r="V65" i="28" s="1"/>
  <c r="V93" i="28" s="1"/>
  <c r="V98" i="28" s="1"/>
  <c r="W117" i="28"/>
  <c r="H91" i="28"/>
  <c r="H92" i="28" s="1"/>
  <c r="H39" i="28"/>
  <c r="H65" i="28" s="1"/>
  <c r="W62" i="28"/>
  <c r="W64" i="28" s="1"/>
  <c r="Q64" i="28"/>
  <c r="O92" i="28"/>
  <c r="I91" i="28"/>
  <c r="D65" i="28"/>
  <c r="L65" i="28"/>
  <c r="L93" i="28" s="1"/>
  <c r="L98" i="28" s="1"/>
  <c r="S9" i="28"/>
  <c r="R12" i="28"/>
  <c r="O65" i="28"/>
  <c r="O93" i="28" s="1"/>
  <c r="W124" i="28"/>
  <c r="H93" i="28" l="1"/>
  <c r="H98" i="28" s="1"/>
  <c r="W125" i="28"/>
  <c r="S12" i="28"/>
  <c r="W126" i="28"/>
  <c r="S117" i="28"/>
  <c r="F93" i="28"/>
  <c r="I65" i="28"/>
  <c r="R60" i="28"/>
  <c r="S60" i="28" s="1"/>
  <c r="S77" i="28"/>
  <c r="Q65" i="28"/>
  <c r="Q93" i="28" s="1"/>
  <c r="Q98" i="28" s="1"/>
  <c r="R122" i="28"/>
  <c r="S122" i="28" s="1"/>
  <c r="D93" i="28"/>
  <c r="D98" i="28" s="1"/>
  <c r="R51" i="28"/>
  <c r="S51" i="28" s="1"/>
  <c r="W65" i="28"/>
  <c r="W93" i="28" s="1"/>
  <c r="W98" i="28" s="1"/>
  <c r="I103" i="28"/>
  <c r="O98" i="28"/>
  <c r="P103" i="28" s="1"/>
  <c r="P104" i="28" s="1"/>
  <c r="R23" i="28"/>
  <c r="S23" i="28" s="1"/>
  <c r="R91" i="28"/>
  <c r="S91" i="28" s="1"/>
  <c r="S15" i="28"/>
  <c r="R16" i="28"/>
  <c r="S16" i="28" s="1"/>
  <c r="R126" i="28" l="1"/>
  <c r="S126" i="28" s="1"/>
  <c r="R92" i="28"/>
  <c r="S92" i="28" s="1"/>
  <c r="R65" i="28"/>
  <c r="I93" i="28"/>
  <c r="F98" i="28"/>
  <c r="I98" i="28" s="1"/>
  <c r="R93" i="28" l="1"/>
  <c r="S65" i="28"/>
  <c r="S93" i="28" l="1"/>
  <c r="R98" i="28"/>
  <c r="S98" i="28" s="1"/>
  <c r="D3" i="24" l="1"/>
  <c r="B14" i="24"/>
  <c r="B27" i="24" s="1"/>
  <c r="GG9" i="8" l="1"/>
  <c r="CJ7" i="9" l="1"/>
  <c r="CA7" i="9"/>
  <c r="BK7" i="9"/>
  <c r="CK7" i="9"/>
  <c r="CL7" i="9" s="1"/>
  <c r="E7" i="9"/>
  <c r="B7" i="9"/>
  <c r="DR7" i="10"/>
  <c r="DQ7" i="10"/>
  <c r="DP7" i="10"/>
  <c r="DO7" i="10"/>
  <c r="DN7" i="10"/>
  <c r="DM7" i="10"/>
  <c r="DL7" i="10"/>
  <c r="DK7" i="10"/>
  <c r="CP7" i="10"/>
  <c r="CN7" i="10"/>
  <c r="CJ7" i="10"/>
  <c r="CH7" i="10"/>
  <c r="CG7" i="10"/>
  <c r="CI7" i="10" s="1"/>
  <c r="CE7" i="10"/>
  <c r="CD7" i="10"/>
  <c r="BY7" i="10"/>
  <c r="BX7" i="10"/>
  <c r="BW7" i="10"/>
  <c r="BV7" i="10"/>
  <c r="BU7" i="10"/>
  <c r="BT7" i="10"/>
  <c r="BS7" i="10"/>
  <c r="BR7" i="10"/>
  <c r="BP7" i="10"/>
  <c r="BN7" i="10"/>
  <c r="BI7" i="10"/>
  <c r="BH7" i="10"/>
  <c r="BG7" i="10"/>
  <c r="BF7" i="10"/>
  <c r="BE7" i="10"/>
  <c r="BD7" i="10"/>
  <c r="BC7" i="10"/>
  <c r="BB7" i="10"/>
  <c r="BA7" i="10"/>
  <c r="AZ7" i="10"/>
  <c r="AY7" i="10"/>
  <c r="AX7" i="10"/>
  <c r="AW7" i="10"/>
  <c r="AV7" i="10"/>
  <c r="AU7" i="10"/>
  <c r="AT7" i="10"/>
  <c r="AS7" i="10"/>
  <c r="AR7" i="10"/>
  <c r="AQ7" i="10"/>
  <c r="AP7" i="10"/>
  <c r="AO7" i="10"/>
  <c r="AN7" i="10"/>
  <c r="AM7" i="10"/>
  <c r="AL7" i="10"/>
  <c r="AK7" i="10"/>
  <c r="AJ7" i="10"/>
  <c r="AI7" i="10"/>
  <c r="AH7" i="10"/>
  <c r="AG7" i="10"/>
  <c r="AF7" i="10"/>
  <c r="AE7" i="10"/>
  <c r="AD7" i="10"/>
  <c r="AC7" i="10"/>
  <c r="AB7" i="10"/>
  <c r="AA7" i="10"/>
  <c r="Z7" i="10"/>
  <c r="Y7" i="10"/>
  <c r="U7" i="10"/>
  <c r="T7" i="10"/>
  <c r="S7" i="10"/>
  <c r="R7" i="10"/>
  <c r="Q7" i="10"/>
  <c r="P7" i="10"/>
  <c r="O7" i="10"/>
  <c r="N7" i="10"/>
  <c r="M7" i="10"/>
  <c r="L7" i="10"/>
  <c r="K7" i="10"/>
  <c r="J7" i="10"/>
  <c r="I7" i="10"/>
  <c r="H7" i="10"/>
  <c r="G7" i="10"/>
  <c r="DX7" i="11"/>
  <c r="DW7" i="11"/>
  <c r="DV7" i="11"/>
  <c r="DU7" i="11"/>
  <c r="DT7" i="11"/>
  <c r="DI7" i="11"/>
  <c r="DH7" i="11"/>
  <c r="DG7" i="11"/>
  <c r="DF7" i="11"/>
  <c r="DD7" i="11"/>
  <c r="DC7" i="11"/>
  <c r="DB7" i="11"/>
  <c r="CZ7" i="11"/>
  <c r="CY7" i="11"/>
  <c r="CX7" i="11"/>
  <c r="CW7" i="11"/>
  <c r="CU7" i="11"/>
  <c r="CT7" i="11"/>
  <c r="CS7" i="11"/>
  <c r="CJ7" i="11"/>
  <c r="BX7" i="11"/>
  <c r="BW7" i="11"/>
  <c r="BV7" i="11"/>
  <c r="BU7" i="11"/>
  <c r="AX7" i="11"/>
  <c r="AW7" i="11"/>
  <c r="AV7" i="11"/>
  <c r="AU7" i="11"/>
  <c r="AT7" i="11"/>
  <c r="AS7" i="11"/>
  <c r="E7" i="11"/>
  <c r="C7" i="11"/>
  <c r="B7" i="11"/>
  <c r="DX7" i="10"/>
  <c r="DW7" i="10"/>
  <c r="DV7" i="10"/>
  <c r="DU7" i="10"/>
  <c r="DT7" i="10"/>
  <c r="DI7" i="10"/>
  <c r="DH7" i="10"/>
  <c r="DG7" i="10"/>
  <c r="DF7" i="10"/>
  <c r="DD7" i="10"/>
  <c r="DC7" i="10"/>
  <c r="DB7" i="10"/>
  <c r="CZ7" i="10"/>
  <c r="CY7" i="10"/>
  <c r="CX7" i="10"/>
  <c r="CW7" i="10"/>
  <c r="CU7" i="10"/>
  <c r="CT7" i="10"/>
  <c r="CS7" i="10"/>
  <c r="E7" i="10"/>
  <c r="C7" i="10"/>
  <c r="B7" i="10"/>
  <c r="BX7" i="12"/>
  <c r="BW7" i="12"/>
  <c r="BV7" i="12"/>
  <c r="BU7" i="12"/>
  <c r="AX7" i="12"/>
  <c r="AW7" i="12"/>
  <c r="AV7" i="12"/>
  <c r="AU7" i="12"/>
  <c r="AT7" i="12"/>
  <c r="AS7" i="12"/>
  <c r="DS7" i="10" l="1"/>
  <c r="DE7" i="11"/>
  <c r="DJ7" i="11" s="1"/>
  <c r="CV7" i="11"/>
  <c r="DA7" i="11" s="1"/>
  <c r="DE7" i="10"/>
  <c r="DJ7" i="10" s="1"/>
  <c r="CV7" i="10"/>
  <c r="DA7" i="10" s="1"/>
  <c r="X7" i="10"/>
  <c r="BZ7" i="10"/>
  <c r="CF7" i="10"/>
  <c r="CK7" i="10" s="1"/>
  <c r="CL7" i="10" s="1"/>
  <c r="BJ7" i="10"/>
  <c r="BL7" i="10" l="1"/>
  <c r="GY9" i="8"/>
  <c r="GH10" i="8"/>
  <c r="GI10" i="8"/>
  <c r="GJ10" i="8"/>
  <c r="GK10" i="8"/>
  <c r="GL10" i="8"/>
  <c r="GH11" i="8"/>
  <c r="GI11" i="8"/>
  <c r="GJ11" i="8"/>
  <c r="GK11" i="8"/>
  <c r="GL11" i="8"/>
  <c r="GH12" i="8"/>
  <c r="GI12" i="8"/>
  <c r="GJ12" i="8"/>
  <c r="GK12" i="8"/>
  <c r="GL12" i="8"/>
  <c r="GH13" i="8"/>
  <c r="GI13" i="8"/>
  <c r="GJ13" i="8"/>
  <c r="GK13" i="8"/>
  <c r="GL13" i="8"/>
  <c r="GH14" i="8"/>
  <c r="GI14" i="8"/>
  <c r="GJ14" i="8"/>
  <c r="GK14" i="8"/>
  <c r="GL14" i="8"/>
  <c r="GH15" i="8"/>
  <c r="GI15" i="8"/>
  <c r="GJ15" i="8"/>
  <c r="GK15" i="8"/>
  <c r="GL15" i="8"/>
  <c r="GH16" i="8"/>
  <c r="GI16" i="8"/>
  <c r="GJ16" i="8"/>
  <c r="GK16" i="8"/>
  <c r="GL16" i="8"/>
  <c r="GH17" i="8"/>
  <c r="GI17" i="8"/>
  <c r="GJ17" i="8"/>
  <c r="GK17" i="8"/>
  <c r="GL17" i="8"/>
  <c r="GH18" i="8"/>
  <c r="GI18" i="8"/>
  <c r="GJ18" i="8"/>
  <c r="GK18" i="8"/>
  <c r="GL18" i="8"/>
  <c r="GH19" i="8"/>
  <c r="GI19" i="8"/>
  <c r="GJ19" i="8"/>
  <c r="GK19" i="8"/>
  <c r="GL19" i="8"/>
  <c r="GH20" i="8"/>
  <c r="GI20" i="8"/>
  <c r="GJ20" i="8"/>
  <c r="GK20" i="8"/>
  <c r="GL20" i="8"/>
  <c r="GH21" i="8"/>
  <c r="GI21" i="8"/>
  <c r="GJ21" i="8"/>
  <c r="GK21" i="8"/>
  <c r="GL21" i="8"/>
  <c r="GH22" i="8"/>
  <c r="GI22" i="8"/>
  <c r="GJ22" i="8"/>
  <c r="GK22" i="8"/>
  <c r="GL22" i="8"/>
  <c r="GH23" i="8"/>
  <c r="GI23" i="8"/>
  <c r="GJ23" i="8"/>
  <c r="GK23" i="8"/>
  <c r="GL23" i="8"/>
  <c r="GH24" i="8"/>
  <c r="GI24" i="8"/>
  <c r="GJ24" i="8"/>
  <c r="GK24" i="8"/>
  <c r="GL24" i="8"/>
  <c r="GH25" i="8"/>
  <c r="GI25" i="8"/>
  <c r="GJ25" i="8"/>
  <c r="GK25" i="8"/>
  <c r="GL25" i="8"/>
  <c r="GH26" i="8"/>
  <c r="GI26" i="8"/>
  <c r="GJ26" i="8"/>
  <c r="GK26" i="8"/>
  <c r="GL26" i="8"/>
  <c r="GH27" i="8"/>
  <c r="GI27" i="8"/>
  <c r="GJ27" i="8"/>
  <c r="GK27" i="8"/>
  <c r="GL27" i="8"/>
  <c r="GH28" i="8"/>
  <c r="GI28" i="8"/>
  <c r="GJ28" i="8"/>
  <c r="GK28" i="8"/>
  <c r="GL28" i="8"/>
  <c r="GH29" i="8"/>
  <c r="GI29" i="8"/>
  <c r="GJ29" i="8"/>
  <c r="GK29" i="8"/>
  <c r="GL29" i="8"/>
  <c r="GH30" i="8"/>
  <c r="GI30" i="8"/>
  <c r="GJ30" i="8"/>
  <c r="GK30" i="8"/>
  <c r="GL30" i="8"/>
  <c r="GH31" i="8"/>
  <c r="GI31" i="8"/>
  <c r="GJ31" i="8"/>
  <c r="GK31" i="8"/>
  <c r="GL31" i="8"/>
  <c r="GH32" i="8"/>
  <c r="GI32" i="8"/>
  <c r="GJ32" i="8"/>
  <c r="GK32" i="8"/>
  <c r="GL32" i="8"/>
  <c r="GH33" i="8"/>
  <c r="GI33" i="8"/>
  <c r="GJ33" i="8"/>
  <c r="GK33" i="8"/>
  <c r="GL33" i="8"/>
  <c r="GH34" i="8"/>
  <c r="GI34" i="8"/>
  <c r="GJ34" i="8"/>
  <c r="GK34" i="8"/>
  <c r="GL34" i="8"/>
  <c r="GH35" i="8"/>
  <c r="GI35" i="8"/>
  <c r="GJ35" i="8"/>
  <c r="GK35" i="8"/>
  <c r="GL35" i="8"/>
  <c r="GH36" i="8"/>
  <c r="GI36" i="8"/>
  <c r="GJ36" i="8"/>
  <c r="GK36" i="8"/>
  <c r="GL36" i="8"/>
  <c r="GH37" i="8"/>
  <c r="GI37" i="8"/>
  <c r="GJ37" i="8"/>
  <c r="GK37" i="8"/>
  <c r="GL37" i="8"/>
  <c r="GH38" i="8"/>
  <c r="GI38" i="8"/>
  <c r="GJ38" i="8"/>
  <c r="GK38" i="8"/>
  <c r="GL38" i="8"/>
  <c r="GH39" i="8"/>
  <c r="GI39" i="8"/>
  <c r="GJ39" i="8"/>
  <c r="GK39" i="8"/>
  <c r="GL39" i="8"/>
  <c r="GH40" i="8"/>
  <c r="GI40" i="8"/>
  <c r="GJ40" i="8"/>
  <c r="GK40" i="8"/>
  <c r="GL40" i="8"/>
  <c r="GH41" i="8"/>
  <c r="GI41" i="8"/>
  <c r="GJ41" i="8"/>
  <c r="GK41" i="8"/>
  <c r="GL41" i="8"/>
  <c r="GH42" i="8"/>
  <c r="GI42" i="8"/>
  <c r="GJ42" i="8"/>
  <c r="GK42" i="8"/>
  <c r="GL42" i="8"/>
  <c r="GH43" i="8"/>
  <c r="GI43" i="8"/>
  <c r="GJ43" i="8"/>
  <c r="GK43" i="8"/>
  <c r="GL43" i="8"/>
  <c r="GH44" i="8"/>
  <c r="GI44" i="8"/>
  <c r="GJ44" i="8"/>
  <c r="GK44" i="8"/>
  <c r="GL44" i="8"/>
  <c r="GH45" i="8"/>
  <c r="GI45" i="8"/>
  <c r="GJ45" i="8"/>
  <c r="GK45" i="8"/>
  <c r="GL45" i="8"/>
  <c r="GH46" i="8"/>
  <c r="GI46" i="8"/>
  <c r="GJ46" i="8"/>
  <c r="GK46" i="8"/>
  <c r="GL46" i="8"/>
  <c r="GH47" i="8"/>
  <c r="GI47" i="8"/>
  <c r="GJ47" i="8"/>
  <c r="GK47" i="8"/>
  <c r="GL47" i="8"/>
  <c r="GH48" i="8"/>
  <c r="GI48" i="8"/>
  <c r="GJ48" i="8"/>
  <c r="GK48" i="8"/>
  <c r="GL48" i="8"/>
  <c r="GH49" i="8"/>
  <c r="GI49" i="8"/>
  <c r="GJ49" i="8"/>
  <c r="GK49" i="8"/>
  <c r="GL49" i="8"/>
  <c r="GH50" i="8"/>
  <c r="GI50" i="8"/>
  <c r="GJ50" i="8"/>
  <c r="GK50" i="8"/>
  <c r="GL50" i="8"/>
  <c r="GH51" i="8"/>
  <c r="GI51" i="8"/>
  <c r="GJ51" i="8"/>
  <c r="GK51" i="8"/>
  <c r="GL51" i="8"/>
  <c r="GH52" i="8"/>
  <c r="GI52" i="8"/>
  <c r="GJ52" i="8"/>
  <c r="GK52" i="8"/>
  <c r="GL52" i="8"/>
  <c r="GH53" i="8"/>
  <c r="GI53" i="8"/>
  <c r="GJ53" i="8"/>
  <c r="GK53" i="8"/>
  <c r="GL53" i="8"/>
  <c r="GH54" i="8"/>
  <c r="GI54" i="8"/>
  <c r="GJ54" i="8"/>
  <c r="GK54" i="8"/>
  <c r="GL54" i="8"/>
  <c r="GH55" i="8"/>
  <c r="GI55" i="8"/>
  <c r="GJ55" i="8"/>
  <c r="GK55" i="8"/>
  <c r="GL55" i="8"/>
  <c r="GH56" i="8"/>
  <c r="GI56" i="8"/>
  <c r="GJ56" i="8"/>
  <c r="GK56" i="8"/>
  <c r="GL56" i="8"/>
  <c r="GH57" i="8"/>
  <c r="GI57" i="8"/>
  <c r="GJ57" i="8"/>
  <c r="GK57" i="8"/>
  <c r="GL57" i="8"/>
  <c r="GH58" i="8"/>
  <c r="GI58" i="8"/>
  <c r="GJ58" i="8"/>
  <c r="GK58" i="8"/>
  <c r="GL58" i="8"/>
  <c r="GH59" i="8"/>
  <c r="GI59" i="8"/>
  <c r="GJ59" i="8"/>
  <c r="GK59" i="8"/>
  <c r="GL59" i="8"/>
  <c r="GH60" i="8"/>
  <c r="GI60" i="8"/>
  <c r="GJ60" i="8"/>
  <c r="GK60" i="8"/>
  <c r="GL60" i="8"/>
  <c r="GH61" i="8"/>
  <c r="GI61" i="8"/>
  <c r="GJ61" i="8"/>
  <c r="GK61" i="8"/>
  <c r="GL61" i="8"/>
  <c r="GH62" i="8"/>
  <c r="GI62" i="8"/>
  <c r="GJ62" i="8"/>
  <c r="GK62" i="8"/>
  <c r="GL62" i="8"/>
  <c r="GH63" i="8"/>
  <c r="GI63" i="8"/>
  <c r="GJ63" i="8"/>
  <c r="GK63" i="8"/>
  <c r="GL63" i="8"/>
  <c r="GH64" i="8"/>
  <c r="GI64" i="8"/>
  <c r="GJ64" i="8"/>
  <c r="GK64" i="8"/>
  <c r="GL64" i="8"/>
  <c r="GH65" i="8"/>
  <c r="GI65" i="8"/>
  <c r="GJ65" i="8"/>
  <c r="GK65" i="8"/>
  <c r="GL65" i="8"/>
  <c r="GH66" i="8"/>
  <c r="GI66" i="8"/>
  <c r="GJ66" i="8"/>
  <c r="GK66" i="8"/>
  <c r="GL66" i="8"/>
  <c r="GH67" i="8"/>
  <c r="GI67" i="8"/>
  <c r="GJ67" i="8"/>
  <c r="GK67" i="8"/>
  <c r="GL67" i="8"/>
  <c r="GH68" i="8"/>
  <c r="GI68" i="8"/>
  <c r="GJ68" i="8"/>
  <c r="GK68" i="8"/>
  <c r="GL68" i="8"/>
  <c r="GH69" i="8"/>
  <c r="GI69" i="8"/>
  <c r="GJ69" i="8"/>
  <c r="GK69" i="8"/>
  <c r="GL69" i="8"/>
  <c r="GH70" i="8"/>
  <c r="GI70" i="8"/>
  <c r="GJ70" i="8"/>
  <c r="GK70" i="8"/>
  <c r="GL70" i="8"/>
  <c r="GH71" i="8"/>
  <c r="GI71" i="8"/>
  <c r="GJ71" i="8"/>
  <c r="GK71" i="8"/>
  <c r="GL71" i="8"/>
  <c r="GH72" i="8"/>
  <c r="GI72" i="8"/>
  <c r="GJ72" i="8"/>
  <c r="GK72" i="8"/>
  <c r="GL72" i="8"/>
  <c r="GH73" i="8"/>
  <c r="GI73" i="8"/>
  <c r="GJ73" i="8"/>
  <c r="GK73" i="8"/>
  <c r="GL73" i="8"/>
  <c r="GH74" i="8"/>
  <c r="GI74" i="8"/>
  <c r="GJ74" i="8"/>
  <c r="GK74" i="8"/>
  <c r="GL74" i="8"/>
  <c r="GH75" i="8"/>
  <c r="GI75" i="8"/>
  <c r="GJ75" i="8"/>
  <c r="GK75" i="8"/>
  <c r="GL75" i="8"/>
  <c r="GH76" i="8"/>
  <c r="GI76" i="8"/>
  <c r="GJ76" i="8"/>
  <c r="GK76" i="8"/>
  <c r="GL76" i="8"/>
  <c r="GH77" i="8"/>
  <c r="GI77" i="8"/>
  <c r="GJ77" i="8"/>
  <c r="GK77" i="8"/>
  <c r="GL77" i="8"/>
  <c r="GH78" i="8"/>
  <c r="GI78" i="8"/>
  <c r="GJ78" i="8"/>
  <c r="GK78" i="8"/>
  <c r="GL78" i="8"/>
  <c r="GH79" i="8"/>
  <c r="GI79" i="8"/>
  <c r="GJ79" i="8"/>
  <c r="GK79" i="8"/>
  <c r="GL79" i="8"/>
  <c r="GH80" i="8"/>
  <c r="GI80" i="8"/>
  <c r="GJ80" i="8"/>
  <c r="GK80" i="8"/>
  <c r="GL80" i="8"/>
  <c r="GH81" i="8"/>
  <c r="GI81" i="8"/>
  <c r="GJ81" i="8"/>
  <c r="GK81" i="8"/>
  <c r="GL81" i="8"/>
  <c r="GH82" i="8"/>
  <c r="GI82" i="8"/>
  <c r="GJ82" i="8"/>
  <c r="GK82" i="8"/>
  <c r="GL82" i="8"/>
  <c r="GH83" i="8"/>
  <c r="GI83" i="8"/>
  <c r="GJ83" i="8"/>
  <c r="GK83" i="8"/>
  <c r="GL83" i="8"/>
  <c r="GH84" i="8"/>
  <c r="GI84" i="8"/>
  <c r="GJ84" i="8"/>
  <c r="GK84" i="8"/>
  <c r="GL84" i="8"/>
  <c r="GH85" i="8"/>
  <c r="GI85" i="8"/>
  <c r="GJ85" i="8"/>
  <c r="GK85" i="8"/>
  <c r="GL85" i="8"/>
  <c r="GH86" i="8"/>
  <c r="GI86" i="8"/>
  <c r="GJ86" i="8"/>
  <c r="GK86" i="8"/>
  <c r="GL86" i="8"/>
  <c r="GH87" i="8"/>
  <c r="GI87" i="8"/>
  <c r="GJ87" i="8"/>
  <c r="GK87" i="8"/>
  <c r="GL87" i="8"/>
  <c r="GH88" i="8"/>
  <c r="GI88" i="8"/>
  <c r="GJ88" i="8"/>
  <c r="GK88" i="8"/>
  <c r="GL88" i="8"/>
  <c r="GH89" i="8"/>
  <c r="GI89" i="8"/>
  <c r="GJ89" i="8"/>
  <c r="GK89" i="8"/>
  <c r="GL89" i="8"/>
  <c r="GH90" i="8"/>
  <c r="GI90" i="8"/>
  <c r="GJ90" i="8"/>
  <c r="GK90" i="8"/>
  <c r="GL90" i="8"/>
  <c r="GH91" i="8"/>
  <c r="GI91" i="8"/>
  <c r="GJ91" i="8"/>
  <c r="GK91" i="8"/>
  <c r="GL91" i="8"/>
  <c r="GH92" i="8"/>
  <c r="GI92" i="8"/>
  <c r="GJ92" i="8"/>
  <c r="GK92" i="8"/>
  <c r="GL92" i="8"/>
  <c r="GH93" i="8"/>
  <c r="GI93" i="8"/>
  <c r="GJ93" i="8"/>
  <c r="GK93" i="8"/>
  <c r="GL93" i="8"/>
  <c r="GH94" i="8"/>
  <c r="GI94" i="8"/>
  <c r="GJ94" i="8"/>
  <c r="GK94" i="8"/>
  <c r="GL94" i="8"/>
  <c r="GH95" i="8"/>
  <c r="GI95" i="8"/>
  <c r="GJ95" i="8"/>
  <c r="GK95" i="8"/>
  <c r="GL95" i="8"/>
  <c r="GH96" i="8"/>
  <c r="GI96" i="8"/>
  <c r="GJ96" i="8"/>
  <c r="GK96" i="8"/>
  <c r="GL96" i="8"/>
  <c r="GH97" i="8"/>
  <c r="GI97" i="8"/>
  <c r="GJ97" i="8"/>
  <c r="GK97" i="8"/>
  <c r="GL97" i="8"/>
  <c r="GH98" i="8"/>
  <c r="GI98" i="8"/>
  <c r="GJ98" i="8"/>
  <c r="GK98" i="8"/>
  <c r="GL98" i="8"/>
  <c r="GH99" i="8"/>
  <c r="GI99" i="8"/>
  <c r="GJ99" i="8"/>
  <c r="GK99" i="8"/>
  <c r="GL99" i="8"/>
  <c r="GH100" i="8"/>
  <c r="GI100" i="8"/>
  <c r="GJ100" i="8"/>
  <c r="GK100" i="8"/>
  <c r="GL100" i="8"/>
  <c r="GH101" i="8"/>
  <c r="GI101" i="8"/>
  <c r="GJ101" i="8"/>
  <c r="GK101" i="8"/>
  <c r="GL101" i="8"/>
  <c r="GH102" i="8"/>
  <c r="GI102" i="8"/>
  <c r="GJ102" i="8"/>
  <c r="GK102" i="8"/>
  <c r="GL102" i="8"/>
  <c r="GH103" i="8"/>
  <c r="GI103" i="8"/>
  <c r="GJ103" i="8"/>
  <c r="GK103" i="8"/>
  <c r="GL103" i="8"/>
  <c r="GH104" i="8"/>
  <c r="GI104" i="8"/>
  <c r="GJ104" i="8"/>
  <c r="GK104" i="8"/>
  <c r="GL104" i="8"/>
  <c r="GH105" i="8"/>
  <c r="GI105" i="8"/>
  <c r="GJ105" i="8"/>
  <c r="GK105" i="8"/>
  <c r="GL105" i="8"/>
  <c r="GH106" i="8"/>
  <c r="GI106" i="8"/>
  <c r="GJ106" i="8"/>
  <c r="GK106" i="8"/>
  <c r="GL106" i="8"/>
  <c r="GH107" i="8"/>
  <c r="GI107" i="8"/>
  <c r="GJ107" i="8"/>
  <c r="GK107" i="8"/>
  <c r="GL107" i="8"/>
  <c r="GH108" i="8"/>
  <c r="GI108" i="8"/>
  <c r="GJ108" i="8"/>
  <c r="GK108" i="8"/>
  <c r="GL108" i="8"/>
  <c r="GH109" i="8"/>
  <c r="GI109" i="8"/>
  <c r="GJ109" i="8"/>
  <c r="GK109" i="8"/>
  <c r="GL109" i="8"/>
  <c r="GH110" i="8"/>
  <c r="GI110" i="8"/>
  <c r="GJ110" i="8"/>
  <c r="GK110" i="8"/>
  <c r="GL110" i="8"/>
  <c r="GH111" i="8"/>
  <c r="GI111" i="8"/>
  <c r="GJ111" i="8"/>
  <c r="GK111" i="8"/>
  <c r="GL111" i="8"/>
  <c r="GH112" i="8"/>
  <c r="GI112" i="8"/>
  <c r="GJ112" i="8"/>
  <c r="GK112" i="8"/>
  <c r="GL112" i="8"/>
  <c r="GH113" i="8"/>
  <c r="GI113" i="8"/>
  <c r="GJ113" i="8"/>
  <c r="GK113" i="8"/>
  <c r="GL113" i="8"/>
  <c r="GH114" i="8"/>
  <c r="GI114" i="8"/>
  <c r="GJ114" i="8"/>
  <c r="GK114" i="8"/>
  <c r="GL114" i="8"/>
  <c r="GH115" i="8"/>
  <c r="GI115" i="8"/>
  <c r="GJ115" i="8"/>
  <c r="GK115" i="8"/>
  <c r="GL115" i="8"/>
  <c r="GH116" i="8"/>
  <c r="GI116" i="8"/>
  <c r="GJ116" i="8"/>
  <c r="GK116" i="8"/>
  <c r="GL116" i="8"/>
  <c r="GH117" i="8"/>
  <c r="GI117" i="8"/>
  <c r="GJ117" i="8"/>
  <c r="GK117" i="8"/>
  <c r="GL117" i="8"/>
  <c r="GH118" i="8"/>
  <c r="GI118" i="8"/>
  <c r="GJ118" i="8"/>
  <c r="GK118" i="8"/>
  <c r="GL118" i="8"/>
  <c r="GH119" i="8"/>
  <c r="GI119" i="8"/>
  <c r="GJ119" i="8"/>
  <c r="GK119" i="8"/>
  <c r="GL119" i="8"/>
  <c r="GH120" i="8"/>
  <c r="GI120" i="8"/>
  <c r="GJ120" i="8"/>
  <c r="GK120" i="8"/>
  <c r="GL120" i="8"/>
  <c r="GH121" i="8"/>
  <c r="GI121" i="8"/>
  <c r="GJ121" i="8"/>
  <c r="GK121" i="8"/>
  <c r="GL121" i="8"/>
  <c r="GH122" i="8"/>
  <c r="GI122" i="8"/>
  <c r="GJ122" i="8"/>
  <c r="GK122" i="8"/>
  <c r="GL122" i="8"/>
  <c r="GH123" i="8"/>
  <c r="GI123" i="8"/>
  <c r="GJ123" i="8"/>
  <c r="GK123" i="8"/>
  <c r="GL123" i="8"/>
  <c r="GH124" i="8"/>
  <c r="GI124" i="8"/>
  <c r="GJ124" i="8"/>
  <c r="GK124" i="8"/>
  <c r="GL124" i="8"/>
  <c r="GH125" i="8"/>
  <c r="GI125" i="8"/>
  <c r="GJ125" i="8"/>
  <c r="GK125" i="8"/>
  <c r="GL125" i="8"/>
  <c r="GH126" i="8"/>
  <c r="GI126" i="8"/>
  <c r="GJ126" i="8"/>
  <c r="GK126" i="8"/>
  <c r="GL126" i="8"/>
  <c r="GH127" i="8"/>
  <c r="GI127" i="8"/>
  <c r="GJ127" i="8"/>
  <c r="GK127" i="8"/>
  <c r="GL127" i="8"/>
  <c r="GH128" i="8"/>
  <c r="GI128" i="8"/>
  <c r="GJ128" i="8"/>
  <c r="GK128" i="8"/>
  <c r="GL128" i="8"/>
  <c r="GH129" i="8"/>
  <c r="GI129" i="8"/>
  <c r="GJ129" i="8"/>
  <c r="GK129" i="8"/>
  <c r="GL129" i="8"/>
  <c r="GH130" i="8"/>
  <c r="GI130" i="8"/>
  <c r="GJ130" i="8"/>
  <c r="GK130" i="8"/>
  <c r="GL130" i="8"/>
  <c r="GH131" i="8"/>
  <c r="GI131" i="8"/>
  <c r="GJ131" i="8"/>
  <c r="GK131" i="8"/>
  <c r="GL131" i="8"/>
  <c r="GH132" i="8"/>
  <c r="GI132" i="8"/>
  <c r="GJ132" i="8"/>
  <c r="GK132" i="8"/>
  <c r="GL132" i="8"/>
  <c r="GH133" i="8"/>
  <c r="GI133" i="8"/>
  <c r="GJ133" i="8"/>
  <c r="GK133" i="8"/>
  <c r="GL133" i="8"/>
  <c r="GH134" i="8"/>
  <c r="GI134" i="8"/>
  <c r="GJ134" i="8"/>
  <c r="GK134" i="8"/>
  <c r="GL134" i="8"/>
  <c r="GH135" i="8"/>
  <c r="GI135" i="8"/>
  <c r="GJ135" i="8"/>
  <c r="GK135" i="8"/>
  <c r="GL135" i="8"/>
  <c r="GH136" i="8"/>
  <c r="GI136" i="8"/>
  <c r="GJ136" i="8"/>
  <c r="GK136" i="8"/>
  <c r="GL136" i="8"/>
  <c r="GH137" i="8"/>
  <c r="GI137" i="8"/>
  <c r="GJ137" i="8"/>
  <c r="GK137" i="8"/>
  <c r="GL137" i="8"/>
  <c r="GH138" i="8"/>
  <c r="GI138" i="8"/>
  <c r="GJ138" i="8"/>
  <c r="GK138" i="8"/>
  <c r="GL138" i="8"/>
  <c r="GH139" i="8"/>
  <c r="GI139" i="8"/>
  <c r="GJ139" i="8"/>
  <c r="GK139" i="8"/>
  <c r="GL139" i="8"/>
  <c r="GH140" i="8"/>
  <c r="GI140" i="8"/>
  <c r="GJ140" i="8"/>
  <c r="GK140" i="8"/>
  <c r="GL140" i="8"/>
  <c r="GH141" i="8"/>
  <c r="GI141" i="8"/>
  <c r="GJ141" i="8"/>
  <c r="GK141" i="8"/>
  <c r="GL141" i="8"/>
  <c r="GH142" i="8"/>
  <c r="GI142" i="8"/>
  <c r="GJ142" i="8"/>
  <c r="GK142" i="8"/>
  <c r="GL142" i="8"/>
  <c r="GH143" i="8"/>
  <c r="GI143" i="8"/>
  <c r="GJ143" i="8"/>
  <c r="GK143" i="8"/>
  <c r="GL143" i="8"/>
  <c r="GH144" i="8"/>
  <c r="GI144" i="8"/>
  <c r="GJ144" i="8"/>
  <c r="GK144" i="8"/>
  <c r="GL144" i="8"/>
  <c r="GH145" i="8"/>
  <c r="GI145" i="8"/>
  <c r="GJ145" i="8"/>
  <c r="GK145" i="8"/>
  <c r="GL145" i="8"/>
  <c r="GH146" i="8"/>
  <c r="GI146" i="8"/>
  <c r="GJ146" i="8"/>
  <c r="GK146" i="8"/>
  <c r="GL146" i="8"/>
  <c r="GH147" i="8"/>
  <c r="GI147" i="8"/>
  <c r="GJ147" i="8"/>
  <c r="GK147" i="8"/>
  <c r="GL147" i="8"/>
  <c r="GH148" i="8"/>
  <c r="GI148" i="8"/>
  <c r="GJ148" i="8"/>
  <c r="GK148" i="8"/>
  <c r="GL148" i="8"/>
  <c r="GH149" i="8"/>
  <c r="GI149" i="8"/>
  <c r="GJ149" i="8"/>
  <c r="GK149" i="8"/>
  <c r="GL149" i="8"/>
  <c r="GH150" i="8"/>
  <c r="GI150" i="8"/>
  <c r="GJ150" i="8"/>
  <c r="GK150" i="8"/>
  <c r="GL150" i="8"/>
  <c r="GH151" i="8"/>
  <c r="GI151" i="8"/>
  <c r="GJ151" i="8"/>
  <c r="GK151" i="8"/>
  <c r="GL151" i="8"/>
  <c r="GH152" i="8"/>
  <c r="GI152" i="8"/>
  <c r="GJ152" i="8"/>
  <c r="GK152" i="8"/>
  <c r="GL152" i="8"/>
  <c r="GH153" i="8"/>
  <c r="GI153" i="8"/>
  <c r="GJ153" i="8"/>
  <c r="GK153" i="8"/>
  <c r="GL153" i="8"/>
  <c r="GH154" i="8"/>
  <c r="GI154" i="8"/>
  <c r="GJ154" i="8"/>
  <c r="GK154" i="8"/>
  <c r="GL154" i="8"/>
  <c r="GH155" i="8"/>
  <c r="GI155" i="8"/>
  <c r="GJ155" i="8"/>
  <c r="GK155" i="8"/>
  <c r="GL155" i="8"/>
  <c r="GH156" i="8"/>
  <c r="GI156" i="8"/>
  <c r="GJ156" i="8"/>
  <c r="GK156" i="8"/>
  <c r="GL156" i="8"/>
  <c r="GH157" i="8"/>
  <c r="GI157" i="8"/>
  <c r="GJ157" i="8"/>
  <c r="GK157" i="8"/>
  <c r="GL157" i="8"/>
  <c r="GH158" i="8"/>
  <c r="GI158" i="8"/>
  <c r="GJ158" i="8"/>
  <c r="GK158" i="8"/>
  <c r="GL158" i="8"/>
  <c r="GH159" i="8"/>
  <c r="GI159" i="8"/>
  <c r="GJ159" i="8"/>
  <c r="GK159" i="8"/>
  <c r="GL159" i="8"/>
  <c r="GH160" i="8"/>
  <c r="GI160" i="8"/>
  <c r="GJ160" i="8"/>
  <c r="GK160" i="8"/>
  <c r="GL160" i="8"/>
  <c r="GH161" i="8"/>
  <c r="GI161" i="8"/>
  <c r="GJ161" i="8"/>
  <c r="GK161" i="8"/>
  <c r="GL161" i="8"/>
  <c r="GH162" i="8"/>
  <c r="GI162" i="8"/>
  <c r="GJ162" i="8"/>
  <c r="GK162" i="8"/>
  <c r="GL162" i="8"/>
  <c r="GH163" i="8"/>
  <c r="GI163" i="8"/>
  <c r="GJ163" i="8"/>
  <c r="GK163" i="8"/>
  <c r="GL163" i="8"/>
  <c r="GH164" i="8"/>
  <c r="GI164" i="8"/>
  <c r="GJ164" i="8"/>
  <c r="GK164" i="8"/>
  <c r="GL164" i="8"/>
  <c r="GH165" i="8"/>
  <c r="GI165" i="8"/>
  <c r="GJ165" i="8"/>
  <c r="GK165" i="8"/>
  <c r="GL165" i="8"/>
  <c r="GH166" i="8"/>
  <c r="GI166" i="8"/>
  <c r="GJ166" i="8"/>
  <c r="GK166" i="8"/>
  <c r="GL166" i="8"/>
  <c r="GH167" i="8"/>
  <c r="GI167" i="8"/>
  <c r="GJ167" i="8"/>
  <c r="GK167" i="8"/>
  <c r="GL167" i="8"/>
  <c r="GH168" i="8"/>
  <c r="GI168" i="8"/>
  <c r="GJ168" i="8"/>
  <c r="GK168" i="8"/>
  <c r="GL168" i="8"/>
  <c r="GH169" i="8"/>
  <c r="GI169" i="8"/>
  <c r="GJ169" i="8"/>
  <c r="GK169" i="8"/>
  <c r="GL169" i="8"/>
  <c r="GH170" i="8"/>
  <c r="GI170" i="8"/>
  <c r="GJ170" i="8"/>
  <c r="GK170" i="8"/>
  <c r="GL170" i="8"/>
  <c r="GH171" i="8"/>
  <c r="GI171" i="8"/>
  <c r="GJ171" i="8"/>
  <c r="GK171" i="8"/>
  <c r="GL171" i="8"/>
  <c r="GH172" i="8"/>
  <c r="GI172" i="8"/>
  <c r="GJ172" i="8"/>
  <c r="GK172" i="8"/>
  <c r="GL172" i="8"/>
  <c r="GH173" i="8"/>
  <c r="GI173" i="8"/>
  <c r="GJ173" i="8"/>
  <c r="GK173" i="8"/>
  <c r="GL173" i="8"/>
  <c r="GH174" i="8"/>
  <c r="GI174" i="8"/>
  <c r="GJ174" i="8"/>
  <c r="GK174" i="8"/>
  <c r="GL174" i="8"/>
  <c r="GH175" i="8"/>
  <c r="GI175" i="8"/>
  <c r="GJ175" i="8"/>
  <c r="GK175" i="8"/>
  <c r="GL175" i="8"/>
  <c r="GH176" i="8"/>
  <c r="GI176" i="8"/>
  <c r="GJ176" i="8"/>
  <c r="GK176" i="8"/>
  <c r="GL176" i="8"/>
  <c r="GH177" i="8"/>
  <c r="GI177" i="8"/>
  <c r="GJ177" i="8"/>
  <c r="GK177" i="8"/>
  <c r="GL177" i="8"/>
  <c r="GH178" i="8"/>
  <c r="GI178" i="8"/>
  <c r="GJ178" i="8"/>
  <c r="GK178" i="8"/>
  <c r="GL178" i="8"/>
  <c r="GH179" i="8"/>
  <c r="GI179" i="8"/>
  <c r="GJ179" i="8"/>
  <c r="GK179" i="8"/>
  <c r="GL179" i="8"/>
  <c r="GH180" i="8"/>
  <c r="GI180" i="8"/>
  <c r="GJ180" i="8"/>
  <c r="GK180" i="8"/>
  <c r="GL180" i="8"/>
  <c r="GH181" i="8"/>
  <c r="GI181" i="8"/>
  <c r="GJ181" i="8"/>
  <c r="GK181" i="8"/>
  <c r="GL181" i="8"/>
  <c r="GH182" i="8"/>
  <c r="GI182" i="8"/>
  <c r="GJ182" i="8"/>
  <c r="GK182" i="8"/>
  <c r="GL182" i="8"/>
  <c r="GH183" i="8"/>
  <c r="GI183" i="8"/>
  <c r="GJ183" i="8"/>
  <c r="GK183" i="8"/>
  <c r="GL183" i="8"/>
  <c r="GH184" i="8"/>
  <c r="GI184" i="8"/>
  <c r="GJ184" i="8"/>
  <c r="GK184" i="8"/>
  <c r="GL184" i="8"/>
  <c r="GH185" i="8"/>
  <c r="GI185" i="8"/>
  <c r="GJ185" i="8"/>
  <c r="GK185" i="8"/>
  <c r="GL185" i="8"/>
  <c r="GH186" i="8"/>
  <c r="GI186" i="8"/>
  <c r="GJ186" i="8"/>
  <c r="GK186" i="8"/>
  <c r="GL186" i="8"/>
  <c r="GH187" i="8"/>
  <c r="GI187" i="8"/>
  <c r="GJ187" i="8"/>
  <c r="GK187" i="8"/>
  <c r="GL187" i="8"/>
  <c r="GH188" i="8"/>
  <c r="GI188" i="8"/>
  <c r="GJ188" i="8"/>
  <c r="GK188" i="8"/>
  <c r="GL188" i="8"/>
  <c r="GH189" i="8"/>
  <c r="GI189" i="8"/>
  <c r="GJ189" i="8"/>
  <c r="GK189" i="8"/>
  <c r="GL189" i="8"/>
  <c r="GH190" i="8"/>
  <c r="GI190" i="8"/>
  <c r="GJ190" i="8"/>
  <c r="GK190" i="8"/>
  <c r="GL190" i="8"/>
  <c r="GH191" i="8"/>
  <c r="GI191" i="8"/>
  <c r="GJ191" i="8"/>
  <c r="GK191" i="8"/>
  <c r="GL191" i="8"/>
  <c r="GH192" i="8"/>
  <c r="GI192" i="8"/>
  <c r="GJ192" i="8"/>
  <c r="GK192" i="8"/>
  <c r="GL192" i="8"/>
  <c r="GH193" i="8"/>
  <c r="GI193" i="8"/>
  <c r="GJ193" i="8"/>
  <c r="GK193" i="8"/>
  <c r="GL193" i="8"/>
  <c r="GH194" i="8"/>
  <c r="GI194" i="8"/>
  <c r="GJ194" i="8"/>
  <c r="GK194" i="8"/>
  <c r="GL194" i="8"/>
  <c r="GH195" i="8"/>
  <c r="GI195" i="8"/>
  <c r="GJ195" i="8"/>
  <c r="GK195" i="8"/>
  <c r="GL195" i="8"/>
  <c r="GH196" i="8"/>
  <c r="GI196" i="8"/>
  <c r="GJ196" i="8"/>
  <c r="GK196" i="8"/>
  <c r="GL196" i="8"/>
  <c r="GH197" i="8"/>
  <c r="GI197" i="8"/>
  <c r="GJ197" i="8"/>
  <c r="GK197" i="8"/>
  <c r="GL197" i="8"/>
  <c r="GH198" i="8"/>
  <c r="GI198" i="8"/>
  <c r="GJ198" i="8"/>
  <c r="GK198" i="8"/>
  <c r="GL198" i="8"/>
  <c r="GH199" i="8"/>
  <c r="GI199" i="8"/>
  <c r="GJ199" i="8"/>
  <c r="GK199" i="8"/>
  <c r="GL199" i="8"/>
  <c r="GH200" i="8"/>
  <c r="GI200" i="8"/>
  <c r="GJ200" i="8"/>
  <c r="GK200" i="8"/>
  <c r="GL200" i="8"/>
  <c r="GH201" i="8"/>
  <c r="GI201" i="8"/>
  <c r="GJ201" i="8"/>
  <c r="GK201" i="8"/>
  <c r="GL201" i="8"/>
  <c r="GH202" i="8"/>
  <c r="GI202" i="8"/>
  <c r="GJ202" i="8"/>
  <c r="GK202" i="8"/>
  <c r="GL202" i="8"/>
  <c r="GH203" i="8"/>
  <c r="GI203" i="8"/>
  <c r="GJ203" i="8"/>
  <c r="GK203" i="8"/>
  <c r="GL203" i="8"/>
  <c r="GH204" i="8"/>
  <c r="GI204" i="8"/>
  <c r="GJ204" i="8"/>
  <c r="GK204" i="8"/>
  <c r="GL204" i="8"/>
  <c r="GH205" i="8"/>
  <c r="GI205" i="8"/>
  <c r="GJ205" i="8"/>
  <c r="GK205" i="8"/>
  <c r="GL205" i="8"/>
  <c r="GH206" i="8"/>
  <c r="GI206" i="8"/>
  <c r="GJ206" i="8"/>
  <c r="GK206" i="8"/>
  <c r="GL206" i="8"/>
  <c r="GG10" i="8"/>
  <c r="GG11" i="8"/>
  <c r="GG12" i="8"/>
  <c r="GG13" i="8"/>
  <c r="GG14" i="8"/>
  <c r="GG15" i="8"/>
  <c r="GG16" i="8"/>
  <c r="GG17" i="8"/>
  <c r="GG18" i="8"/>
  <c r="GG19" i="8"/>
  <c r="GG20" i="8"/>
  <c r="GG21" i="8"/>
  <c r="GG22" i="8"/>
  <c r="GG23" i="8"/>
  <c r="GG24" i="8"/>
  <c r="GG25" i="8"/>
  <c r="GG26" i="8"/>
  <c r="GG27" i="8"/>
  <c r="GG28" i="8"/>
  <c r="GG29" i="8"/>
  <c r="GG30" i="8"/>
  <c r="GG31" i="8"/>
  <c r="GG32" i="8"/>
  <c r="GG33" i="8"/>
  <c r="GG34" i="8"/>
  <c r="GG35" i="8"/>
  <c r="GG36" i="8"/>
  <c r="GG37" i="8"/>
  <c r="GG38" i="8"/>
  <c r="GG39" i="8"/>
  <c r="GG40" i="8"/>
  <c r="GG41" i="8"/>
  <c r="GG42" i="8"/>
  <c r="GG43" i="8"/>
  <c r="GG44" i="8"/>
  <c r="GG45" i="8"/>
  <c r="GG46" i="8"/>
  <c r="GG47" i="8"/>
  <c r="GG48" i="8"/>
  <c r="GG49" i="8"/>
  <c r="GG50" i="8"/>
  <c r="GG51" i="8"/>
  <c r="GG52" i="8"/>
  <c r="GG53" i="8"/>
  <c r="GG54" i="8"/>
  <c r="GG55" i="8"/>
  <c r="GG56" i="8"/>
  <c r="GG57" i="8"/>
  <c r="GG58" i="8"/>
  <c r="GG59" i="8"/>
  <c r="GG60" i="8"/>
  <c r="GG61" i="8"/>
  <c r="GG62" i="8"/>
  <c r="GG63" i="8"/>
  <c r="GG64" i="8"/>
  <c r="GG65" i="8"/>
  <c r="GG66" i="8"/>
  <c r="GG67" i="8"/>
  <c r="GG68" i="8"/>
  <c r="GG69" i="8"/>
  <c r="GG70" i="8"/>
  <c r="GG71" i="8"/>
  <c r="GG72" i="8"/>
  <c r="GG73" i="8"/>
  <c r="GG74" i="8"/>
  <c r="GG75" i="8"/>
  <c r="GG76" i="8"/>
  <c r="GG77" i="8"/>
  <c r="GG78" i="8"/>
  <c r="GG79" i="8"/>
  <c r="GG80" i="8"/>
  <c r="GG81" i="8"/>
  <c r="GG82" i="8"/>
  <c r="GG83" i="8"/>
  <c r="GG84" i="8"/>
  <c r="GG85" i="8"/>
  <c r="GG86" i="8"/>
  <c r="GG87" i="8"/>
  <c r="GG88" i="8"/>
  <c r="GG89" i="8"/>
  <c r="GG90" i="8"/>
  <c r="GG91" i="8"/>
  <c r="GG92" i="8"/>
  <c r="GG93" i="8"/>
  <c r="GG94" i="8"/>
  <c r="GG95" i="8"/>
  <c r="GG96" i="8"/>
  <c r="GG97" i="8"/>
  <c r="GG98" i="8"/>
  <c r="GG99" i="8"/>
  <c r="GG100" i="8"/>
  <c r="GG101" i="8"/>
  <c r="GG102" i="8"/>
  <c r="GG103" i="8"/>
  <c r="GG104" i="8"/>
  <c r="GG105" i="8"/>
  <c r="GG106" i="8"/>
  <c r="GG107" i="8"/>
  <c r="GG108" i="8"/>
  <c r="GG109" i="8"/>
  <c r="GG110" i="8"/>
  <c r="GG111" i="8"/>
  <c r="GG112" i="8"/>
  <c r="GG113" i="8"/>
  <c r="GG114" i="8"/>
  <c r="GG115" i="8"/>
  <c r="GG116" i="8"/>
  <c r="GG117" i="8"/>
  <c r="GG118" i="8"/>
  <c r="GG119" i="8"/>
  <c r="GG120" i="8"/>
  <c r="GG121" i="8"/>
  <c r="GG122" i="8"/>
  <c r="GG123" i="8"/>
  <c r="GG124" i="8"/>
  <c r="GG125" i="8"/>
  <c r="GG126" i="8"/>
  <c r="GG127" i="8"/>
  <c r="GG128" i="8"/>
  <c r="GG129" i="8"/>
  <c r="GG130" i="8"/>
  <c r="GG131" i="8"/>
  <c r="GG132" i="8"/>
  <c r="GG133" i="8"/>
  <c r="GG134" i="8"/>
  <c r="GG135" i="8"/>
  <c r="GG136" i="8"/>
  <c r="GG137" i="8"/>
  <c r="GG138" i="8"/>
  <c r="GG139" i="8"/>
  <c r="GG140" i="8"/>
  <c r="GG141" i="8"/>
  <c r="GG142" i="8"/>
  <c r="GG143" i="8"/>
  <c r="GG144" i="8"/>
  <c r="GG145" i="8"/>
  <c r="GG146" i="8"/>
  <c r="GG147" i="8"/>
  <c r="GG148" i="8"/>
  <c r="GG149" i="8"/>
  <c r="GG150" i="8"/>
  <c r="GG151" i="8"/>
  <c r="GG152" i="8"/>
  <c r="GG153" i="8"/>
  <c r="GG154" i="8"/>
  <c r="GG155" i="8"/>
  <c r="GG156" i="8"/>
  <c r="GG157" i="8"/>
  <c r="GG158" i="8"/>
  <c r="GG159" i="8"/>
  <c r="GG160" i="8"/>
  <c r="GG161" i="8"/>
  <c r="GG162" i="8"/>
  <c r="GG163" i="8"/>
  <c r="GG164" i="8"/>
  <c r="GG165" i="8"/>
  <c r="GG166" i="8"/>
  <c r="GG167" i="8"/>
  <c r="GG168" i="8"/>
  <c r="GG169" i="8"/>
  <c r="GG170" i="8"/>
  <c r="GG171" i="8"/>
  <c r="GG172" i="8"/>
  <c r="GG173" i="8"/>
  <c r="GG174" i="8"/>
  <c r="GG175" i="8"/>
  <c r="GG176" i="8"/>
  <c r="GG177" i="8"/>
  <c r="GG178" i="8"/>
  <c r="GG179" i="8"/>
  <c r="GG180" i="8"/>
  <c r="GG181" i="8"/>
  <c r="GG182" i="8"/>
  <c r="GG183" i="8"/>
  <c r="GG184" i="8"/>
  <c r="GG185" i="8"/>
  <c r="GG186" i="8"/>
  <c r="GG187" i="8"/>
  <c r="GG188" i="8"/>
  <c r="GG189" i="8"/>
  <c r="GG190" i="8"/>
  <c r="GG191" i="8"/>
  <c r="GG192" i="8"/>
  <c r="GG193" i="8"/>
  <c r="GG194" i="8"/>
  <c r="GG195" i="8"/>
  <c r="GG196" i="8"/>
  <c r="GG197" i="8"/>
  <c r="GG198" i="8"/>
  <c r="GG199" i="8"/>
  <c r="GG200" i="8"/>
  <c r="GG201" i="8"/>
  <c r="GG202" i="8"/>
  <c r="GG203" i="8"/>
  <c r="GG204" i="8"/>
  <c r="GG205" i="8"/>
  <c r="GG206" i="8"/>
  <c r="T90" i="1" l="1"/>
  <c r="BX7" i="9" s="1"/>
  <c r="T89" i="1"/>
  <c r="BW7" i="9" s="1"/>
  <c r="T88" i="1"/>
  <c r="BV7" i="9" s="1"/>
  <c r="T87" i="1"/>
  <c r="BU7" i="9" s="1"/>
  <c r="T57" i="1"/>
  <c r="AX7" i="9" s="1"/>
  <c r="T56" i="1"/>
  <c r="AW7" i="9" s="1"/>
  <c r="T55" i="1"/>
  <c r="AV7" i="9" s="1"/>
  <c r="T54" i="1"/>
  <c r="AU7" i="9" s="1"/>
  <c r="T53" i="1"/>
  <c r="AT7" i="9" s="1"/>
  <c r="T52" i="1"/>
  <c r="AS7" i="9" s="1"/>
  <c r="CI208" i="22"/>
  <c r="CI207" i="22"/>
  <c r="CI206" i="22"/>
  <c r="CI205" i="22"/>
  <c r="CI204" i="22"/>
  <c r="CI203" i="22"/>
  <c r="CI202" i="22"/>
  <c r="CI201" i="22"/>
  <c r="CI200" i="22"/>
  <c r="CI199" i="22"/>
  <c r="CI198" i="22"/>
  <c r="CI197" i="22"/>
  <c r="CI196" i="22"/>
  <c r="CI195" i="22"/>
  <c r="CI193" i="22"/>
  <c r="CI192" i="22"/>
  <c r="CI191" i="22"/>
  <c r="CI190" i="22"/>
  <c r="CI189" i="22"/>
  <c r="CI188" i="22"/>
  <c r="CI187" i="22"/>
  <c r="CI186" i="22"/>
  <c r="CI185" i="22"/>
  <c r="CI184" i="22"/>
  <c r="CI183" i="22"/>
  <c r="CI182" i="22"/>
  <c r="CI181" i="22"/>
  <c r="CI180" i="22"/>
  <c r="CI179" i="22"/>
  <c r="CI178" i="22"/>
  <c r="CI177" i="22"/>
  <c r="CI176" i="22"/>
  <c r="CI175" i="22"/>
  <c r="CI174" i="22"/>
  <c r="CI173" i="22"/>
  <c r="CI172" i="22"/>
  <c r="CI171" i="22"/>
  <c r="CI170" i="22"/>
  <c r="CI169" i="22"/>
  <c r="CI168" i="22"/>
  <c r="CI167" i="22"/>
  <c r="CI166" i="22"/>
  <c r="CI165" i="22"/>
  <c r="CI164" i="22"/>
  <c r="CI163" i="22"/>
  <c r="CI162" i="22"/>
  <c r="CI161" i="22"/>
  <c r="CI160" i="22"/>
  <c r="CI159" i="22"/>
  <c r="CI158" i="22"/>
  <c r="CI157" i="22"/>
  <c r="CI156" i="22"/>
  <c r="CI155" i="22"/>
  <c r="CI154" i="22"/>
  <c r="CI153" i="22"/>
  <c r="CI152" i="22"/>
  <c r="CI150" i="22"/>
  <c r="CI149" i="22"/>
  <c r="CI148" i="22"/>
  <c r="CI147" i="22"/>
  <c r="CI146" i="22"/>
  <c r="CI145" i="22"/>
  <c r="CI144" i="22"/>
  <c r="CI143" i="22"/>
  <c r="CI142" i="22"/>
  <c r="CI141" i="22"/>
  <c r="CI140" i="22"/>
  <c r="CI139" i="22"/>
  <c r="CI138" i="22"/>
  <c r="CI137" i="22"/>
  <c r="CI136" i="22"/>
  <c r="CI135" i="22"/>
  <c r="CI134" i="22"/>
  <c r="CI133" i="22"/>
  <c r="CI132" i="22"/>
  <c r="CI131" i="22"/>
  <c r="CI130" i="22"/>
  <c r="CI129" i="22"/>
  <c r="CI128" i="22"/>
  <c r="CI127" i="22"/>
  <c r="CI126" i="22"/>
  <c r="CI125" i="22"/>
  <c r="CI124" i="22"/>
  <c r="CI123" i="22"/>
  <c r="CI122" i="22"/>
  <c r="CI121" i="22"/>
  <c r="CI120" i="22"/>
  <c r="CI119" i="22"/>
  <c r="CI118" i="22"/>
  <c r="CI117" i="22"/>
  <c r="CI116" i="22"/>
  <c r="CI115" i="22"/>
  <c r="CI114" i="22"/>
  <c r="CI113" i="22"/>
  <c r="CI112" i="22"/>
  <c r="CI111" i="22"/>
  <c r="CI110" i="22"/>
  <c r="CI109" i="22"/>
  <c r="CI108" i="22"/>
  <c r="CI107" i="22"/>
  <c r="CI106" i="22"/>
  <c r="CI105" i="22"/>
  <c r="CI104" i="22"/>
  <c r="CI103" i="22"/>
  <c r="CI102" i="22"/>
  <c r="CI101" i="22"/>
  <c r="CI100" i="22"/>
  <c r="CI99" i="22"/>
  <c r="CI98" i="22"/>
  <c r="CI97" i="22"/>
  <c r="CI96" i="22"/>
  <c r="CI95" i="22"/>
  <c r="CI94" i="22"/>
  <c r="CI93" i="22"/>
  <c r="CI92" i="22"/>
  <c r="BG92" i="22"/>
  <c r="BE92" i="22"/>
  <c r="CI91" i="22"/>
  <c r="CI90" i="22"/>
  <c r="CI89" i="22"/>
  <c r="CI88" i="22"/>
  <c r="CI87" i="22"/>
  <c r="CI86" i="22"/>
  <c r="AR86" i="22"/>
  <c r="CI85" i="22"/>
  <c r="CI84" i="22"/>
  <c r="CI83" i="22"/>
  <c r="CI82" i="22"/>
  <c r="CI81" i="22"/>
  <c r="CI80" i="22"/>
  <c r="CI79" i="22"/>
  <c r="CI78" i="22"/>
  <c r="CI77" i="22"/>
  <c r="CI76" i="22"/>
  <c r="CI75" i="22"/>
  <c r="CI74" i="22"/>
  <c r="CI73" i="22"/>
  <c r="CI72" i="22"/>
  <c r="CI71" i="22"/>
  <c r="CI70" i="22"/>
  <c r="CI69" i="22"/>
  <c r="CI68" i="22"/>
  <c r="CI67" i="22"/>
  <c r="DK66" i="22"/>
  <c r="CI66" i="22"/>
  <c r="CI65" i="22"/>
  <c r="CI64" i="22"/>
  <c r="CI63" i="22"/>
  <c r="CI62" i="22"/>
  <c r="CI61" i="22"/>
  <c r="CI60" i="22"/>
  <c r="CI59" i="22"/>
  <c r="CI58" i="22"/>
  <c r="CI57" i="22"/>
  <c r="CI56" i="22"/>
  <c r="CI55" i="22"/>
  <c r="CI54" i="22"/>
  <c r="CI53" i="22"/>
  <c r="CI52" i="22"/>
  <c r="CI51" i="22"/>
  <c r="CI50" i="22"/>
  <c r="CI49" i="22"/>
  <c r="CI48" i="22"/>
  <c r="CI47" i="22"/>
  <c r="CI46" i="22"/>
  <c r="CI45" i="22"/>
  <c r="CI44" i="22"/>
  <c r="CI43" i="22"/>
  <c r="CI42" i="22"/>
  <c r="CI41" i="22"/>
  <c r="CI40" i="22"/>
  <c r="CI39" i="22"/>
  <c r="CI38" i="22"/>
  <c r="CI37" i="22"/>
  <c r="CI36" i="22"/>
  <c r="CI35" i="22"/>
  <c r="CI34" i="22"/>
  <c r="CI33" i="22"/>
  <c r="CI32" i="22"/>
  <c r="CI31" i="22"/>
  <c r="CI29" i="22"/>
  <c r="CI28" i="22"/>
  <c r="CI27" i="22"/>
  <c r="CI26" i="22"/>
  <c r="CI25" i="22"/>
  <c r="CI24" i="22"/>
  <c r="CI23" i="22"/>
  <c r="CI22" i="22"/>
  <c r="CI21" i="22"/>
  <c r="CI20" i="22"/>
  <c r="CI19" i="22"/>
  <c r="CI18" i="22"/>
  <c r="CI17" i="22"/>
  <c r="CI16" i="22"/>
  <c r="CI15" i="22"/>
  <c r="CI14" i="22"/>
  <c r="CI13" i="22"/>
  <c r="CI12" i="22"/>
  <c r="CI11" i="22"/>
  <c r="CI10" i="22"/>
  <c r="CI209" i="22" s="1"/>
  <c r="CI9" i="22"/>
  <c r="GZ10" i="8"/>
  <c r="HA10" i="8"/>
  <c r="GZ11" i="8"/>
  <c r="HA11" i="8"/>
  <c r="GZ12" i="8"/>
  <c r="HA12" i="8"/>
  <c r="GZ13" i="8"/>
  <c r="HA13" i="8"/>
  <c r="GZ14" i="8"/>
  <c r="HA14" i="8"/>
  <c r="GZ15" i="8"/>
  <c r="HA15" i="8"/>
  <c r="GZ16" i="8"/>
  <c r="HA16" i="8"/>
  <c r="GZ17" i="8"/>
  <c r="HA17" i="8"/>
  <c r="GZ18" i="8"/>
  <c r="HA18" i="8"/>
  <c r="GZ19" i="8"/>
  <c r="HA19" i="8"/>
  <c r="GZ20" i="8"/>
  <c r="HA20" i="8"/>
  <c r="GZ21" i="8"/>
  <c r="HA21" i="8"/>
  <c r="GZ22" i="8"/>
  <c r="HA22" i="8"/>
  <c r="GZ23" i="8"/>
  <c r="HA23" i="8"/>
  <c r="GZ24" i="8"/>
  <c r="HA24" i="8"/>
  <c r="GZ25" i="8"/>
  <c r="HA25" i="8"/>
  <c r="GZ26" i="8"/>
  <c r="HA26" i="8"/>
  <c r="GZ27" i="8"/>
  <c r="HA27" i="8"/>
  <c r="GZ28" i="8"/>
  <c r="HA28" i="8"/>
  <c r="GZ29" i="8"/>
  <c r="HA29" i="8"/>
  <c r="GZ30" i="8"/>
  <c r="HA30" i="8"/>
  <c r="GZ31" i="8"/>
  <c r="HA31" i="8"/>
  <c r="GZ32" i="8"/>
  <c r="HA32" i="8"/>
  <c r="GZ33" i="8"/>
  <c r="HA33" i="8"/>
  <c r="GZ34" i="8"/>
  <c r="HA34" i="8"/>
  <c r="GZ35" i="8"/>
  <c r="HA35" i="8"/>
  <c r="GZ36" i="8"/>
  <c r="HA36" i="8"/>
  <c r="GZ37" i="8"/>
  <c r="HA37" i="8"/>
  <c r="GZ38" i="8"/>
  <c r="HA38" i="8"/>
  <c r="GZ39" i="8"/>
  <c r="HA39" i="8"/>
  <c r="GZ40" i="8"/>
  <c r="HA40" i="8"/>
  <c r="GZ41" i="8"/>
  <c r="HA41" i="8"/>
  <c r="GZ42" i="8"/>
  <c r="HA42" i="8"/>
  <c r="GZ43" i="8"/>
  <c r="HA43" i="8"/>
  <c r="GZ44" i="8"/>
  <c r="HA44" i="8"/>
  <c r="GZ45" i="8"/>
  <c r="HA45" i="8"/>
  <c r="GZ46" i="8"/>
  <c r="HA46" i="8"/>
  <c r="GZ47" i="8"/>
  <c r="HA47" i="8"/>
  <c r="GZ48" i="8"/>
  <c r="HA48" i="8"/>
  <c r="GZ49" i="8"/>
  <c r="HA49" i="8"/>
  <c r="GZ50" i="8"/>
  <c r="HA50" i="8"/>
  <c r="GZ51" i="8"/>
  <c r="HA51" i="8"/>
  <c r="GZ52" i="8"/>
  <c r="HA52" i="8"/>
  <c r="GZ53" i="8"/>
  <c r="HA53" i="8"/>
  <c r="GZ54" i="8"/>
  <c r="HA54" i="8"/>
  <c r="GZ55" i="8"/>
  <c r="HA55" i="8"/>
  <c r="GZ56" i="8"/>
  <c r="HA56" i="8"/>
  <c r="GZ57" i="8"/>
  <c r="HA57" i="8"/>
  <c r="GZ58" i="8"/>
  <c r="HA58" i="8"/>
  <c r="GZ59" i="8"/>
  <c r="HA59" i="8"/>
  <c r="GZ60" i="8"/>
  <c r="HA60" i="8"/>
  <c r="GZ61" i="8"/>
  <c r="HA61" i="8"/>
  <c r="GZ62" i="8"/>
  <c r="HA62" i="8"/>
  <c r="GZ63" i="8"/>
  <c r="HA63" i="8"/>
  <c r="GZ64" i="8"/>
  <c r="HA64" i="8"/>
  <c r="GZ65" i="8"/>
  <c r="HA65" i="8"/>
  <c r="GZ66" i="8"/>
  <c r="HA66" i="8"/>
  <c r="GZ67" i="8"/>
  <c r="HA67" i="8"/>
  <c r="GZ68" i="8"/>
  <c r="HA68" i="8"/>
  <c r="GZ69" i="8"/>
  <c r="HA69" i="8"/>
  <c r="GZ70" i="8"/>
  <c r="HA70" i="8"/>
  <c r="GZ71" i="8"/>
  <c r="HA71" i="8"/>
  <c r="GZ72" i="8"/>
  <c r="HA72" i="8"/>
  <c r="GZ73" i="8"/>
  <c r="HA73" i="8"/>
  <c r="GZ74" i="8"/>
  <c r="HA74" i="8"/>
  <c r="GZ75" i="8"/>
  <c r="HA75" i="8"/>
  <c r="GZ76" i="8"/>
  <c r="HA76" i="8"/>
  <c r="GZ77" i="8"/>
  <c r="HA77" i="8"/>
  <c r="GZ78" i="8"/>
  <c r="HA78" i="8"/>
  <c r="GZ79" i="8"/>
  <c r="HA79" i="8"/>
  <c r="GZ80" i="8"/>
  <c r="HA80" i="8"/>
  <c r="GZ81" i="8"/>
  <c r="HA81" i="8"/>
  <c r="GZ82" i="8"/>
  <c r="HA82" i="8"/>
  <c r="GZ83" i="8"/>
  <c r="HA83" i="8"/>
  <c r="GZ84" i="8"/>
  <c r="HA84" i="8"/>
  <c r="GZ85" i="8"/>
  <c r="HA85" i="8"/>
  <c r="GZ86" i="8"/>
  <c r="HA86" i="8"/>
  <c r="GZ87" i="8"/>
  <c r="HA87" i="8"/>
  <c r="GZ88" i="8"/>
  <c r="HA88" i="8"/>
  <c r="GZ89" i="8"/>
  <c r="HA89" i="8"/>
  <c r="GZ90" i="8"/>
  <c r="HA90" i="8"/>
  <c r="GZ91" i="8"/>
  <c r="HA91" i="8"/>
  <c r="GZ92" i="8"/>
  <c r="HA92" i="8"/>
  <c r="GZ93" i="8"/>
  <c r="HA93" i="8"/>
  <c r="GZ94" i="8"/>
  <c r="HA94" i="8"/>
  <c r="GZ95" i="8"/>
  <c r="HA95" i="8"/>
  <c r="GZ96" i="8"/>
  <c r="HA96" i="8"/>
  <c r="GZ97" i="8"/>
  <c r="HA97" i="8"/>
  <c r="GZ98" i="8"/>
  <c r="HA98" i="8"/>
  <c r="GZ99" i="8"/>
  <c r="HA99" i="8"/>
  <c r="GZ100" i="8"/>
  <c r="HA100" i="8"/>
  <c r="GZ101" i="8"/>
  <c r="HA101" i="8"/>
  <c r="GZ102" i="8"/>
  <c r="HA102" i="8"/>
  <c r="GZ103" i="8"/>
  <c r="HA103" i="8"/>
  <c r="GZ104" i="8"/>
  <c r="HA104" i="8"/>
  <c r="GZ105" i="8"/>
  <c r="HA105" i="8"/>
  <c r="GZ106" i="8"/>
  <c r="HA106" i="8"/>
  <c r="GZ107" i="8"/>
  <c r="HA107" i="8"/>
  <c r="GZ108" i="8"/>
  <c r="HA108" i="8"/>
  <c r="GZ109" i="8"/>
  <c r="HA109" i="8"/>
  <c r="GZ110" i="8"/>
  <c r="HA110" i="8"/>
  <c r="GZ111" i="8"/>
  <c r="HA111" i="8"/>
  <c r="GZ112" i="8"/>
  <c r="HA112" i="8"/>
  <c r="GZ113" i="8"/>
  <c r="HA113" i="8"/>
  <c r="GZ114" i="8"/>
  <c r="HA114" i="8"/>
  <c r="GZ115" i="8"/>
  <c r="HA115" i="8"/>
  <c r="GZ116" i="8"/>
  <c r="HA116" i="8"/>
  <c r="GZ117" i="8"/>
  <c r="HA117" i="8"/>
  <c r="GZ118" i="8"/>
  <c r="HA118" i="8"/>
  <c r="GZ119" i="8"/>
  <c r="HA119" i="8"/>
  <c r="GZ120" i="8"/>
  <c r="HA120" i="8"/>
  <c r="GZ121" i="8"/>
  <c r="HA121" i="8"/>
  <c r="GZ122" i="8"/>
  <c r="HA122" i="8"/>
  <c r="GZ123" i="8"/>
  <c r="HA123" i="8"/>
  <c r="GZ124" i="8"/>
  <c r="HA124" i="8"/>
  <c r="GZ125" i="8"/>
  <c r="HA125" i="8"/>
  <c r="GZ126" i="8"/>
  <c r="HA126" i="8"/>
  <c r="GZ127" i="8"/>
  <c r="HA127" i="8"/>
  <c r="GZ128" i="8"/>
  <c r="HA128" i="8"/>
  <c r="GZ129" i="8"/>
  <c r="HA129" i="8"/>
  <c r="GZ130" i="8"/>
  <c r="HA130" i="8"/>
  <c r="GZ131" i="8"/>
  <c r="HA131" i="8"/>
  <c r="GZ132" i="8"/>
  <c r="HA132" i="8"/>
  <c r="GZ133" i="8"/>
  <c r="HA133" i="8"/>
  <c r="GZ134" i="8"/>
  <c r="HA134" i="8"/>
  <c r="GZ135" i="8"/>
  <c r="HA135" i="8"/>
  <c r="GZ136" i="8"/>
  <c r="HA136" i="8"/>
  <c r="GZ137" i="8"/>
  <c r="HA137" i="8"/>
  <c r="GZ138" i="8"/>
  <c r="HA138" i="8"/>
  <c r="GZ139" i="8"/>
  <c r="HA139" i="8"/>
  <c r="GZ140" i="8"/>
  <c r="HA140" i="8"/>
  <c r="GZ141" i="8"/>
  <c r="HA141" i="8"/>
  <c r="GZ142" i="8"/>
  <c r="HA142" i="8"/>
  <c r="GZ143" i="8"/>
  <c r="HA143" i="8"/>
  <c r="GZ144" i="8"/>
  <c r="HA144" i="8"/>
  <c r="GZ145" i="8"/>
  <c r="HA145" i="8"/>
  <c r="GZ146" i="8"/>
  <c r="HA146" i="8"/>
  <c r="GZ147" i="8"/>
  <c r="HA147" i="8"/>
  <c r="GZ148" i="8"/>
  <c r="HA148" i="8"/>
  <c r="GZ149" i="8"/>
  <c r="HA149" i="8"/>
  <c r="GZ150" i="8"/>
  <c r="HA150" i="8"/>
  <c r="GZ151" i="8"/>
  <c r="HA151" i="8"/>
  <c r="GZ152" i="8"/>
  <c r="HA152" i="8"/>
  <c r="GZ153" i="8"/>
  <c r="HA153" i="8"/>
  <c r="GZ154" i="8"/>
  <c r="HA154" i="8"/>
  <c r="GZ155" i="8"/>
  <c r="HA155" i="8"/>
  <c r="GZ156" i="8"/>
  <c r="HA156" i="8"/>
  <c r="GZ157" i="8"/>
  <c r="HA157" i="8"/>
  <c r="GZ158" i="8"/>
  <c r="HA158" i="8"/>
  <c r="GZ159" i="8"/>
  <c r="HA159" i="8"/>
  <c r="GZ160" i="8"/>
  <c r="HA160" i="8"/>
  <c r="GZ161" i="8"/>
  <c r="HA161" i="8"/>
  <c r="GZ162" i="8"/>
  <c r="HA162" i="8"/>
  <c r="GZ163" i="8"/>
  <c r="HA163" i="8"/>
  <c r="GZ164" i="8"/>
  <c r="HA164" i="8"/>
  <c r="GZ165" i="8"/>
  <c r="HA165" i="8"/>
  <c r="GZ166" i="8"/>
  <c r="HA166" i="8"/>
  <c r="GZ167" i="8"/>
  <c r="HA167" i="8"/>
  <c r="GZ168" i="8"/>
  <c r="HA168" i="8"/>
  <c r="GZ169" i="8"/>
  <c r="HA169" i="8"/>
  <c r="GZ170" i="8"/>
  <c r="HA170" i="8"/>
  <c r="GZ171" i="8"/>
  <c r="HA171" i="8"/>
  <c r="GZ172" i="8"/>
  <c r="HA172" i="8"/>
  <c r="GZ173" i="8"/>
  <c r="HA173" i="8"/>
  <c r="GZ174" i="8"/>
  <c r="HA174" i="8"/>
  <c r="GZ175" i="8"/>
  <c r="HA175" i="8"/>
  <c r="GZ176" i="8"/>
  <c r="HA176" i="8"/>
  <c r="GZ177" i="8"/>
  <c r="HA177" i="8"/>
  <c r="GZ178" i="8"/>
  <c r="HA178" i="8"/>
  <c r="GZ179" i="8"/>
  <c r="HA179" i="8"/>
  <c r="GZ180" i="8"/>
  <c r="HA180" i="8"/>
  <c r="GZ181" i="8"/>
  <c r="HA181" i="8"/>
  <c r="GZ182" i="8"/>
  <c r="HA182" i="8"/>
  <c r="GZ183" i="8"/>
  <c r="HA183" i="8"/>
  <c r="GZ184" i="8"/>
  <c r="HA184" i="8"/>
  <c r="GZ185" i="8"/>
  <c r="HA185" i="8"/>
  <c r="GZ186" i="8"/>
  <c r="HA186" i="8"/>
  <c r="GZ187" i="8"/>
  <c r="HA187" i="8"/>
  <c r="GZ188" i="8"/>
  <c r="HA188" i="8"/>
  <c r="GZ189" i="8"/>
  <c r="HA189" i="8"/>
  <c r="GZ190" i="8"/>
  <c r="HA190" i="8"/>
  <c r="GZ191" i="8"/>
  <c r="HA191" i="8"/>
  <c r="GZ192" i="8"/>
  <c r="HA192" i="8"/>
  <c r="GZ193" i="8"/>
  <c r="HA193" i="8"/>
  <c r="GZ194" i="8"/>
  <c r="HA194" i="8"/>
  <c r="GZ195" i="8"/>
  <c r="HA195" i="8"/>
  <c r="GZ196" i="8"/>
  <c r="HA196" i="8"/>
  <c r="GZ197" i="8"/>
  <c r="HA197" i="8"/>
  <c r="GZ198" i="8"/>
  <c r="HA198" i="8"/>
  <c r="GZ199" i="8"/>
  <c r="HA199" i="8"/>
  <c r="GZ200" i="8"/>
  <c r="HA200" i="8"/>
  <c r="GZ201" i="8"/>
  <c r="HA201" i="8"/>
  <c r="GZ202" i="8"/>
  <c r="HA202" i="8"/>
  <c r="GZ203" i="8"/>
  <c r="HA203" i="8"/>
  <c r="GZ204" i="8"/>
  <c r="HA204" i="8"/>
  <c r="GZ205" i="8"/>
  <c r="HA205" i="8"/>
  <c r="GZ206" i="8"/>
  <c r="HA206" i="8"/>
  <c r="HA9" i="8"/>
  <c r="GZ9" i="8"/>
  <c r="GX208" i="8"/>
  <c r="GY10" i="8"/>
  <c r="GY11" i="8"/>
  <c r="GY12" i="8"/>
  <c r="GY13" i="8"/>
  <c r="GY14" i="8"/>
  <c r="GY15" i="8"/>
  <c r="GY16" i="8"/>
  <c r="GY17" i="8"/>
  <c r="GY18" i="8"/>
  <c r="GY19" i="8"/>
  <c r="GY20" i="8"/>
  <c r="GY21" i="8"/>
  <c r="GY22" i="8"/>
  <c r="GY23" i="8"/>
  <c r="GY24" i="8"/>
  <c r="GY25" i="8"/>
  <c r="GY26" i="8"/>
  <c r="GY27" i="8"/>
  <c r="GY28" i="8"/>
  <c r="GY29" i="8"/>
  <c r="GY30" i="8"/>
  <c r="GY31" i="8"/>
  <c r="GY32" i="8"/>
  <c r="GY33" i="8"/>
  <c r="GY34" i="8"/>
  <c r="GY35" i="8"/>
  <c r="GY36" i="8"/>
  <c r="GY37" i="8"/>
  <c r="GY38" i="8"/>
  <c r="GY39" i="8"/>
  <c r="GY40" i="8"/>
  <c r="GY41" i="8"/>
  <c r="GY42" i="8"/>
  <c r="GY43" i="8"/>
  <c r="GY44" i="8"/>
  <c r="GY45" i="8"/>
  <c r="GY46" i="8"/>
  <c r="GY47" i="8"/>
  <c r="GY48" i="8"/>
  <c r="GY49" i="8"/>
  <c r="GY50" i="8"/>
  <c r="GY51" i="8"/>
  <c r="GY52" i="8"/>
  <c r="GY53" i="8"/>
  <c r="GY54" i="8"/>
  <c r="GY55" i="8"/>
  <c r="GY56" i="8"/>
  <c r="GY57" i="8"/>
  <c r="GY58" i="8"/>
  <c r="GY59" i="8"/>
  <c r="GY60" i="8"/>
  <c r="GY61" i="8"/>
  <c r="GY62" i="8"/>
  <c r="GY63" i="8"/>
  <c r="GY64" i="8"/>
  <c r="GY65" i="8"/>
  <c r="GY66" i="8"/>
  <c r="GY67" i="8"/>
  <c r="GY68" i="8"/>
  <c r="GY69" i="8"/>
  <c r="GY70" i="8"/>
  <c r="GY71" i="8"/>
  <c r="GY72" i="8"/>
  <c r="GY73" i="8"/>
  <c r="GY74" i="8"/>
  <c r="GY75" i="8"/>
  <c r="GY76" i="8"/>
  <c r="GY77" i="8"/>
  <c r="GY78" i="8"/>
  <c r="GY79" i="8"/>
  <c r="GY80" i="8"/>
  <c r="GY81" i="8"/>
  <c r="GY82" i="8"/>
  <c r="GY83" i="8"/>
  <c r="GY84" i="8"/>
  <c r="GY85" i="8"/>
  <c r="GY86" i="8"/>
  <c r="GY87" i="8"/>
  <c r="GY88" i="8"/>
  <c r="GY89" i="8"/>
  <c r="GY90" i="8"/>
  <c r="GY91" i="8"/>
  <c r="GY92" i="8"/>
  <c r="GY93" i="8"/>
  <c r="GY94" i="8"/>
  <c r="GY95" i="8"/>
  <c r="GY96" i="8"/>
  <c r="GY97" i="8"/>
  <c r="GY98" i="8"/>
  <c r="GY99" i="8"/>
  <c r="GY100" i="8"/>
  <c r="GY101" i="8"/>
  <c r="GY102" i="8"/>
  <c r="GY103" i="8"/>
  <c r="GY104" i="8"/>
  <c r="GY105" i="8"/>
  <c r="GY106" i="8"/>
  <c r="GY107" i="8"/>
  <c r="GY108" i="8"/>
  <c r="GY109" i="8"/>
  <c r="GY110" i="8"/>
  <c r="GY111" i="8"/>
  <c r="GY112" i="8"/>
  <c r="GY113" i="8"/>
  <c r="GY114" i="8"/>
  <c r="GY115" i="8"/>
  <c r="GY116" i="8"/>
  <c r="GY117" i="8"/>
  <c r="GY118" i="8"/>
  <c r="GY119" i="8"/>
  <c r="GY120" i="8"/>
  <c r="GY121" i="8"/>
  <c r="GY122" i="8"/>
  <c r="GY123" i="8"/>
  <c r="GY124" i="8"/>
  <c r="GY125" i="8"/>
  <c r="GY126" i="8"/>
  <c r="GY127" i="8"/>
  <c r="GY128" i="8"/>
  <c r="GY129" i="8"/>
  <c r="GY130" i="8"/>
  <c r="GY131" i="8"/>
  <c r="GY132" i="8"/>
  <c r="GY133" i="8"/>
  <c r="GY134" i="8"/>
  <c r="GY135" i="8"/>
  <c r="GY136" i="8"/>
  <c r="GY137" i="8"/>
  <c r="GY138" i="8"/>
  <c r="GY139" i="8"/>
  <c r="GY140" i="8"/>
  <c r="GY141" i="8"/>
  <c r="GY142" i="8"/>
  <c r="GY143" i="8"/>
  <c r="GY144" i="8"/>
  <c r="GY145" i="8"/>
  <c r="GY146" i="8"/>
  <c r="GY147" i="8"/>
  <c r="GY148" i="8"/>
  <c r="GY149" i="8"/>
  <c r="GY150" i="8"/>
  <c r="GY151" i="8"/>
  <c r="GY152" i="8"/>
  <c r="GY153" i="8"/>
  <c r="GY154" i="8"/>
  <c r="GY155" i="8"/>
  <c r="GY156" i="8"/>
  <c r="GY157" i="8"/>
  <c r="GY158" i="8"/>
  <c r="GY159" i="8"/>
  <c r="GY160" i="8"/>
  <c r="GY161" i="8"/>
  <c r="GY162" i="8"/>
  <c r="GY163" i="8"/>
  <c r="GY164" i="8"/>
  <c r="GY165" i="8"/>
  <c r="GY166" i="8"/>
  <c r="GY167" i="8"/>
  <c r="GY168" i="8"/>
  <c r="GY169" i="8"/>
  <c r="GY170" i="8"/>
  <c r="GY171" i="8"/>
  <c r="GY172" i="8"/>
  <c r="GY173" i="8"/>
  <c r="GY174" i="8"/>
  <c r="GY175" i="8"/>
  <c r="GY176" i="8"/>
  <c r="GY177" i="8"/>
  <c r="GY178" i="8"/>
  <c r="GY179" i="8"/>
  <c r="GY180" i="8"/>
  <c r="GY181" i="8"/>
  <c r="GY182" i="8"/>
  <c r="GY183" i="8"/>
  <c r="GY184" i="8"/>
  <c r="GY185" i="8"/>
  <c r="GY186" i="8"/>
  <c r="GY187" i="8"/>
  <c r="GY188" i="8"/>
  <c r="GY189" i="8"/>
  <c r="GY190" i="8"/>
  <c r="GY191" i="8"/>
  <c r="GY192" i="8"/>
  <c r="GY193" i="8"/>
  <c r="GY194" i="8"/>
  <c r="GY195" i="8"/>
  <c r="GY196" i="8"/>
  <c r="GY197" i="8"/>
  <c r="GY198" i="8"/>
  <c r="GY199" i="8"/>
  <c r="GY200" i="8"/>
  <c r="GY201" i="8"/>
  <c r="GY202" i="8"/>
  <c r="GY203" i="8"/>
  <c r="GY204" i="8"/>
  <c r="GY205" i="8"/>
  <c r="GY206" i="8"/>
  <c r="GY208" i="8" l="1"/>
  <c r="HA208" i="8"/>
  <c r="GZ208" i="8"/>
  <c r="GW208" i="8"/>
  <c r="GV208" i="8"/>
  <c r="GT208" i="8"/>
  <c r="GS208" i="8"/>
  <c r="GR208" i="8"/>
  <c r="GQ208" i="8"/>
  <c r="GP208" i="8"/>
  <c r="GM208" i="8"/>
  <c r="GF208" i="8"/>
  <c r="FY208" i="8"/>
  <c r="FX208" i="8"/>
  <c r="FW208" i="8"/>
  <c r="FV208" i="8"/>
  <c r="FU208" i="8"/>
  <c r="FT208" i="8"/>
  <c r="FS208" i="8"/>
  <c r="FR208" i="8"/>
  <c r="FQ208" i="8"/>
  <c r="FP208" i="8"/>
  <c r="FO208" i="8"/>
  <c r="FN208" i="8"/>
  <c r="FM208" i="8"/>
  <c r="FL208" i="8"/>
  <c r="FK208" i="8"/>
  <c r="FJ208" i="8"/>
  <c r="FI208" i="8"/>
  <c r="FH208" i="8"/>
  <c r="FG208" i="8"/>
  <c r="FF208" i="8"/>
  <c r="FE208" i="8"/>
  <c r="FD208" i="8"/>
  <c r="FC208" i="8"/>
  <c r="FB208" i="8"/>
  <c r="FA208" i="8"/>
  <c r="EZ208" i="8"/>
  <c r="EY208" i="8"/>
  <c r="EX208" i="8"/>
  <c r="EW208" i="8"/>
  <c r="EV208" i="8"/>
  <c r="EU208" i="8"/>
  <c r="ET208" i="8"/>
  <c r="ES208" i="8"/>
  <c r="ER208" i="8"/>
  <c r="EQ208" i="8"/>
  <c r="EP208" i="8"/>
  <c r="EO208" i="8"/>
  <c r="EN208" i="8"/>
  <c r="EM208" i="8"/>
  <c r="EL208" i="8"/>
  <c r="EK208" i="8"/>
  <c r="EJ208" i="8"/>
  <c r="EI208" i="8"/>
  <c r="EH208" i="8"/>
  <c r="EG208" i="8"/>
  <c r="EF208" i="8"/>
  <c r="EE208" i="8"/>
  <c r="ED208" i="8"/>
  <c r="EC208" i="8"/>
  <c r="EB208" i="8"/>
  <c r="EA208" i="8"/>
  <c r="DZ208" i="8"/>
  <c r="DY208" i="8"/>
  <c r="DX208" i="8"/>
  <c r="DW208" i="8"/>
  <c r="DV208" i="8"/>
  <c r="DU208" i="8"/>
  <c r="DT208" i="8"/>
  <c r="DS208" i="8"/>
  <c r="DR208" i="8"/>
  <c r="DQ208" i="8"/>
  <c r="DP208" i="8"/>
  <c r="DO208" i="8"/>
  <c r="DN208" i="8"/>
  <c r="DM208" i="8"/>
  <c r="DL208" i="8"/>
  <c r="DK208" i="8"/>
  <c r="DJ208" i="8"/>
  <c r="DI208" i="8"/>
  <c r="DH208" i="8"/>
  <c r="DG208" i="8"/>
  <c r="DF208" i="8"/>
  <c r="DE208" i="8"/>
  <c r="DD208" i="8"/>
  <c r="DC208" i="8"/>
  <c r="DB208" i="8"/>
  <c r="DA208" i="8"/>
  <c r="CZ208" i="8"/>
  <c r="CY208" i="8"/>
  <c r="CX208" i="8"/>
  <c r="CW208" i="8"/>
  <c r="CV208" i="8"/>
  <c r="CU208" i="8"/>
  <c r="CT208" i="8"/>
  <c r="CS208" i="8"/>
  <c r="CR208" i="8"/>
  <c r="CQ208" i="8"/>
  <c r="CP208" i="8"/>
  <c r="CO208" i="8"/>
  <c r="CN208" i="8"/>
  <c r="CM208" i="8"/>
  <c r="CL208" i="8"/>
  <c r="CK208" i="8"/>
  <c r="CJ208" i="8"/>
  <c r="CI208" i="8"/>
  <c r="CH208" i="8"/>
  <c r="CG208" i="8"/>
  <c r="CF208" i="8"/>
  <c r="CE208" i="8"/>
  <c r="CD208" i="8"/>
  <c r="CC208" i="8"/>
  <c r="CB208" i="8"/>
  <c r="CA208" i="8"/>
  <c r="BZ208" i="8"/>
  <c r="BY208" i="8"/>
  <c r="BX208" i="8"/>
  <c r="BW208" i="8"/>
  <c r="BV208" i="8"/>
  <c r="BU208" i="8"/>
  <c r="BT208" i="8"/>
  <c r="BS208" i="8"/>
  <c r="BR208" i="8"/>
  <c r="BQ208" i="8"/>
  <c r="BP208" i="8"/>
  <c r="BO208" i="8"/>
  <c r="BN208" i="8"/>
  <c r="BM208" i="8"/>
  <c r="BL208" i="8"/>
  <c r="BK208" i="8"/>
  <c r="BJ208" i="8"/>
  <c r="BI208" i="8"/>
  <c r="BH208" i="8"/>
  <c r="BG208" i="8"/>
  <c r="BF208" i="8"/>
  <c r="BE208" i="8"/>
  <c r="BD208" i="8"/>
  <c r="BC208" i="8"/>
  <c r="BB208" i="8"/>
  <c r="BA208" i="8"/>
  <c r="AZ208" i="8"/>
  <c r="AY208" i="8"/>
  <c r="AX208" i="8"/>
  <c r="AW208" i="8"/>
  <c r="AV208" i="8"/>
  <c r="AU208" i="8"/>
  <c r="AT208" i="8"/>
  <c r="AS208" i="8"/>
  <c r="AR208" i="8"/>
  <c r="AQ208" i="8"/>
  <c r="AP208" i="8"/>
  <c r="AO208" i="8"/>
  <c r="AN208" i="8"/>
  <c r="AM208" i="8"/>
  <c r="AL208" i="8"/>
  <c r="AK208" i="8"/>
  <c r="AJ208" i="8"/>
  <c r="AI208" i="8"/>
  <c r="AH208" i="8"/>
  <c r="AG208" i="8"/>
  <c r="AF208" i="8"/>
  <c r="AE208" i="8"/>
  <c r="AD208" i="8"/>
  <c r="AC208" i="8"/>
  <c r="AB208" i="8"/>
  <c r="AA208" i="8"/>
  <c r="Z208" i="8"/>
  <c r="Y208" i="8"/>
  <c r="X208" i="8"/>
  <c r="W208" i="8"/>
  <c r="V208" i="8"/>
  <c r="U208" i="8"/>
  <c r="T208" i="8"/>
  <c r="S208" i="8"/>
  <c r="R208" i="8"/>
  <c r="Q208" i="8"/>
  <c r="P208" i="8"/>
  <c r="O208" i="8"/>
  <c r="N208" i="8"/>
  <c r="M208" i="8"/>
  <c r="I208" i="8"/>
  <c r="J208" i="8"/>
  <c r="K208" i="8"/>
  <c r="H208" i="8"/>
  <c r="GG208" i="8"/>
  <c r="GL9" i="8"/>
  <c r="GL208" i="8" s="1"/>
  <c r="GK9" i="8"/>
  <c r="GK208" i="8" s="1"/>
  <c r="GJ9" i="8"/>
  <c r="GJ208" i="8" s="1"/>
  <c r="GI9" i="8"/>
  <c r="GI208" i="8" s="1"/>
  <c r="GH9" i="8"/>
  <c r="GH208" i="8" s="1"/>
  <c r="FZ10" i="8"/>
  <c r="GA10" i="8"/>
  <c r="GB10" i="8"/>
  <c r="GC10" i="8"/>
  <c r="GD10" i="8"/>
  <c r="GE10" i="8"/>
  <c r="FZ11" i="8"/>
  <c r="GA11" i="8"/>
  <c r="GB11" i="8"/>
  <c r="GC11" i="8"/>
  <c r="GD11" i="8"/>
  <c r="GE11" i="8"/>
  <c r="FZ12" i="8"/>
  <c r="GA12" i="8"/>
  <c r="GB12" i="8"/>
  <c r="GC12" i="8"/>
  <c r="GD12" i="8"/>
  <c r="GE12" i="8"/>
  <c r="FZ13" i="8"/>
  <c r="GA13" i="8"/>
  <c r="GB13" i="8"/>
  <c r="GC13" i="8"/>
  <c r="GD13" i="8"/>
  <c r="GE13" i="8"/>
  <c r="FZ14" i="8"/>
  <c r="GA14" i="8"/>
  <c r="GB14" i="8"/>
  <c r="GC14" i="8"/>
  <c r="GD14" i="8"/>
  <c r="GE14" i="8"/>
  <c r="FZ15" i="8"/>
  <c r="GA15" i="8"/>
  <c r="GB15" i="8"/>
  <c r="GC15" i="8"/>
  <c r="GD15" i="8"/>
  <c r="GE15" i="8"/>
  <c r="FZ16" i="8"/>
  <c r="GA16" i="8"/>
  <c r="GB16" i="8"/>
  <c r="GC16" i="8"/>
  <c r="GD16" i="8"/>
  <c r="GE16" i="8"/>
  <c r="FZ17" i="8"/>
  <c r="GA17" i="8"/>
  <c r="GB17" i="8"/>
  <c r="GC17" i="8"/>
  <c r="GD17" i="8"/>
  <c r="GE17" i="8"/>
  <c r="FZ18" i="8"/>
  <c r="GA18" i="8"/>
  <c r="GB18" i="8"/>
  <c r="GC18" i="8"/>
  <c r="GD18" i="8"/>
  <c r="GE18" i="8"/>
  <c r="FZ19" i="8"/>
  <c r="GA19" i="8"/>
  <c r="GB19" i="8"/>
  <c r="GC19" i="8"/>
  <c r="GD19" i="8"/>
  <c r="GE19" i="8"/>
  <c r="FZ20" i="8"/>
  <c r="GA20" i="8"/>
  <c r="GB20" i="8"/>
  <c r="GC20" i="8"/>
  <c r="GD20" i="8"/>
  <c r="GE20" i="8"/>
  <c r="FZ21" i="8"/>
  <c r="GA21" i="8"/>
  <c r="GB21" i="8"/>
  <c r="GC21" i="8"/>
  <c r="GD21" i="8"/>
  <c r="GE21" i="8"/>
  <c r="FZ22" i="8"/>
  <c r="GA22" i="8"/>
  <c r="GB22" i="8"/>
  <c r="GC22" i="8"/>
  <c r="GD22" i="8"/>
  <c r="GE22" i="8"/>
  <c r="FZ23" i="8"/>
  <c r="GA23" i="8"/>
  <c r="GB23" i="8"/>
  <c r="GC23" i="8"/>
  <c r="GD23" i="8"/>
  <c r="GE23" i="8"/>
  <c r="FZ24" i="8"/>
  <c r="GA24" i="8"/>
  <c r="GB24" i="8"/>
  <c r="GC24" i="8"/>
  <c r="GD24" i="8"/>
  <c r="GE24" i="8"/>
  <c r="FZ25" i="8"/>
  <c r="GA25" i="8"/>
  <c r="GB25" i="8"/>
  <c r="GC25" i="8"/>
  <c r="GD25" i="8"/>
  <c r="GE25" i="8"/>
  <c r="FZ26" i="8"/>
  <c r="GA26" i="8"/>
  <c r="GB26" i="8"/>
  <c r="GC26" i="8"/>
  <c r="GD26" i="8"/>
  <c r="GE26" i="8"/>
  <c r="FZ27" i="8"/>
  <c r="GA27" i="8"/>
  <c r="GB27" i="8"/>
  <c r="GC27" i="8"/>
  <c r="GD27" i="8"/>
  <c r="GE27" i="8"/>
  <c r="FZ28" i="8"/>
  <c r="GA28" i="8"/>
  <c r="GB28" i="8"/>
  <c r="GC28" i="8"/>
  <c r="GD28" i="8"/>
  <c r="GE28" i="8"/>
  <c r="FZ29" i="8"/>
  <c r="GA29" i="8"/>
  <c r="GB29" i="8"/>
  <c r="GC29" i="8"/>
  <c r="GD29" i="8"/>
  <c r="GE29" i="8"/>
  <c r="FZ30" i="8"/>
  <c r="GA30" i="8"/>
  <c r="GB30" i="8"/>
  <c r="GC30" i="8"/>
  <c r="GD30" i="8"/>
  <c r="GE30" i="8"/>
  <c r="FZ31" i="8"/>
  <c r="GA31" i="8"/>
  <c r="GB31" i="8"/>
  <c r="GC31" i="8"/>
  <c r="GD31" i="8"/>
  <c r="GE31" i="8"/>
  <c r="FZ32" i="8"/>
  <c r="GA32" i="8"/>
  <c r="GB32" i="8"/>
  <c r="GC32" i="8"/>
  <c r="GD32" i="8"/>
  <c r="GE32" i="8"/>
  <c r="FZ33" i="8"/>
  <c r="GA33" i="8"/>
  <c r="GB33" i="8"/>
  <c r="GC33" i="8"/>
  <c r="GD33" i="8"/>
  <c r="GE33" i="8"/>
  <c r="FZ34" i="8"/>
  <c r="GA34" i="8"/>
  <c r="GB34" i="8"/>
  <c r="GC34" i="8"/>
  <c r="GD34" i="8"/>
  <c r="GE34" i="8"/>
  <c r="FZ35" i="8"/>
  <c r="GA35" i="8"/>
  <c r="GB35" i="8"/>
  <c r="GC35" i="8"/>
  <c r="GD35" i="8"/>
  <c r="GE35" i="8"/>
  <c r="FZ36" i="8"/>
  <c r="GA36" i="8"/>
  <c r="GB36" i="8"/>
  <c r="GC36" i="8"/>
  <c r="GD36" i="8"/>
  <c r="GE36" i="8"/>
  <c r="FZ37" i="8"/>
  <c r="GA37" i="8"/>
  <c r="GB37" i="8"/>
  <c r="GC37" i="8"/>
  <c r="GD37" i="8"/>
  <c r="GE37" i="8"/>
  <c r="FZ38" i="8"/>
  <c r="GA38" i="8"/>
  <c r="GB38" i="8"/>
  <c r="GC38" i="8"/>
  <c r="GD38" i="8"/>
  <c r="GE38" i="8"/>
  <c r="FZ39" i="8"/>
  <c r="GA39" i="8"/>
  <c r="GB39" i="8"/>
  <c r="GC39" i="8"/>
  <c r="GD39" i="8"/>
  <c r="GE39" i="8"/>
  <c r="FZ40" i="8"/>
  <c r="GA40" i="8"/>
  <c r="GB40" i="8"/>
  <c r="GC40" i="8"/>
  <c r="GD40" i="8"/>
  <c r="GE40" i="8"/>
  <c r="FZ41" i="8"/>
  <c r="GA41" i="8"/>
  <c r="GB41" i="8"/>
  <c r="GC41" i="8"/>
  <c r="GD41" i="8"/>
  <c r="GE41" i="8"/>
  <c r="FZ42" i="8"/>
  <c r="GA42" i="8"/>
  <c r="GB42" i="8"/>
  <c r="GC42" i="8"/>
  <c r="GD42" i="8"/>
  <c r="GE42" i="8"/>
  <c r="FZ43" i="8"/>
  <c r="GA43" i="8"/>
  <c r="GB43" i="8"/>
  <c r="GC43" i="8"/>
  <c r="GD43" i="8"/>
  <c r="GE43" i="8"/>
  <c r="FZ44" i="8"/>
  <c r="GA44" i="8"/>
  <c r="GB44" i="8"/>
  <c r="GC44" i="8"/>
  <c r="GD44" i="8"/>
  <c r="GE44" i="8"/>
  <c r="FZ45" i="8"/>
  <c r="GA45" i="8"/>
  <c r="GB45" i="8"/>
  <c r="GC45" i="8"/>
  <c r="GD45" i="8"/>
  <c r="GE45" i="8"/>
  <c r="FZ46" i="8"/>
  <c r="GA46" i="8"/>
  <c r="GB46" i="8"/>
  <c r="GC46" i="8"/>
  <c r="GD46" i="8"/>
  <c r="GE46" i="8"/>
  <c r="FZ47" i="8"/>
  <c r="GA47" i="8"/>
  <c r="GB47" i="8"/>
  <c r="GC47" i="8"/>
  <c r="GD47" i="8"/>
  <c r="GE47" i="8"/>
  <c r="FZ48" i="8"/>
  <c r="GA48" i="8"/>
  <c r="GB48" i="8"/>
  <c r="GC48" i="8"/>
  <c r="GD48" i="8"/>
  <c r="GE48" i="8"/>
  <c r="FZ49" i="8"/>
  <c r="GA49" i="8"/>
  <c r="GB49" i="8"/>
  <c r="GC49" i="8"/>
  <c r="GD49" i="8"/>
  <c r="GE49" i="8"/>
  <c r="FZ50" i="8"/>
  <c r="GA50" i="8"/>
  <c r="GB50" i="8"/>
  <c r="GC50" i="8"/>
  <c r="GD50" i="8"/>
  <c r="GE50" i="8"/>
  <c r="FZ51" i="8"/>
  <c r="GA51" i="8"/>
  <c r="GB51" i="8"/>
  <c r="GC51" i="8"/>
  <c r="GD51" i="8"/>
  <c r="GE51" i="8"/>
  <c r="FZ52" i="8"/>
  <c r="GA52" i="8"/>
  <c r="GB52" i="8"/>
  <c r="GC52" i="8"/>
  <c r="GD52" i="8"/>
  <c r="GE52" i="8"/>
  <c r="FZ53" i="8"/>
  <c r="GA53" i="8"/>
  <c r="GB53" i="8"/>
  <c r="GC53" i="8"/>
  <c r="GD53" i="8"/>
  <c r="GE53" i="8"/>
  <c r="FZ54" i="8"/>
  <c r="GA54" i="8"/>
  <c r="GB54" i="8"/>
  <c r="GC54" i="8"/>
  <c r="GD54" i="8"/>
  <c r="GE54" i="8"/>
  <c r="FZ55" i="8"/>
  <c r="GA55" i="8"/>
  <c r="GB55" i="8"/>
  <c r="GC55" i="8"/>
  <c r="GD55" i="8"/>
  <c r="GE55" i="8"/>
  <c r="FZ56" i="8"/>
  <c r="GA56" i="8"/>
  <c r="GB56" i="8"/>
  <c r="GC56" i="8"/>
  <c r="GD56" i="8"/>
  <c r="GE56" i="8"/>
  <c r="FZ57" i="8"/>
  <c r="GA57" i="8"/>
  <c r="GB57" i="8"/>
  <c r="GC57" i="8"/>
  <c r="GD57" i="8"/>
  <c r="GE57" i="8"/>
  <c r="FZ58" i="8"/>
  <c r="GA58" i="8"/>
  <c r="GB58" i="8"/>
  <c r="GC58" i="8"/>
  <c r="GD58" i="8"/>
  <c r="GE58" i="8"/>
  <c r="FZ59" i="8"/>
  <c r="GA59" i="8"/>
  <c r="GB59" i="8"/>
  <c r="GC59" i="8"/>
  <c r="GD59" i="8"/>
  <c r="GE59" i="8"/>
  <c r="FZ60" i="8"/>
  <c r="GA60" i="8"/>
  <c r="GB60" i="8"/>
  <c r="GC60" i="8"/>
  <c r="GD60" i="8"/>
  <c r="GE60" i="8"/>
  <c r="FZ61" i="8"/>
  <c r="GA61" i="8"/>
  <c r="GB61" i="8"/>
  <c r="GC61" i="8"/>
  <c r="GD61" i="8"/>
  <c r="GE61" i="8"/>
  <c r="FZ62" i="8"/>
  <c r="GA62" i="8"/>
  <c r="GB62" i="8"/>
  <c r="GC62" i="8"/>
  <c r="GD62" i="8"/>
  <c r="GE62" i="8"/>
  <c r="FZ63" i="8"/>
  <c r="GA63" i="8"/>
  <c r="GB63" i="8"/>
  <c r="GC63" i="8"/>
  <c r="GD63" i="8"/>
  <c r="GE63" i="8"/>
  <c r="FZ64" i="8"/>
  <c r="GA64" i="8"/>
  <c r="GB64" i="8"/>
  <c r="GC64" i="8"/>
  <c r="GD64" i="8"/>
  <c r="GE64" i="8"/>
  <c r="FZ65" i="8"/>
  <c r="GA65" i="8"/>
  <c r="GB65" i="8"/>
  <c r="GC65" i="8"/>
  <c r="GD65" i="8"/>
  <c r="GE65" i="8"/>
  <c r="FZ66" i="8"/>
  <c r="GA66" i="8"/>
  <c r="GB66" i="8"/>
  <c r="GC66" i="8"/>
  <c r="GD66" i="8"/>
  <c r="GE66" i="8"/>
  <c r="FZ67" i="8"/>
  <c r="GA67" i="8"/>
  <c r="GB67" i="8"/>
  <c r="GC67" i="8"/>
  <c r="GD67" i="8"/>
  <c r="GE67" i="8"/>
  <c r="FZ68" i="8"/>
  <c r="GA68" i="8"/>
  <c r="GB68" i="8"/>
  <c r="GC68" i="8"/>
  <c r="GD68" i="8"/>
  <c r="GE68" i="8"/>
  <c r="FZ69" i="8"/>
  <c r="GA69" i="8"/>
  <c r="GB69" i="8"/>
  <c r="GC69" i="8"/>
  <c r="GD69" i="8"/>
  <c r="GE69" i="8"/>
  <c r="FZ70" i="8"/>
  <c r="GA70" i="8"/>
  <c r="GB70" i="8"/>
  <c r="GC70" i="8"/>
  <c r="GD70" i="8"/>
  <c r="GE70" i="8"/>
  <c r="FZ71" i="8"/>
  <c r="GA71" i="8"/>
  <c r="GB71" i="8"/>
  <c r="GC71" i="8"/>
  <c r="GD71" i="8"/>
  <c r="GE71" i="8"/>
  <c r="FZ72" i="8"/>
  <c r="GA72" i="8"/>
  <c r="GB72" i="8"/>
  <c r="GC72" i="8"/>
  <c r="GD72" i="8"/>
  <c r="GE72" i="8"/>
  <c r="FZ73" i="8"/>
  <c r="GA73" i="8"/>
  <c r="GB73" i="8"/>
  <c r="GC73" i="8"/>
  <c r="GD73" i="8"/>
  <c r="GE73" i="8"/>
  <c r="FZ74" i="8"/>
  <c r="GA74" i="8"/>
  <c r="GB74" i="8"/>
  <c r="GC74" i="8"/>
  <c r="GD74" i="8"/>
  <c r="GE74" i="8"/>
  <c r="FZ75" i="8"/>
  <c r="GA75" i="8"/>
  <c r="GB75" i="8"/>
  <c r="GC75" i="8"/>
  <c r="GD75" i="8"/>
  <c r="GE75" i="8"/>
  <c r="FZ76" i="8"/>
  <c r="GA76" i="8"/>
  <c r="GB76" i="8"/>
  <c r="GC76" i="8"/>
  <c r="GD76" i="8"/>
  <c r="GE76" i="8"/>
  <c r="FZ77" i="8"/>
  <c r="GA77" i="8"/>
  <c r="GB77" i="8"/>
  <c r="GC77" i="8"/>
  <c r="GD77" i="8"/>
  <c r="GE77" i="8"/>
  <c r="FZ78" i="8"/>
  <c r="GA78" i="8"/>
  <c r="GB78" i="8"/>
  <c r="GC78" i="8"/>
  <c r="GD78" i="8"/>
  <c r="GE78" i="8"/>
  <c r="FZ79" i="8"/>
  <c r="GA79" i="8"/>
  <c r="GB79" i="8"/>
  <c r="GC79" i="8"/>
  <c r="GD79" i="8"/>
  <c r="GE79" i="8"/>
  <c r="FZ80" i="8"/>
  <c r="GA80" i="8"/>
  <c r="GB80" i="8"/>
  <c r="GC80" i="8"/>
  <c r="GD80" i="8"/>
  <c r="GE80" i="8"/>
  <c r="FZ81" i="8"/>
  <c r="GA81" i="8"/>
  <c r="GB81" i="8"/>
  <c r="GC81" i="8"/>
  <c r="GD81" i="8"/>
  <c r="GE81" i="8"/>
  <c r="FZ82" i="8"/>
  <c r="GA82" i="8"/>
  <c r="GB82" i="8"/>
  <c r="GC82" i="8"/>
  <c r="GD82" i="8"/>
  <c r="GE82" i="8"/>
  <c r="FZ83" i="8"/>
  <c r="GA83" i="8"/>
  <c r="GB83" i="8"/>
  <c r="GC83" i="8"/>
  <c r="GD83" i="8"/>
  <c r="GE83" i="8"/>
  <c r="FZ84" i="8"/>
  <c r="GA84" i="8"/>
  <c r="GB84" i="8"/>
  <c r="GC84" i="8"/>
  <c r="GD84" i="8"/>
  <c r="GE84" i="8"/>
  <c r="FZ85" i="8"/>
  <c r="GA85" i="8"/>
  <c r="GB85" i="8"/>
  <c r="GC85" i="8"/>
  <c r="GD85" i="8"/>
  <c r="GE85" i="8"/>
  <c r="FZ86" i="8"/>
  <c r="GA86" i="8"/>
  <c r="GB86" i="8"/>
  <c r="GC86" i="8"/>
  <c r="GD86" i="8"/>
  <c r="GE86" i="8"/>
  <c r="FZ87" i="8"/>
  <c r="GA87" i="8"/>
  <c r="GB87" i="8"/>
  <c r="GC87" i="8"/>
  <c r="GD87" i="8"/>
  <c r="GE87" i="8"/>
  <c r="FZ88" i="8"/>
  <c r="GA88" i="8"/>
  <c r="GB88" i="8"/>
  <c r="GC88" i="8"/>
  <c r="GD88" i="8"/>
  <c r="GE88" i="8"/>
  <c r="FZ89" i="8"/>
  <c r="GA89" i="8"/>
  <c r="GB89" i="8"/>
  <c r="GC89" i="8"/>
  <c r="GD89" i="8"/>
  <c r="GE89" i="8"/>
  <c r="FZ90" i="8"/>
  <c r="GA90" i="8"/>
  <c r="GB90" i="8"/>
  <c r="GC90" i="8"/>
  <c r="GD90" i="8"/>
  <c r="GE90" i="8"/>
  <c r="FZ91" i="8"/>
  <c r="GA91" i="8"/>
  <c r="GB91" i="8"/>
  <c r="GC91" i="8"/>
  <c r="GD91" i="8"/>
  <c r="GE91" i="8"/>
  <c r="FZ92" i="8"/>
  <c r="GA92" i="8"/>
  <c r="GB92" i="8"/>
  <c r="GC92" i="8"/>
  <c r="GD92" i="8"/>
  <c r="GE92" i="8"/>
  <c r="FZ93" i="8"/>
  <c r="GA93" i="8"/>
  <c r="GB93" i="8"/>
  <c r="GC93" i="8"/>
  <c r="GD93" i="8"/>
  <c r="GE93" i="8"/>
  <c r="FZ94" i="8"/>
  <c r="GA94" i="8"/>
  <c r="GB94" i="8"/>
  <c r="GC94" i="8"/>
  <c r="GD94" i="8"/>
  <c r="GE94" i="8"/>
  <c r="FZ95" i="8"/>
  <c r="GA95" i="8"/>
  <c r="GB95" i="8"/>
  <c r="GC95" i="8"/>
  <c r="GD95" i="8"/>
  <c r="GE95" i="8"/>
  <c r="FZ96" i="8"/>
  <c r="GA96" i="8"/>
  <c r="GB96" i="8"/>
  <c r="GC96" i="8"/>
  <c r="GD96" i="8"/>
  <c r="GE96" i="8"/>
  <c r="FZ97" i="8"/>
  <c r="GA97" i="8"/>
  <c r="GB97" i="8"/>
  <c r="GC97" i="8"/>
  <c r="GD97" i="8"/>
  <c r="GE97" i="8"/>
  <c r="FZ98" i="8"/>
  <c r="GA98" i="8"/>
  <c r="GB98" i="8"/>
  <c r="GC98" i="8"/>
  <c r="GD98" i="8"/>
  <c r="GE98" i="8"/>
  <c r="FZ99" i="8"/>
  <c r="GA99" i="8"/>
  <c r="GB99" i="8"/>
  <c r="GC99" i="8"/>
  <c r="GD99" i="8"/>
  <c r="GE99" i="8"/>
  <c r="FZ100" i="8"/>
  <c r="GA100" i="8"/>
  <c r="GB100" i="8"/>
  <c r="GC100" i="8"/>
  <c r="GD100" i="8"/>
  <c r="GE100" i="8"/>
  <c r="FZ101" i="8"/>
  <c r="GA101" i="8"/>
  <c r="GB101" i="8"/>
  <c r="GC101" i="8"/>
  <c r="GD101" i="8"/>
  <c r="GE101" i="8"/>
  <c r="FZ102" i="8"/>
  <c r="GA102" i="8"/>
  <c r="GB102" i="8"/>
  <c r="GC102" i="8"/>
  <c r="GD102" i="8"/>
  <c r="GE102" i="8"/>
  <c r="FZ103" i="8"/>
  <c r="GA103" i="8"/>
  <c r="GB103" i="8"/>
  <c r="GC103" i="8"/>
  <c r="GD103" i="8"/>
  <c r="GE103" i="8"/>
  <c r="FZ104" i="8"/>
  <c r="GA104" i="8"/>
  <c r="GB104" i="8"/>
  <c r="GC104" i="8"/>
  <c r="GD104" i="8"/>
  <c r="GE104" i="8"/>
  <c r="FZ105" i="8"/>
  <c r="GA105" i="8"/>
  <c r="GB105" i="8"/>
  <c r="GC105" i="8"/>
  <c r="GD105" i="8"/>
  <c r="GE105" i="8"/>
  <c r="FZ106" i="8"/>
  <c r="GA106" i="8"/>
  <c r="GB106" i="8"/>
  <c r="GC106" i="8"/>
  <c r="GD106" i="8"/>
  <c r="GE106" i="8"/>
  <c r="FZ107" i="8"/>
  <c r="GA107" i="8"/>
  <c r="GB107" i="8"/>
  <c r="GC107" i="8"/>
  <c r="GD107" i="8"/>
  <c r="GE107" i="8"/>
  <c r="FZ108" i="8"/>
  <c r="GA108" i="8"/>
  <c r="GB108" i="8"/>
  <c r="GC108" i="8"/>
  <c r="GD108" i="8"/>
  <c r="GE108" i="8"/>
  <c r="FZ109" i="8"/>
  <c r="GA109" i="8"/>
  <c r="GB109" i="8"/>
  <c r="GC109" i="8"/>
  <c r="GD109" i="8"/>
  <c r="GE109" i="8"/>
  <c r="FZ110" i="8"/>
  <c r="GA110" i="8"/>
  <c r="GB110" i="8"/>
  <c r="GC110" i="8"/>
  <c r="GD110" i="8"/>
  <c r="GE110" i="8"/>
  <c r="FZ111" i="8"/>
  <c r="GA111" i="8"/>
  <c r="GB111" i="8"/>
  <c r="GC111" i="8"/>
  <c r="GD111" i="8"/>
  <c r="GE111" i="8"/>
  <c r="FZ112" i="8"/>
  <c r="GA112" i="8"/>
  <c r="GB112" i="8"/>
  <c r="GC112" i="8"/>
  <c r="GD112" i="8"/>
  <c r="GE112" i="8"/>
  <c r="FZ113" i="8"/>
  <c r="GA113" i="8"/>
  <c r="GB113" i="8"/>
  <c r="GC113" i="8"/>
  <c r="GD113" i="8"/>
  <c r="GE113" i="8"/>
  <c r="FZ114" i="8"/>
  <c r="GA114" i="8"/>
  <c r="GB114" i="8"/>
  <c r="GC114" i="8"/>
  <c r="GD114" i="8"/>
  <c r="GE114" i="8"/>
  <c r="FZ115" i="8"/>
  <c r="GA115" i="8"/>
  <c r="GB115" i="8"/>
  <c r="GC115" i="8"/>
  <c r="GD115" i="8"/>
  <c r="GE115" i="8"/>
  <c r="FZ116" i="8"/>
  <c r="GA116" i="8"/>
  <c r="GB116" i="8"/>
  <c r="GC116" i="8"/>
  <c r="GD116" i="8"/>
  <c r="GE116" i="8"/>
  <c r="FZ117" i="8"/>
  <c r="GA117" i="8"/>
  <c r="GB117" i="8"/>
  <c r="GC117" i="8"/>
  <c r="GD117" i="8"/>
  <c r="GE117" i="8"/>
  <c r="FZ118" i="8"/>
  <c r="GA118" i="8"/>
  <c r="GB118" i="8"/>
  <c r="GC118" i="8"/>
  <c r="GD118" i="8"/>
  <c r="GE118" i="8"/>
  <c r="FZ119" i="8"/>
  <c r="GA119" i="8"/>
  <c r="GB119" i="8"/>
  <c r="GC119" i="8"/>
  <c r="GD119" i="8"/>
  <c r="GE119" i="8"/>
  <c r="FZ120" i="8"/>
  <c r="GA120" i="8"/>
  <c r="GB120" i="8"/>
  <c r="GC120" i="8"/>
  <c r="GD120" i="8"/>
  <c r="GE120" i="8"/>
  <c r="FZ121" i="8"/>
  <c r="GA121" i="8"/>
  <c r="GB121" i="8"/>
  <c r="GC121" i="8"/>
  <c r="GD121" i="8"/>
  <c r="GE121" i="8"/>
  <c r="FZ122" i="8"/>
  <c r="GA122" i="8"/>
  <c r="GB122" i="8"/>
  <c r="GC122" i="8"/>
  <c r="GD122" i="8"/>
  <c r="GE122" i="8"/>
  <c r="FZ123" i="8"/>
  <c r="GA123" i="8"/>
  <c r="GB123" i="8"/>
  <c r="GC123" i="8"/>
  <c r="GD123" i="8"/>
  <c r="GE123" i="8"/>
  <c r="FZ124" i="8"/>
  <c r="GA124" i="8"/>
  <c r="GB124" i="8"/>
  <c r="GC124" i="8"/>
  <c r="GD124" i="8"/>
  <c r="GE124" i="8"/>
  <c r="FZ125" i="8"/>
  <c r="GA125" i="8"/>
  <c r="GB125" i="8"/>
  <c r="GC125" i="8"/>
  <c r="GD125" i="8"/>
  <c r="GE125" i="8"/>
  <c r="FZ126" i="8"/>
  <c r="GA126" i="8"/>
  <c r="GB126" i="8"/>
  <c r="GC126" i="8"/>
  <c r="GD126" i="8"/>
  <c r="GE126" i="8"/>
  <c r="FZ127" i="8"/>
  <c r="GA127" i="8"/>
  <c r="GB127" i="8"/>
  <c r="GC127" i="8"/>
  <c r="GD127" i="8"/>
  <c r="GE127" i="8"/>
  <c r="FZ128" i="8"/>
  <c r="GA128" i="8"/>
  <c r="GB128" i="8"/>
  <c r="GC128" i="8"/>
  <c r="GD128" i="8"/>
  <c r="GE128" i="8"/>
  <c r="FZ129" i="8"/>
  <c r="GA129" i="8"/>
  <c r="GB129" i="8"/>
  <c r="GC129" i="8"/>
  <c r="GD129" i="8"/>
  <c r="GE129" i="8"/>
  <c r="FZ130" i="8"/>
  <c r="GA130" i="8"/>
  <c r="GB130" i="8"/>
  <c r="GC130" i="8"/>
  <c r="GD130" i="8"/>
  <c r="GE130" i="8"/>
  <c r="FZ131" i="8"/>
  <c r="GA131" i="8"/>
  <c r="GB131" i="8"/>
  <c r="GC131" i="8"/>
  <c r="GD131" i="8"/>
  <c r="GE131" i="8"/>
  <c r="FZ132" i="8"/>
  <c r="GA132" i="8"/>
  <c r="GB132" i="8"/>
  <c r="GC132" i="8"/>
  <c r="GD132" i="8"/>
  <c r="GE132" i="8"/>
  <c r="FZ133" i="8"/>
  <c r="GA133" i="8"/>
  <c r="GB133" i="8"/>
  <c r="GC133" i="8"/>
  <c r="GD133" i="8"/>
  <c r="GE133" i="8"/>
  <c r="FZ134" i="8"/>
  <c r="GA134" i="8"/>
  <c r="GB134" i="8"/>
  <c r="GC134" i="8"/>
  <c r="GD134" i="8"/>
  <c r="GE134" i="8"/>
  <c r="FZ135" i="8"/>
  <c r="GA135" i="8"/>
  <c r="GB135" i="8"/>
  <c r="GC135" i="8"/>
  <c r="GD135" i="8"/>
  <c r="GE135" i="8"/>
  <c r="FZ136" i="8"/>
  <c r="GA136" i="8"/>
  <c r="GB136" i="8"/>
  <c r="GC136" i="8"/>
  <c r="GD136" i="8"/>
  <c r="GE136" i="8"/>
  <c r="FZ137" i="8"/>
  <c r="GA137" i="8"/>
  <c r="GB137" i="8"/>
  <c r="GC137" i="8"/>
  <c r="GD137" i="8"/>
  <c r="GE137" i="8"/>
  <c r="FZ138" i="8"/>
  <c r="GA138" i="8"/>
  <c r="GB138" i="8"/>
  <c r="GC138" i="8"/>
  <c r="GD138" i="8"/>
  <c r="GE138" i="8"/>
  <c r="FZ139" i="8"/>
  <c r="GA139" i="8"/>
  <c r="GB139" i="8"/>
  <c r="GC139" i="8"/>
  <c r="GD139" i="8"/>
  <c r="GE139" i="8"/>
  <c r="FZ140" i="8"/>
  <c r="GA140" i="8"/>
  <c r="GB140" i="8"/>
  <c r="GC140" i="8"/>
  <c r="GD140" i="8"/>
  <c r="GE140" i="8"/>
  <c r="FZ141" i="8"/>
  <c r="GA141" i="8"/>
  <c r="GB141" i="8"/>
  <c r="GC141" i="8"/>
  <c r="GD141" i="8"/>
  <c r="GE141" i="8"/>
  <c r="FZ142" i="8"/>
  <c r="GA142" i="8"/>
  <c r="GB142" i="8"/>
  <c r="GC142" i="8"/>
  <c r="GD142" i="8"/>
  <c r="GE142" i="8"/>
  <c r="FZ143" i="8"/>
  <c r="GA143" i="8"/>
  <c r="GB143" i="8"/>
  <c r="GC143" i="8"/>
  <c r="GD143" i="8"/>
  <c r="GE143" i="8"/>
  <c r="FZ144" i="8"/>
  <c r="GA144" i="8"/>
  <c r="GB144" i="8"/>
  <c r="GC144" i="8"/>
  <c r="GD144" i="8"/>
  <c r="GE144" i="8"/>
  <c r="FZ145" i="8"/>
  <c r="GA145" i="8"/>
  <c r="GB145" i="8"/>
  <c r="GC145" i="8"/>
  <c r="GD145" i="8"/>
  <c r="GE145" i="8"/>
  <c r="FZ146" i="8"/>
  <c r="GA146" i="8"/>
  <c r="GB146" i="8"/>
  <c r="GC146" i="8"/>
  <c r="GD146" i="8"/>
  <c r="GE146" i="8"/>
  <c r="FZ147" i="8"/>
  <c r="GA147" i="8"/>
  <c r="GB147" i="8"/>
  <c r="GC147" i="8"/>
  <c r="GD147" i="8"/>
  <c r="GE147" i="8"/>
  <c r="FZ148" i="8"/>
  <c r="GA148" i="8"/>
  <c r="GB148" i="8"/>
  <c r="GC148" i="8"/>
  <c r="GD148" i="8"/>
  <c r="GE148" i="8"/>
  <c r="FZ149" i="8"/>
  <c r="GA149" i="8"/>
  <c r="GB149" i="8"/>
  <c r="GC149" i="8"/>
  <c r="GD149" i="8"/>
  <c r="GE149" i="8"/>
  <c r="FZ150" i="8"/>
  <c r="GA150" i="8"/>
  <c r="GB150" i="8"/>
  <c r="GC150" i="8"/>
  <c r="GD150" i="8"/>
  <c r="GE150" i="8"/>
  <c r="FZ151" i="8"/>
  <c r="GA151" i="8"/>
  <c r="GB151" i="8"/>
  <c r="GC151" i="8"/>
  <c r="GD151" i="8"/>
  <c r="GE151" i="8"/>
  <c r="FZ152" i="8"/>
  <c r="GA152" i="8"/>
  <c r="GB152" i="8"/>
  <c r="GC152" i="8"/>
  <c r="GD152" i="8"/>
  <c r="GE152" i="8"/>
  <c r="FZ153" i="8"/>
  <c r="GA153" i="8"/>
  <c r="GB153" i="8"/>
  <c r="GC153" i="8"/>
  <c r="GD153" i="8"/>
  <c r="GE153" i="8"/>
  <c r="FZ154" i="8"/>
  <c r="GA154" i="8"/>
  <c r="GB154" i="8"/>
  <c r="GC154" i="8"/>
  <c r="GD154" i="8"/>
  <c r="GE154" i="8"/>
  <c r="FZ155" i="8"/>
  <c r="GA155" i="8"/>
  <c r="GB155" i="8"/>
  <c r="GC155" i="8"/>
  <c r="GD155" i="8"/>
  <c r="GE155" i="8"/>
  <c r="FZ156" i="8"/>
  <c r="GA156" i="8"/>
  <c r="GB156" i="8"/>
  <c r="GC156" i="8"/>
  <c r="GD156" i="8"/>
  <c r="GE156" i="8"/>
  <c r="FZ157" i="8"/>
  <c r="GA157" i="8"/>
  <c r="GB157" i="8"/>
  <c r="GC157" i="8"/>
  <c r="GD157" i="8"/>
  <c r="GE157" i="8"/>
  <c r="FZ158" i="8"/>
  <c r="GA158" i="8"/>
  <c r="GB158" i="8"/>
  <c r="GC158" i="8"/>
  <c r="GD158" i="8"/>
  <c r="GE158" i="8"/>
  <c r="FZ159" i="8"/>
  <c r="GA159" i="8"/>
  <c r="GB159" i="8"/>
  <c r="GC159" i="8"/>
  <c r="GD159" i="8"/>
  <c r="GE159" i="8"/>
  <c r="FZ160" i="8"/>
  <c r="GA160" i="8"/>
  <c r="GB160" i="8"/>
  <c r="GC160" i="8"/>
  <c r="GD160" i="8"/>
  <c r="GE160" i="8"/>
  <c r="FZ161" i="8"/>
  <c r="GA161" i="8"/>
  <c r="GB161" i="8"/>
  <c r="GC161" i="8"/>
  <c r="GD161" i="8"/>
  <c r="GE161" i="8"/>
  <c r="FZ162" i="8"/>
  <c r="GA162" i="8"/>
  <c r="GB162" i="8"/>
  <c r="GC162" i="8"/>
  <c r="GD162" i="8"/>
  <c r="GE162" i="8"/>
  <c r="FZ163" i="8"/>
  <c r="GA163" i="8"/>
  <c r="GB163" i="8"/>
  <c r="GC163" i="8"/>
  <c r="GD163" i="8"/>
  <c r="GE163" i="8"/>
  <c r="FZ164" i="8"/>
  <c r="GA164" i="8"/>
  <c r="GB164" i="8"/>
  <c r="GC164" i="8"/>
  <c r="GD164" i="8"/>
  <c r="GE164" i="8"/>
  <c r="FZ165" i="8"/>
  <c r="GA165" i="8"/>
  <c r="GB165" i="8"/>
  <c r="GC165" i="8"/>
  <c r="GD165" i="8"/>
  <c r="GE165" i="8"/>
  <c r="FZ166" i="8"/>
  <c r="GA166" i="8"/>
  <c r="GB166" i="8"/>
  <c r="GC166" i="8"/>
  <c r="GD166" i="8"/>
  <c r="GE166" i="8"/>
  <c r="FZ167" i="8"/>
  <c r="GA167" i="8"/>
  <c r="GB167" i="8"/>
  <c r="GC167" i="8"/>
  <c r="GD167" i="8"/>
  <c r="GE167" i="8"/>
  <c r="FZ168" i="8"/>
  <c r="GA168" i="8"/>
  <c r="GB168" i="8"/>
  <c r="GC168" i="8"/>
  <c r="GD168" i="8"/>
  <c r="GE168" i="8"/>
  <c r="FZ169" i="8"/>
  <c r="GA169" i="8"/>
  <c r="GB169" i="8"/>
  <c r="GC169" i="8"/>
  <c r="GD169" i="8"/>
  <c r="GE169" i="8"/>
  <c r="FZ170" i="8"/>
  <c r="GA170" i="8"/>
  <c r="GB170" i="8"/>
  <c r="GC170" i="8"/>
  <c r="GD170" i="8"/>
  <c r="GE170" i="8"/>
  <c r="FZ171" i="8"/>
  <c r="GA171" i="8"/>
  <c r="GB171" i="8"/>
  <c r="GC171" i="8"/>
  <c r="GD171" i="8"/>
  <c r="GE171" i="8"/>
  <c r="FZ172" i="8"/>
  <c r="GA172" i="8"/>
  <c r="GB172" i="8"/>
  <c r="GC172" i="8"/>
  <c r="GD172" i="8"/>
  <c r="GE172" i="8"/>
  <c r="FZ173" i="8"/>
  <c r="GA173" i="8"/>
  <c r="GB173" i="8"/>
  <c r="GC173" i="8"/>
  <c r="GD173" i="8"/>
  <c r="GE173" i="8"/>
  <c r="FZ174" i="8"/>
  <c r="GA174" i="8"/>
  <c r="GB174" i="8"/>
  <c r="GC174" i="8"/>
  <c r="GD174" i="8"/>
  <c r="GE174" i="8"/>
  <c r="FZ175" i="8"/>
  <c r="GA175" i="8"/>
  <c r="GB175" i="8"/>
  <c r="GC175" i="8"/>
  <c r="GD175" i="8"/>
  <c r="GE175" i="8"/>
  <c r="FZ176" i="8"/>
  <c r="GA176" i="8"/>
  <c r="GB176" i="8"/>
  <c r="GC176" i="8"/>
  <c r="GD176" i="8"/>
  <c r="GE176" i="8"/>
  <c r="FZ177" i="8"/>
  <c r="GA177" i="8"/>
  <c r="GB177" i="8"/>
  <c r="GC177" i="8"/>
  <c r="GD177" i="8"/>
  <c r="GE177" i="8"/>
  <c r="FZ178" i="8"/>
  <c r="GA178" i="8"/>
  <c r="GB178" i="8"/>
  <c r="GC178" i="8"/>
  <c r="GD178" i="8"/>
  <c r="GE178" i="8"/>
  <c r="FZ179" i="8"/>
  <c r="GA179" i="8"/>
  <c r="GB179" i="8"/>
  <c r="GC179" i="8"/>
  <c r="GD179" i="8"/>
  <c r="GE179" i="8"/>
  <c r="FZ180" i="8"/>
  <c r="GA180" i="8"/>
  <c r="GB180" i="8"/>
  <c r="GC180" i="8"/>
  <c r="GD180" i="8"/>
  <c r="GE180" i="8"/>
  <c r="FZ181" i="8"/>
  <c r="GA181" i="8"/>
  <c r="GB181" i="8"/>
  <c r="GC181" i="8"/>
  <c r="GD181" i="8"/>
  <c r="GE181" i="8"/>
  <c r="FZ182" i="8"/>
  <c r="GA182" i="8"/>
  <c r="GB182" i="8"/>
  <c r="GC182" i="8"/>
  <c r="GD182" i="8"/>
  <c r="GE182" i="8"/>
  <c r="FZ183" i="8"/>
  <c r="GA183" i="8"/>
  <c r="GB183" i="8"/>
  <c r="GC183" i="8"/>
  <c r="GD183" i="8"/>
  <c r="GE183" i="8"/>
  <c r="FZ184" i="8"/>
  <c r="GA184" i="8"/>
  <c r="GB184" i="8"/>
  <c r="GC184" i="8"/>
  <c r="GD184" i="8"/>
  <c r="GE184" i="8"/>
  <c r="FZ185" i="8"/>
  <c r="GA185" i="8"/>
  <c r="GB185" i="8"/>
  <c r="GC185" i="8"/>
  <c r="GD185" i="8"/>
  <c r="GE185" i="8"/>
  <c r="FZ186" i="8"/>
  <c r="GA186" i="8"/>
  <c r="GB186" i="8"/>
  <c r="GC186" i="8"/>
  <c r="GD186" i="8"/>
  <c r="GE186" i="8"/>
  <c r="FZ187" i="8"/>
  <c r="GA187" i="8"/>
  <c r="GB187" i="8"/>
  <c r="GC187" i="8"/>
  <c r="GD187" i="8"/>
  <c r="GE187" i="8"/>
  <c r="FZ188" i="8"/>
  <c r="GA188" i="8"/>
  <c r="GB188" i="8"/>
  <c r="GC188" i="8"/>
  <c r="GD188" i="8"/>
  <c r="GE188" i="8"/>
  <c r="FZ189" i="8"/>
  <c r="GA189" i="8"/>
  <c r="GB189" i="8"/>
  <c r="GC189" i="8"/>
  <c r="GD189" i="8"/>
  <c r="GE189" i="8"/>
  <c r="FZ190" i="8"/>
  <c r="GA190" i="8"/>
  <c r="GB190" i="8"/>
  <c r="GC190" i="8"/>
  <c r="GD190" i="8"/>
  <c r="GE190" i="8"/>
  <c r="FZ191" i="8"/>
  <c r="GA191" i="8"/>
  <c r="GB191" i="8"/>
  <c r="GC191" i="8"/>
  <c r="GD191" i="8"/>
  <c r="GE191" i="8"/>
  <c r="FZ192" i="8"/>
  <c r="GA192" i="8"/>
  <c r="GB192" i="8"/>
  <c r="GC192" i="8"/>
  <c r="GD192" i="8"/>
  <c r="GE192" i="8"/>
  <c r="FZ193" i="8"/>
  <c r="GA193" i="8"/>
  <c r="GB193" i="8"/>
  <c r="GC193" i="8"/>
  <c r="GD193" i="8"/>
  <c r="GE193" i="8"/>
  <c r="FZ194" i="8"/>
  <c r="GA194" i="8"/>
  <c r="GB194" i="8"/>
  <c r="GC194" i="8"/>
  <c r="GD194" i="8"/>
  <c r="GE194" i="8"/>
  <c r="FZ195" i="8"/>
  <c r="GA195" i="8"/>
  <c r="GB195" i="8"/>
  <c r="GC195" i="8"/>
  <c r="GD195" i="8"/>
  <c r="GE195" i="8"/>
  <c r="FZ196" i="8"/>
  <c r="GA196" i="8"/>
  <c r="GB196" i="8"/>
  <c r="GC196" i="8"/>
  <c r="GD196" i="8"/>
  <c r="GE196" i="8"/>
  <c r="FZ197" i="8"/>
  <c r="GA197" i="8"/>
  <c r="GB197" i="8"/>
  <c r="GC197" i="8"/>
  <c r="GD197" i="8"/>
  <c r="GE197" i="8"/>
  <c r="FZ198" i="8"/>
  <c r="GA198" i="8"/>
  <c r="GB198" i="8"/>
  <c r="GC198" i="8"/>
  <c r="GD198" i="8"/>
  <c r="GE198" i="8"/>
  <c r="FZ199" i="8"/>
  <c r="GA199" i="8"/>
  <c r="GB199" i="8"/>
  <c r="GC199" i="8"/>
  <c r="GD199" i="8"/>
  <c r="GE199" i="8"/>
  <c r="FZ200" i="8"/>
  <c r="GA200" i="8"/>
  <c r="GB200" i="8"/>
  <c r="GC200" i="8"/>
  <c r="GD200" i="8"/>
  <c r="GE200" i="8"/>
  <c r="FZ201" i="8"/>
  <c r="GA201" i="8"/>
  <c r="GB201" i="8"/>
  <c r="GC201" i="8"/>
  <c r="GD201" i="8"/>
  <c r="GE201" i="8"/>
  <c r="FZ202" i="8"/>
  <c r="GA202" i="8"/>
  <c r="GB202" i="8"/>
  <c r="GC202" i="8"/>
  <c r="GD202" i="8"/>
  <c r="GE202" i="8"/>
  <c r="FZ203" i="8"/>
  <c r="GA203" i="8"/>
  <c r="GB203" i="8"/>
  <c r="GC203" i="8"/>
  <c r="GD203" i="8"/>
  <c r="GE203" i="8"/>
  <c r="FZ204" i="8"/>
  <c r="GA204" i="8"/>
  <c r="GB204" i="8"/>
  <c r="GC204" i="8"/>
  <c r="GD204" i="8"/>
  <c r="GE204" i="8"/>
  <c r="FZ205" i="8"/>
  <c r="GA205" i="8"/>
  <c r="GB205" i="8"/>
  <c r="GC205" i="8"/>
  <c r="GD205" i="8"/>
  <c r="GE205" i="8"/>
  <c r="FZ206" i="8"/>
  <c r="GA206" i="8"/>
  <c r="GB206" i="8"/>
  <c r="GC206" i="8"/>
  <c r="GD206" i="8"/>
  <c r="GE206" i="8"/>
  <c r="GE9" i="8"/>
  <c r="GE208" i="8" s="1"/>
  <c r="GD9" i="8"/>
  <c r="GD208" i="8" s="1"/>
  <c r="GC9" i="8"/>
  <c r="GC208" i="8" s="1"/>
  <c r="GB9" i="8"/>
  <c r="GB208" i="8" s="1"/>
  <c r="GA9" i="8"/>
  <c r="GA208" i="8" s="1"/>
  <c r="FZ9" i="8"/>
  <c r="FZ208" i="8" s="1"/>
  <c r="GN208" i="8" l="1"/>
  <c r="GO208" i="8"/>
  <c r="GU208" i="8" l="1"/>
  <c r="D20" i="5" l="1"/>
  <c r="F20" i="5"/>
  <c r="H1" i="21"/>
  <c r="H1" i="10"/>
  <c r="H1" i="11" s="1"/>
  <c r="H1" i="9"/>
  <c r="C7" i="9" s="1"/>
  <c r="C7" i="21" l="1"/>
  <c r="A1" i="12"/>
  <c r="A1" i="9" s="1"/>
  <c r="A1" i="10" s="1"/>
  <c r="A1" i="11" s="1"/>
  <c r="A1" i="21" s="1"/>
  <c r="A2" i="12"/>
  <c r="A2" i="9" s="1"/>
  <c r="A2" i="10" s="1"/>
  <c r="A2" i="11" s="1"/>
  <c r="A2" i="21" s="1"/>
  <c r="B10" i="7"/>
  <c r="B14" i="7"/>
  <c r="B25" i="7"/>
  <c r="B28" i="7"/>
  <c r="B29" i="7"/>
  <c r="B31" i="7"/>
  <c r="B32" i="7"/>
  <c r="B36" i="7"/>
  <c r="B37" i="7"/>
  <c r="B39" i="7"/>
  <c r="B41" i="7"/>
  <c r="B42" i="7"/>
  <c r="B44" i="7"/>
  <c r="B45" i="7"/>
  <c r="B46" i="7"/>
  <c r="B53" i="7"/>
  <c r="B54" i="7"/>
  <c r="B55" i="7"/>
  <c r="B58" i="7"/>
  <c r="B68" i="7"/>
  <c r="B76" i="7"/>
  <c r="B94" i="7"/>
  <c r="B95" i="7"/>
  <c r="B98" i="7"/>
  <c r="B102" i="7"/>
  <c r="B116" i="7"/>
  <c r="B121" i="7"/>
  <c r="B123" i="7"/>
  <c r="B124" i="7"/>
  <c r="B129" i="7"/>
  <c r="B130" i="7"/>
  <c r="B132" i="7"/>
  <c r="B134" i="7"/>
  <c r="B143" i="7"/>
  <c r="B153" i="7"/>
  <c r="B163" i="7"/>
  <c r="B164" i="7"/>
  <c r="B170" i="7"/>
  <c r="B171" i="7"/>
  <c r="B188" i="7"/>
  <c r="B195" i="7"/>
  <c r="B196" i="7"/>
  <c r="B18" i="7"/>
  <c r="B24" i="7"/>
  <c r="B51" i="7"/>
  <c r="B101" i="7"/>
  <c r="B117" i="7"/>
  <c r="B128" i="7"/>
  <c r="B158" i="7"/>
  <c r="B162" i="7"/>
  <c r="B167" i="7"/>
  <c r="B139" i="7"/>
  <c r="B146" i="7"/>
  <c r="B150" i="7"/>
  <c r="B168" i="7"/>
  <c r="B166" i="7"/>
  <c r="B104" i="7"/>
  <c r="B182" i="7"/>
  <c r="B4" i="7"/>
  <c r="B90" i="7"/>
  <c r="B3" i="7"/>
  <c r="B62" i="7"/>
  <c r="B5" i="7"/>
  <c r="B8" i="7"/>
  <c r="B12" i="7"/>
  <c r="B15" i="7"/>
  <c r="B16" i="7"/>
  <c r="B17" i="7"/>
  <c r="B21" i="7"/>
  <c r="B22" i="7"/>
  <c r="B26" i="7"/>
  <c r="B27" i="7"/>
  <c r="B33" i="7"/>
  <c r="B35" i="7"/>
  <c r="B40" i="7"/>
  <c r="B50" i="7"/>
  <c r="B57" i="7"/>
  <c r="B59" i="7"/>
  <c r="B61" i="7"/>
  <c r="B65" i="7"/>
  <c r="B66" i="7"/>
  <c r="B73" i="7"/>
  <c r="B74" i="7"/>
  <c r="B77" i="7"/>
  <c r="B78" i="7"/>
  <c r="B80" i="7"/>
  <c r="B81" i="7"/>
  <c r="B82" i="7"/>
  <c r="B83" i="7"/>
  <c r="B86" i="7"/>
  <c r="B87" i="7"/>
  <c r="B89" i="7"/>
  <c r="B96" i="7"/>
  <c r="B97" i="7"/>
  <c r="B99" i="7"/>
  <c r="B100" i="7"/>
  <c r="B103" i="7"/>
  <c r="B105" i="7"/>
  <c r="B106" i="7"/>
  <c r="B107" i="7"/>
  <c r="B108" i="7"/>
  <c r="B109" i="7"/>
  <c r="B114" i="7"/>
  <c r="B115" i="7"/>
  <c r="B126" i="7"/>
  <c r="B127" i="7"/>
  <c r="B133" i="7"/>
  <c r="B135" i="7"/>
  <c r="B136" i="7"/>
  <c r="B137" i="7"/>
  <c r="B138" i="7"/>
  <c r="B140" i="7"/>
  <c r="B142" i="7"/>
  <c r="B147" i="7"/>
  <c r="B148" i="7"/>
  <c r="B149" i="7"/>
  <c r="B151" i="7"/>
  <c r="B152" i="7"/>
  <c r="B154" i="7"/>
  <c r="B155" i="7"/>
  <c r="B156" i="7"/>
  <c r="B160" i="7"/>
  <c r="B161" i="7"/>
  <c r="B165" i="7"/>
  <c r="B173" i="7"/>
  <c r="B175" i="7"/>
  <c r="B178" i="7"/>
  <c r="B179" i="7"/>
  <c r="B183" i="7"/>
  <c r="B184" i="7"/>
  <c r="B186" i="7"/>
  <c r="B190" i="7"/>
  <c r="B193" i="7"/>
  <c r="B194" i="7"/>
  <c r="B197" i="7"/>
  <c r="B199" i="7"/>
  <c r="B11" i="7"/>
  <c r="B20" i="7"/>
  <c r="B71" i="7"/>
  <c r="B72" i="7"/>
  <c r="B79" i="7"/>
  <c r="B92" i="7"/>
  <c r="B112" i="7"/>
  <c r="B120" i="7"/>
  <c r="B181" i="7"/>
  <c r="B60" i="7"/>
  <c r="B122" i="7"/>
  <c r="B141" i="7"/>
  <c r="B7" i="7"/>
  <c r="B9" i="7"/>
  <c r="B19" i="7"/>
  <c r="B23" i="7"/>
  <c r="B30" i="7"/>
  <c r="B34" i="7"/>
  <c r="B38" i="7"/>
  <c r="B43" i="7"/>
  <c r="B47" i="7"/>
  <c r="B49" i="7"/>
  <c r="B52" i="7"/>
  <c r="B56" i="7"/>
  <c r="B63" i="7"/>
  <c r="B64" i="7"/>
  <c r="B69" i="7"/>
  <c r="B70" i="7"/>
  <c r="B75" i="7"/>
  <c r="B88" i="7"/>
  <c r="B110" i="7"/>
  <c r="B113" i="7"/>
  <c r="B119" i="7"/>
  <c r="B125" i="7"/>
  <c r="B131" i="7"/>
  <c r="B144" i="7"/>
  <c r="B145" i="7"/>
  <c r="B157" i="7"/>
  <c r="B159" i="7"/>
  <c r="B169" i="7"/>
  <c r="B172" i="7"/>
  <c r="B174" i="7"/>
  <c r="B176" i="7"/>
  <c r="B177" i="7"/>
  <c r="B180" i="7"/>
  <c r="B189" i="7"/>
  <c r="B191" i="7"/>
  <c r="B198" i="7"/>
  <c r="B200" i="7"/>
  <c r="B48" i="7"/>
  <c r="B67" i="7"/>
  <c r="B84" i="7"/>
  <c r="B91" i="7"/>
  <c r="B93" i="7"/>
  <c r="B111" i="7"/>
  <c r="B118" i="7"/>
  <c r="B185" i="7"/>
  <c r="B187" i="7"/>
  <c r="B192" i="7"/>
  <c r="B13" i="7"/>
  <c r="B85" i="7"/>
  <c r="B6" i="7"/>
  <c r="E4" i="1" l="1"/>
  <c r="B3" i="24" l="1"/>
  <c r="A14" i="24" s="1"/>
  <c r="A27" i="24" s="1"/>
  <c r="F58" i="1"/>
  <c r="F51" i="1"/>
  <c r="F59" i="1"/>
  <c r="A7" i="10"/>
  <c r="A7" i="9"/>
  <c r="A7" i="11"/>
  <c r="J48" i="1"/>
  <c r="J64" i="1"/>
  <c r="F86" i="1"/>
  <c r="F107" i="1"/>
  <c r="F13" i="1"/>
  <c r="F91" i="1"/>
  <c r="F79" i="1"/>
  <c r="F85" i="1"/>
  <c r="F106" i="1"/>
  <c r="F81" i="1"/>
  <c r="F84" i="1"/>
  <c r="F103" i="1"/>
  <c r="F67" i="1"/>
  <c r="F102" i="1"/>
  <c r="F68" i="1"/>
  <c r="F100" i="1"/>
  <c r="F80" i="1"/>
  <c r="F77" i="1"/>
  <c r="F66" i="1"/>
  <c r="F44" i="1"/>
  <c r="F36" i="1"/>
  <c r="F27" i="1"/>
  <c r="F18" i="1"/>
  <c r="F40" i="1"/>
  <c r="F47" i="1"/>
  <c r="F22" i="1"/>
  <c r="F60" i="1"/>
  <c r="F21" i="1"/>
  <c r="F45" i="1"/>
  <c r="F19" i="1"/>
  <c r="F65" i="1"/>
  <c r="F43" i="1"/>
  <c r="F35" i="1"/>
  <c r="F26" i="1"/>
  <c r="F17" i="1"/>
  <c r="F48" i="1"/>
  <c r="F20" i="1"/>
  <c r="F38" i="1"/>
  <c r="F28" i="1"/>
  <c r="F64" i="1"/>
  <c r="F50" i="1"/>
  <c r="F42" i="1"/>
  <c r="F34" i="1"/>
  <c r="F25" i="1"/>
  <c r="F16" i="1"/>
  <c r="F32" i="1"/>
  <c r="F39" i="1"/>
  <c r="F37" i="1"/>
  <c r="F63" i="1"/>
  <c r="F49" i="1"/>
  <c r="F41" i="1"/>
  <c r="F33" i="1"/>
  <c r="F24" i="1"/>
  <c r="F62" i="1"/>
  <c r="F23" i="1"/>
  <c r="F61" i="1"/>
  <c r="F46" i="1"/>
  <c r="F29" i="1"/>
  <c r="J21" i="1"/>
  <c r="J20" i="1"/>
  <c r="J19" i="1"/>
  <c r="F15" i="1"/>
  <c r="J60" i="1"/>
  <c r="J79" i="1"/>
  <c r="J15" i="1"/>
  <c r="J17" i="1"/>
  <c r="J16" i="1"/>
  <c r="H179" i="1"/>
  <c r="F30" i="1" l="1"/>
  <c r="F69" i="1"/>
  <c r="C7" i="12"/>
  <c r="T105" i="1" l="1"/>
  <c r="Q122" i="1" l="1"/>
  <c r="Q121" i="1"/>
  <c r="Q120" i="1"/>
  <c r="Q119" i="1"/>
  <c r="DR7" i="11" l="1"/>
  <c r="Q30" i="1"/>
  <c r="DO7" i="11"/>
  <c r="DP7" i="11"/>
  <c r="DQ7" i="11"/>
  <c r="DL7" i="11"/>
  <c r="DK7" i="11"/>
  <c r="DN7" i="11"/>
  <c r="DM7" i="11"/>
  <c r="DS7" i="11" l="1"/>
  <c r="S157" i="1"/>
  <c r="DQ7" i="21"/>
  <c r="DP7" i="21"/>
  <c r="DO7" i="21"/>
  <c r="DN7" i="21"/>
  <c r="DM7" i="21"/>
  <c r="DL7" i="21"/>
  <c r="DJ7" i="21"/>
  <c r="DI7" i="21"/>
  <c r="DH7" i="21"/>
  <c r="DG7" i="21"/>
  <c r="DF7" i="21"/>
  <c r="DE7" i="21"/>
  <c r="DD7" i="21"/>
  <c r="DC7" i="21"/>
  <c r="DA7" i="21"/>
  <c r="CZ7" i="21"/>
  <c r="CY7" i="21"/>
  <c r="CX7" i="21"/>
  <c r="CV7" i="21"/>
  <c r="CU7" i="21"/>
  <c r="CT7" i="21"/>
  <c r="CB7" i="21"/>
  <c r="CQ7" i="21"/>
  <c r="CP7" i="21"/>
  <c r="CO7" i="21"/>
  <c r="CM7" i="21"/>
  <c r="CL7" i="21"/>
  <c r="CK7" i="21"/>
  <c r="E7" i="21"/>
  <c r="B7" i="21"/>
  <c r="DK7" i="21" l="1"/>
  <c r="CN7" i="21"/>
  <c r="CW7" i="21"/>
  <c r="DB7" i="21" s="1"/>
  <c r="B3" i="5" l="1"/>
  <c r="S136" i="1" l="1"/>
  <c r="K136" i="1" l="1"/>
  <c r="L122" i="1" l="1"/>
  <c r="L120" i="1"/>
  <c r="L84" i="1"/>
  <c r="S84" i="1" l="1"/>
  <c r="T84" i="1" l="1"/>
  <c r="BR7" i="9" s="1"/>
  <c r="BR7" i="11"/>
  <c r="DD7" i="12"/>
  <c r="CU7" i="12"/>
  <c r="B4" i="16" l="1"/>
  <c r="M82" i="1" l="1"/>
  <c r="N82" i="1"/>
  <c r="O82" i="1"/>
  <c r="P82" i="1"/>
  <c r="Q82" i="1"/>
  <c r="M30" i="1"/>
  <c r="N30" i="1"/>
  <c r="O30" i="1"/>
  <c r="P30" i="1"/>
  <c r="Q108" i="1" l="1"/>
  <c r="CP7" i="11" l="1"/>
  <c r="DX7" i="12"/>
  <c r="DW7" i="12"/>
  <c r="DV7" i="12"/>
  <c r="DU7" i="12"/>
  <c r="DT7" i="12"/>
  <c r="DR7" i="12"/>
  <c r="DQ7" i="12"/>
  <c r="DP7" i="12"/>
  <c r="DO7" i="12"/>
  <c r="DN7" i="12"/>
  <c r="DM7" i="12"/>
  <c r="DL7" i="12"/>
  <c r="DK7" i="12"/>
  <c r="DI7" i="12"/>
  <c r="DH7" i="12"/>
  <c r="DG7" i="12"/>
  <c r="DF7" i="12"/>
  <c r="DC7" i="12"/>
  <c r="DB7" i="12"/>
  <c r="CY7" i="12"/>
  <c r="CX7" i="12"/>
  <c r="CW7" i="12"/>
  <c r="CT7" i="12"/>
  <c r="CS7" i="12"/>
  <c r="CJ7" i="12"/>
  <c r="E7" i="12"/>
  <c r="B7" i="12"/>
  <c r="H186" i="1"/>
  <c r="T120" i="1" l="1"/>
  <c r="CN7" i="9" s="1"/>
  <c r="CN7" i="11"/>
  <c r="CP7" i="12"/>
  <c r="T122" i="1"/>
  <c r="CP7" i="9" s="1"/>
  <c r="DS7" i="12"/>
  <c r="DE7" i="12"/>
  <c r="DJ7" i="12" s="1"/>
  <c r="CN7" i="12"/>
  <c r="CV7" i="12"/>
  <c r="M124" i="1" l="1"/>
  <c r="N124" i="1"/>
  <c r="O124" i="1"/>
  <c r="P124" i="1"/>
  <c r="Q124" i="1"/>
  <c r="J108" i="1"/>
  <c r="M108" i="1"/>
  <c r="N108" i="1"/>
  <c r="O108" i="1"/>
  <c r="P108" i="1"/>
  <c r="J104" i="1"/>
  <c r="M104" i="1"/>
  <c r="N104" i="1"/>
  <c r="O104" i="1"/>
  <c r="P104" i="1"/>
  <c r="Q104" i="1"/>
  <c r="Q110" i="1" s="1"/>
  <c r="Q112" i="1" s="1"/>
  <c r="T96" i="1"/>
  <c r="J92" i="1"/>
  <c r="M92" i="1"/>
  <c r="M94" i="1" s="1"/>
  <c r="M96" i="1" s="1"/>
  <c r="N92" i="1"/>
  <c r="N94" i="1" s="1"/>
  <c r="N96" i="1" s="1"/>
  <c r="O92" i="1"/>
  <c r="O94" i="1" s="1"/>
  <c r="O96" i="1" s="1"/>
  <c r="P92" i="1"/>
  <c r="P94" i="1" s="1"/>
  <c r="P96" i="1" s="1"/>
  <c r="Q92" i="1"/>
  <c r="Q94" i="1" s="1"/>
  <c r="Q96" i="1" s="1"/>
  <c r="T73" i="1"/>
  <c r="M69" i="1"/>
  <c r="M71" i="1" s="1"/>
  <c r="M73" i="1" s="1"/>
  <c r="N69" i="1"/>
  <c r="N71" i="1" s="1"/>
  <c r="N73" i="1" s="1"/>
  <c r="O69" i="1"/>
  <c r="O71" i="1" s="1"/>
  <c r="O73" i="1" s="1"/>
  <c r="P69" i="1"/>
  <c r="P71" i="1" s="1"/>
  <c r="P73" i="1" s="1"/>
  <c r="Q69" i="1"/>
  <c r="Q71" i="1" s="1"/>
  <c r="Q73" i="1" s="1"/>
  <c r="O110" i="1" l="1"/>
  <c r="O112" i="1" s="1"/>
  <c r="M110" i="1"/>
  <c r="M112" i="1" s="1"/>
  <c r="J110" i="1"/>
  <c r="J112" i="1" s="1"/>
  <c r="P110" i="1"/>
  <c r="P112" i="1" s="1"/>
  <c r="N110" i="1"/>
  <c r="N112" i="1" s="1"/>
  <c r="H187" i="1"/>
  <c r="L66" i="1"/>
  <c r="S66" i="1" s="1"/>
  <c r="L18" i="1"/>
  <c r="S18" i="1" s="1"/>
  <c r="L22" i="1"/>
  <c r="S22" i="1" s="1"/>
  <c r="T66" i="1" l="1"/>
  <c r="BG7" i="9" s="1"/>
  <c r="BG7" i="11"/>
  <c r="T18" i="1"/>
  <c r="J7" i="9" s="1"/>
  <c r="J7" i="11"/>
  <c r="T22" i="1"/>
  <c r="N7" i="9" s="1"/>
  <c r="N7" i="11"/>
  <c r="J7" i="12"/>
  <c r="N7" i="12"/>
  <c r="BG7" i="12"/>
  <c r="BR7" i="12" l="1"/>
  <c r="C3" i="5" l="1"/>
  <c r="A7" i="21" l="1"/>
  <c r="B2" i="5"/>
  <c r="I84" i="1"/>
  <c r="I66" i="1"/>
  <c r="B3" i="16"/>
  <c r="A7" i="12"/>
  <c r="I18" i="1" l="1"/>
  <c r="I22" i="1"/>
  <c r="W122" i="1"/>
  <c r="CH7" i="21" s="1"/>
  <c r="W120" i="1"/>
  <c r="CF7" i="21" s="1"/>
  <c r="W66" i="1"/>
  <c r="BC7" i="21" s="1"/>
  <c r="W84" i="1"/>
  <c r="BN7" i="21" s="1"/>
  <c r="F104" i="1"/>
  <c r="G108" i="1"/>
  <c r="G104" i="1"/>
  <c r="F82" i="1"/>
  <c r="G69" i="1"/>
  <c r="G30" i="1"/>
  <c r="G82" i="1"/>
  <c r="G92" i="1"/>
  <c r="J30" i="1"/>
  <c r="J69" i="1"/>
  <c r="J82" i="1"/>
  <c r="J94" i="1" s="1"/>
  <c r="J96" i="1" s="1"/>
  <c r="J121" i="1" s="1"/>
  <c r="L121" i="1" s="1"/>
  <c r="F108" i="1"/>
  <c r="F92" i="1"/>
  <c r="X7" i="21" l="1"/>
  <c r="W22" i="1"/>
  <c r="N7" i="21" s="1"/>
  <c r="W18" i="1"/>
  <c r="J7" i="21" s="1"/>
  <c r="BG7" i="21"/>
  <c r="BS7" i="21"/>
  <c r="F110" i="1"/>
  <c r="F112" i="1" s="1"/>
  <c r="F123" i="1" s="1"/>
  <c r="F94" i="1"/>
  <c r="F96" i="1" s="1"/>
  <c r="F121" i="1" s="1"/>
  <c r="G77" i="1" s="1"/>
  <c r="G110" i="1"/>
  <c r="G112" i="1" s="1"/>
  <c r="G94" i="1"/>
  <c r="G71" i="1"/>
  <c r="F71" i="1"/>
  <c r="F73" i="1" s="1"/>
  <c r="F119" i="1" s="1"/>
  <c r="V13" i="1" s="1"/>
  <c r="J71" i="1"/>
  <c r="G96" i="1" l="1"/>
  <c r="G121" i="1" s="1"/>
  <c r="I121" i="1" s="1"/>
  <c r="G13" i="1"/>
  <c r="BK7" i="10"/>
  <c r="BM7" i="10" s="1"/>
  <c r="V77" i="1"/>
  <c r="CA7" i="10" s="1"/>
  <c r="S77" i="1"/>
  <c r="I77" i="1"/>
  <c r="F124" i="1"/>
  <c r="W7" i="21"/>
  <c r="V7" i="21"/>
  <c r="CA7" i="11" l="1"/>
  <c r="CA7" i="12"/>
  <c r="I13" i="1"/>
  <c r="S13" i="1"/>
  <c r="L13" i="1"/>
  <c r="J13" i="1"/>
  <c r="J73" i="1" s="1"/>
  <c r="J119" i="1" s="1"/>
  <c r="J124" i="1" s="1"/>
  <c r="G73" i="1"/>
  <c r="G119" i="1" s="1"/>
  <c r="CR7" i="21"/>
  <c r="CS7" i="21" s="1"/>
  <c r="K144" i="1"/>
  <c r="CZ7" i="12"/>
  <c r="DA7" i="12" s="1"/>
  <c r="F209" i="1" l="1"/>
  <c r="BK7" i="11"/>
  <c r="BK7" i="12"/>
  <c r="G124" i="1"/>
  <c r="F213" i="1"/>
  <c r="I68" i="1" l="1"/>
  <c r="W68" i="1" l="1"/>
  <c r="BE7" i="21" s="1"/>
  <c r="L68" i="1"/>
  <c r="S68" i="1" s="1"/>
  <c r="T68" i="1" l="1"/>
  <c r="BI7" i="9" s="1"/>
  <c r="BI7" i="11"/>
  <c r="BI7" i="12"/>
  <c r="I81" i="1" l="1"/>
  <c r="L107" i="1"/>
  <c r="S107" i="1" s="1"/>
  <c r="L58" i="1"/>
  <c r="S58" i="1" s="1"/>
  <c r="L41" i="1"/>
  <c r="S41" i="1" s="1"/>
  <c r="L91" i="1"/>
  <c r="L67" i="1"/>
  <c r="S67" i="1" s="1"/>
  <c r="L86" i="1"/>
  <c r="S86" i="1" s="1"/>
  <c r="L42" i="1"/>
  <c r="S42" i="1" s="1"/>
  <c r="L80" i="1"/>
  <c r="S80" i="1" s="1"/>
  <c r="T86" i="1" l="1"/>
  <c r="BT7" i="9" s="1"/>
  <c r="BT7" i="11"/>
  <c r="T58" i="1"/>
  <c r="AY7" i="9" s="1"/>
  <c r="AY7" i="11"/>
  <c r="T42" i="1"/>
  <c r="AI7" i="9" s="1"/>
  <c r="AI7" i="11"/>
  <c r="T91" i="1"/>
  <c r="BY7" i="9" s="1"/>
  <c r="BY7" i="11"/>
  <c r="BY7" i="12"/>
  <c r="T41" i="1"/>
  <c r="AH7" i="9" s="1"/>
  <c r="AH7" i="11"/>
  <c r="T107" i="1"/>
  <c r="CH7" i="9" s="1"/>
  <c r="CH7" i="11"/>
  <c r="T67" i="1"/>
  <c r="BH7" i="9" s="1"/>
  <c r="BH7" i="11"/>
  <c r="T80" i="1"/>
  <c r="BO7" i="9"/>
  <c r="BO7" i="11"/>
  <c r="BO7" i="10"/>
  <c r="BQ7" i="10" s="1"/>
  <c r="CB7" i="10" s="1"/>
  <c r="CC7" i="10" s="1"/>
  <c r="L43" i="1"/>
  <c r="S43" i="1" s="1"/>
  <c r="L50" i="1"/>
  <c r="S50" i="1" s="1"/>
  <c r="CH7" i="12"/>
  <c r="L40" i="1"/>
  <c r="S40" i="1" s="1"/>
  <c r="AY7" i="12"/>
  <c r="L37" i="1"/>
  <c r="S37" i="1" s="1"/>
  <c r="L51" i="1"/>
  <c r="S51" i="1" s="1"/>
  <c r="L61" i="1"/>
  <c r="S61" i="1" s="1"/>
  <c r="L63" i="1"/>
  <c r="S63" i="1" s="1"/>
  <c r="L62" i="1"/>
  <c r="S62" i="1" s="1"/>
  <c r="L48" i="1"/>
  <c r="S48" i="1" s="1"/>
  <c r="L46" i="1"/>
  <c r="S46" i="1" s="1"/>
  <c r="BT7" i="12"/>
  <c r="L44" i="1"/>
  <c r="S44" i="1" s="1"/>
  <c r="L47" i="1"/>
  <c r="S47" i="1" s="1"/>
  <c r="AI7" i="12"/>
  <c r="BO7" i="12"/>
  <c r="BH7" i="12"/>
  <c r="L45" i="1"/>
  <c r="S45" i="1" s="1"/>
  <c r="AH7" i="12"/>
  <c r="L36" i="1"/>
  <c r="S36" i="1" s="1"/>
  <c r="I48" i="1"/>
  <c r="I61" i="1"/>
  <c r="I107" i="1"/>
  <c r="L16" i="1"/>
  <c r="S16" i="1" s="1"/>
  <c r="L103" i="1"/>
  <c r="S103" i="1" s="1"/>
  <c r="L38" i="1"/>
  <c r="S38" i="1" s="1"/>
  <c r="L34" i="1"/>
  <c r="S34" i="1" s="1"/>
  <c r="L35" i="1"/>
  <c r="S35" i="1" s="1"/>
  <c r="L24" i="1"/>
  <c r="S24" i="1" s="1"/>
  <c r="L28" i="1"/>
  <c r="S28" i="1" s="1"/>
  <c r="L21" i="1"/>
  <c r="S21" i="1" s="1"/>
  <c r="L20" i="1"/>
  <c r="S20" i="1" s="1"/>
  <c r="L25" i="1"/>
  <c r="S25" i="1" s="1"/>
  <c r="T38" i="1" l="1"/>
  <c r="AE7" i="9" s="1"/>
  <c r="AE7" i="11"/>
  <c r="T46" i="1"/>
  <c r="AM7" i="9" s="1"/>
  <c r="AM7" i="11"/>
  <c r="T40" i="1"/>
  <c r="AG7" i="9" s="1"/>
  <c r="AG7" i="11"/>
  <c r="T34" i="1"/>
  <c r="AA7" i="9" s="1"/>
  <c r="AA7" i="11"/>
  <c r="T103" i="1"/>
  <c r="CE7" i="9" s="1"/>
  <c r="CE7" i="11"/>
  <c r="T62" i="1"/>
  <c r="BC7" i="9" s="1"/>
  <c r="BC7" i="11"/>
  <c r="T43" i="1"/>
  <c r="AJ7" i="9" s="1"/>
  <c r="AJ7" i="11"/>
  <c r="T36" i="1"/>
  <c r="AC7" i="9" s="1"/>
  <c r="AC7" i="11"/>
  <c r="T50" i="1"/>
  <c r="AQ7" i="9" s="1"/>
  <c r="AQ7" i="11"/>
  <c r="T61" i="1"/>
  <c r="BB7" i="9" s="1"/>
  <c r="BB7" i="11"/>
  <c r="T25" i="1"/>
  <c r="Q7" i="9" s="1"/>
  <c r="Q7" i="11"/>
  <c r="T45" i="1"/>
  <c r="AL7" i="9" s="1"/>
  <c r="AL7" i="11"/>
  <c r="T63" i="1"/>
  <c r="BD7" i="9" s="1"/>
  <c r="BD7" i="11"/>
  <c r="T24" i="1"/>
  <c r="P7" i="9" s="1"/>
  <c r="P7" i="11"/>
  <c r="T47" i="1"/>
  <c r="AN7" i="9" s="1"/>
  <c r="AN7" i="11"/>
  <c r="T51" i="1"/>
  <c r="AR7" i="9" s="1"/>
  <c r="AR7" i="11"/>
  <c r="T28" i="1"/>
  <c r="T7" i="9" s="1"/>
  <c r="T7" i="11"/>
  <c r="T35" i="1"/>
  <c r="AB7" i="9" s="1"/>
  <c r="AB7" i="11"/>
  <c r="T44" i="1"/>
  <c r="AK7" i="9" s="1"/>
  <c r="AK7" i="11"/>
  <c r="T37" i="1"/>
  <c r="AD7" i="9" s="1"/>
  <c r="AD7" i="11"/>
  <c r="T20" i="1"/>
  <c r="L7" i="9" s="1"/>
  <c r="L7" i="11"/>
  <c r="T48" i="1"/>
  <c r="AO7" i="9" s="1"/>
  <c r="AO7" i="11"/>
  <c r="T16" i="1"/>
  <c r="H7" i="9" s="1"/>
  <c r="H7" i="11"/>
  <c r="T21" i="1"/>
  <c r="M7" i="9" s="1"/>
  <c r="M7" i="11"/>
  <c r="AK7" i="12"/>
  <c r="L59" i="1"/>
  <c r="S59" i="1" s="1"/>
  <c r="P7" i="12"/>
  <c r="L29" i="1"/>
  <c r="S29" i="1" s="1"/>
  <c r="AM7" i="12"/>
  <c r="BB7" i="12"/>
  <c r="K92" i="1"/>
  <c r="L85" i="1"/>
  <c r="L7" i="12"/>
  <c r="AD7" i="12"/>
  <c r="L60" i="1"/>
  <c r="S60" i="1" s="1"/>
  <c r="M7" i="12"/>
  <c r="L65" i="1"/>
  <c r="S65" i="1" s="1"/>
  <c r="AB7" i="12"/>
  <c r="CE7" i="12"/>
  <c r="AO7" i="12"/>
  <c r="L19" i="1"/>
  <c r="S19" i="1" s="1"/>
  <c r="L27" i="1"/>
  <c r="S27" i="1" s="1"/>
  <c r="L64" i="1"/>
  <c r="S64" i="1" s="1"/>
  <c r="AL7" i="12"/>
  <c r="AN7" i="12"/>
  <c r="AQ7" i="12"/>
  <c r="AA7" i="12"/>
  <c r="L49" i="1"/>
  <c r="S49" i="1" s="1"/>
  <c r="AR7" i="12"/>
  <c r="H7" i="12"/>
  <c r="Q7" i="12"/>
  <c r="K104" i="1"/>
  <c r="L102" i="1"/>
  <c r="AC7" i="12"/>
  <c r="AJ7" i="12"/>
  <c r="K108" i="1"/>
  <c r="L106" i="1"/>
  <c r="T7" i="12"/>
  <c r="AE7" i="12"/>
  <c r="L23" i="1"/>
  <c r="S23" i="1" s="1"/>
  <c r="L26" i="1"/>
  <c r="S26" i="1" s="1"/>
  <c r="BC7" i="12"/>
  <c r="BD7" i="12"/>
  <c r="AG7" i="12"/>
  <c r="I67" i="1"/>
  <c r="L81" i="1"/>
  <c r="S81" i="1" s="1"/>
  <c r="I86" i="1"/>
  <c r="I42" i="1"/>
  <c r="I37" i="1"/>
  <c r="L33" i="1"/>
  <c r="S33" i="1" s="1"/>
  <c r="I49" i="1"/>
  <c r="I36" i="1"/>
  <c r="I43" i="1"/>
  <c r="T49" i="1" l="1"/>
  <c r="AP7" i="9" s="1"/>
  <c r="AP7" i="11"/>
  <c r="T33" i="1"/>
  <c r="Z7" i="9" s="1"/>
  <c r="Z7" i="11"/>
  <c r="T26" i="1"/>
  <c r="R7" i="9" s="1"/>
  <c r="R7" i="11"/>
  <c r="T23" i="1"/>
  <c r="O7" i="9" s="1"/>
  <c r="O7" i="11"/>
  <c r="T29" i="1"/>
  <c r="U7" i="9" s="1"/>
  <c r="U7" i="11"/>
  <c r="T65" i="1"/>
  <c r="BF7" i="9" s="1"/>
  <c r="BF7" i="11"/>
  <c r="T81" i="1"/>
  <c r="BP7" i="9" s="1"/>
  <c r="BP7" i="11"/>
  <c r="T27" i="1"/>
  <c r="S7" i="9" s="1"/>
  <c r="S7" i="11"/>
  <c r="T59" i="1"/>
  <c r="AZ7" i="9" s="1"/>
  <c r="AZ7" i="11"/>
  <c r="T19" i="1"/>
  <c r="K7" i="9" s="1"/>
  <c r="K7" i="11"/>
  <c r="T64" i="1"/>
  <c r="BE7" i="9" s="1"/>
  <c r="BE7" i="11"/>
  <c r="T60" i="1"/>
  <c r="BA7" i="9" s="1"/>
  <c r="BA7" i="11"/>
  <c r="K7" i="12"/>
  <c r="BA7" i="12"/>
  <c r="S85" i="1"/>
  <c r="L92" i="1"/>
  <c r="BE7" i="12"/>
  <c r="L39" i="1"/>
  <c r="S39" i="1" s="1"/>
  <c r="BF7" i="12"/>
  <c r="S102" i="1"/>
  <c r="L104" i="1"/>
  <c r="L32" i="1"/>
  <c r="S7" i="12"/>
  <c r="AZ7" i="12"/>
  <c r="Z7" i="12"/>
  <c r="R7" i="12"/>
  <c r="S106" i="1"/>
  <c r="L108" i="1"/>
  <c r="AP7" i="12"/>
  <c r="BP7" i="12"/>
  <c r="K110" i="1"/>
  <c r="K112" i="1" s="1"/>
  <c r="L79" i="1"/>
  <c r="K82" i="1"/>
  <c r="K94" i="1" s="1"/>
  <c r="K96" i="1" s="1"/>
  <c r="W81" i="1"/>
  <c r="BL7" i="21" s="1"/>
  <c r="O7" i="12"/>
  <c r="U7" i="12"/>
  <c r="I65" i="1"/>
  <c r="I59" i="1"/>
  <c r="I38" i="1"/>
  <c r="I34" i="1"/>
  <c r="I35" i="1"/>
  <c r="I60" i="1"/>
  <c r="T106" i="1" l="1"/>
  <c r="CG7" i="9" s="1"/>
  <c r="CG7" i="11"/>
  <c r="CI7" i="11" s="1"/>
  <c r="T39" i="1"/>
  <c r="AF7" i="9" s="1"/>
  <c r="AF7" i="11"/>
  <c r="T85" i="1"/>
  <c r="BS7" i="9" s="1"/>
  <c r="BZ7" i="9" s="1"/>
  <c r="BS7" i="11"/>
  <c r="BZ7" i="11" s="1"/>
  <c r="T102" i="1"/>
  <c r="CD7" i="9" s="1"/>
  <c r="CD7" i="11"/>
  <c r="CF7" i="11" s="1"/>
  <c r="K69" i="1"/>
  <c r="W107" i="1"/>
  <c r="BZ7" i="21" s="1"/>
  <c r="S79" i="1"/>
  <c r="L82" i="1"/>
  <c r="L94" i="1" s="1"/>
  <c r="L96" i="1" s="1"/>
  <c r="S108" i="1"/>
  <c r="CG7" i="12"/>
  <c r="CI7" i="12" s="1"/>
  <c r="CD7" i="12"/>
  <c r="CF7" i="12" s="1"/>
  <c r="S104" i="1"/>
  <c r="AU7" i="21"/>
  <c r="AF7" i="12"/>
  <c r="L69" i="1"/>
  <c r="S32" i="1"/>
  <c r="BS7" i="12"/>
  <c r="BZ7" i="12" s="1"/>
  <c r="S92" i="1"/>
  <c r="L110" i="1"/>
  <c r="L112" i="1" s="1"/>
  <c r="I106" i="1"/>
  <c r="H108" i="1"/>
  <c r="I39" i="1"/>
  <c r="I33" i="1"/>
  <c r="CK7" i="11" l="1"/>
  <c r="CL7" i="11" s="1"/>
  <c r="T32" i="1"/>
  <c r="Y7" i="9" s="1"/>
  <c r="BJ7" i="9" s="1"/>
  <c r="BL7" i="9" s="1"/>
  <c r="BM7" i="9" s="1"/>
  <c r="Y7" i="11"/>
  <c r="BJ7" i="11" s="1"/>
  <c r="T79" i="1"/>
  <c r="BN7" i="9" s="1"/>
  <c r="BQ7" i="9" s="1"/>
  <c r="CB7" i="9" s="1"/>
  <c r="CC7" i="9" s="1"/>
  <c r="BN7" i="11"/>
  <c r="BQ7" i="11" s="1"/>
  <c r="CB7" i="11" s="1"/>
  <c r="CC7" i="11" s="1"/>
  <c r="S110" i="1"/>
  <c r="S112" i="1" s="1"/>
  <c r="CQ7" i="11" s="1"/>
  <c r="CK7" i="12"/>
  <c r="CL7" i="12" s="1"/>
  <c r="BQ7" i="21"/>
  <c r="W86" i="1"/>
  <c r="BP7" i="21" s="1"/>
  <c r="W48" i="1"/>
  <c r="AQ7" i="21" s="1"/>
  <c r="S69" i="1"/>
  <c r="Y7" i="12"/>
  <c r="BJ7" i="12" s="1"/>
  <c r="H178" i="1"/>
  <c r="H180" i="1" s="1"/>
  <c r="S82" i="1"/>
  <c r="BN7" i="12"/>
  <c r="W42" i="1"/>
  <c r="AK7" i="21" s="1"/>
  <c r="W61" i="1"/>
  <c r="AX7" i="21" s="1"/>
  <c r="W67" i="1"/>
  <c r="BD7" i="21" s="1"/>
  <c r="I108" i="1"/>
  <c r="I110" i="1" s="1"/>
  <c r="I112" i="1" s="1"/>
  <c r="I32" i="1"/>
  <c r="U79" i="1" l="1"/>
  <c r="U53" i="1"/>
  <c r="U54" i="1"/>
  <c r="U57" i="1"/>
  <c r="U55" i="1"/>
  <c r="U56" i="1"/>
  <c r="U52" i="1"/>
  <c r="T82" i="1"/>
  <c r="F203" i="1"/>
  <c r="U107" i="1"/>
  <c r="U87" i="1"/>
  <c r="U106" i="1"/>
  <c r="U86" i="1"/>
  <c r="U103" i="1"/>
  <c r="U85" i="1"/>
  <c r="U102" i="1"/>
  <c r="U84" i="1"/>
  <c r="U91" i="1"/>
  <c r="U81" i="1"/>
  <c r="U90" i="1"/>
  <c r="U80" i="1"/>
  <c r="U89" i="1"/>
  <c r="U88" i="1"/>
  <c r="BQ7" i="12"/>
  <c r="CB7" i="12" s="1"/>
  <c r="CC7" i="12" s="1"/>
  <c r="T123" i="1"/>
  <c r="CQ7" i="9" s="1"/>
  <c r="CQ7" i="12"/>
  <c r="S94" i="1"/>
  <c r="S96" i="1" s="1"/>
  <c r="S121" i="1" s="1"/>
  <c r="U67" i="1"/>
  <c r="U59" i="1"/>
  <c r="U45" i="1"/>
  <c r="U37" i="1"/>
  <c r="U66" i="1"/>
  <c r="U58" i="1"/>
  <c r="U44" i="1"/>
  <c r="U65" i="1"/>
  <c r="U51" i="1"/>
  <c r="U43" i="1"/>
  <c r="U35" i="1"/>
  <c r="U38" i="1"/>
  <c r="U36" i="1"/>
  <c r="U50" i="1"/>
  <c r="U42" i="1"/>
  <c r="U34" i="1"/>
  <c r="U62" i="1"/>
  <c r="U32" i="1"/>
  <c r="U63" i="1"/>
  <c r="U49" i="1"/>
  <c r="U41" i="1"/>
  <c r="U33" i="1"/>
  <c r="U40" i="1"/>
  <c r="U61" i="1"/>
  <c r="U47" i="1"/>
  <c r="U39" i="1"/>
  <c r="U68" i="1"/>
  <c r="U46" i="1"/>
  <c r="U48" i="1"/>
  <c r="U60" i="1"/>
  <c r="U64" i="1"/>
  <c r="V108" i="1"/>
  <c r="T108" i="1"/>
  <c r="W106" i="1"/>
  <c r="CO7" i="11" l="1"/>
  <c r="F217" i="1"/>
  <c r="W60" i="1"/>
  <c r="AW7" i="21" s="1"/>
  <c r="BY7" i="21"/>
  <c r="CA7" i="21" s="1"/>
  <c r="W108" i="1"/>
  <c r="W110" i="1" s="1"/>
  <c r="W112" i="1" s="1"/>
  <c r="I20" i="1"/>
  <c r="T121" i="1" l="1"/>
  <c r="CO7" i="9" s="1"/>
  <c r="CO7" i="12"/>
  <c r="U121" i="1"/>
  <c r="I103" i="1"/>
  <c r="I28" i="1"/>
  <c r="I102" i="1" l="1"/>
  <c r="H104" i="1"/>
  <c r="H110" i="1" s="1"/>
  <c r="H112" i="1" s="1"/>
  <c r="I16" i="1"/>
  <c r="I21" i="1"/>
  <c r="W102" i="1" l="1"/>
  <c r="BV7" i="21" s="1"/>
  <c r="W20" i="1"/>
  <c r="L7" i="21" s="1"/>
  <c r="W103" i="1"/>
  <c r="BW7" i="21" s="1"/>
  <c r="BX7" i="21" l="1"/>
  <c r="CC7" i="21" s="1"/>
  <c r="CD7" i="21" s="1"/>
  <c r="W28" i="1"/>
  <c r="T7" i="21" s="1"/>
  <c r="T104" i="1"/>
  <c r="T110" i="1" s="1"/>
  <c r="T112" i="1" s="1"/>
  <c r="V104" i="1"/>
  <c r="V110" i="1" s="1"/>
  <c r="V112" i="1" s="1"/>
  <c r="V123" i="1" s="1"/>
  <c r="CQ7" i="10" l="1"/>
  <c r="W123" i="1"/>
  <c r="CI7" i="21" s="1"/>
  <c r="W16" i="1"/>
  <c r="H7" i="21" s="1"/>
  <c r="W21" i="1"/>
  <c r="M7" i="21" s="1"/>
  <c r="I80" i="1"/>
  <c r="W80" i="1" l="1"/>
  <c r="BK7" i="21" s="1"/>
  <c r="L17" i="1" l="1"/>
  <c r="S17" i="1" s="1"/>
  <c r="T17" i="1" l="1"/>
  <c r="I7" i="9" s="1"/>
  <c r="I7" i="11"/>
  <c r="I7" i="12"/>
  <c r="K30" i="1" l="1"/>
  <c r="K71" i="1" s="1"/>
  <c r="K73" i="1" s="1"/>
  <c r="K119" i="1" s="1"/>
  <c r="L15" i="1"/>
  <c r="S15" i="1" s="1"/>
  <c r="G7" i="11" s="1"/>
  <c r="X7" i="11" s="1"/>
  <c r="BL7" i="11" s="1"/>
  <c r="BM7" i="11" s="1"/>
  <c r="T15" i="1" l="1"/>
  <c r="G7" i="9" s="1"/>
  <c r="L30" i="1"/>
  <c r="L71" i="1" s="1"/>
  <c r="L73" i="1" s="1"/>
  <c r="G7" i="12" l="1"/>
  <c r="X7" i="12" s="1"/>
  <c r="BL7" i="12" s="1"/>
  <c r="BM7" i="12" s="1"/>
  <c r="S30" i="1"/>
  <c r="F202" i="1" l="1"/>
  <c r="F204" i="1" s="1"/>
  <c r="F207" i="1" s="1"/>
  <c r="F211" i="1" s="1"/>
  <c r="F215" i="1" s="1"/>
  <c r="F219" i="1" s="1"/>
  <c r="U15" i="1"/>
  <c r="S71" i="1"/>
  <c r="S73" i="1" s="1"/>
  <c r="S119" i="1" s="1"/>
  <c r="U23" i="1"/>
  <c r="U22" i="1"/>
  <c r="U29" i="1"/>
  <c r="U21" i="1"/>
  <c r="U26" i="1"/>
  <c r="U28" i="1"/>
  <c r="U27" i="1"/>
  <c r="U18" i="1"/>
  <c r="U25" i="1"/>
  <c r="U24" i="1"/>
  <c r="U16" i="1"/>
  <c r="U20" i="1"/>
  <c r="U19" i="1"/>
  <c r="U17" i="1"/>
  <c r="CM7" i="11" l="1"/>
  <c r="CR7" i="11" s="1"/>
  <c r="DZ7" i="11" s="1"/>
  <c r="S144" i="1"/>
  <c r="T119" i="1" l="1"/>
  <c r="CM7" i="9" s="1"/>
  <c r="CR7" i="9" s="1"/>
  <c r="U119" i="1"/>
  <c r="CM7" i="12"/>
  <c r="CR7" i="12" s="1"/>
  <c r="DZ7" i="12" s="1"/>
  <c r="S124" i="1"/>
  <c r="S172" i="1" s="1"/>
  <c r="I41" i="1"/>
  <c r="DY7" i="12" l="1"/>
  <c r="DY7" i="11"/>
  <c r="DY7" i="10"/>
  <c r="I46" i="1"/>
  <c r="I45" i="1"/>
  <c r="I44" i="1"/>
  <c r="I47" i="1"/>
  <c r="I51" i="1" l="1"/>
  <c r="I62" i="1"/>
  <c r="I40" i="1" l="1"/>
  <c r="I79" i="1"/>
  <c r="H82" i="1"/>
  <c r="W41" i="1"/>
  <c r="AJ7" i="21" s="1"/>
  <c r="I64" i="1"/>
  <c r="I82" i="1" l="1"/>
  <c r="W43" i="1"/>
  <c r="AL7" i="21" s="1"/>
  <c r="W44" i="1" l="1"/>
  <c r="AM7" i="21" s="1"/>
  <c r="W45" i="1"/>
  <c r="AN7" i="21" s="1"/>
  <c r="H92" i="1"/>
  <c r="H94" i="1" s="1"/>
  <c r="H96" i="1" s="1"/>
  <c r="I85" i="1"/>
  <c r="W49" i="1"/>
  <c r="AR7" i="21" s="1"/>
  <c r="W47" i="1"/>
  <c r="AP7" i="21" s="1"/>
  <c r="W46" i="1"/>
  <c r="AO7" i="21" s="1"/>
  <c r="V82" i="1" l="1"/>
  <c r="W79" i="1"/>
  <c r="W51" i="1"/>
  <c r="AT7" i="21" s="1"/>
  <c r="W62" i="1"/>
  <c r="AY7" i="21" s="1"/>
  <c r="W40" i="1"/>
  <c r="AI7" i="21" s="1"/>
  <c r="I92" i="1"/>
  <c r="I94" i="1" s="1"/>
  <c r="I96" i="1" s="1"/>
  <c r="W59" i="1"/>
  <c r="AV7" i="21" s="1"/>
  <c r="T92" i="1" l="1"/>
  <c r="BJ7" i="21"/>
  <c r="BM7" i="21" s="1"/>
  <c r="W82" i="1"/>
  <c r="I19" i="1"/>
  <c r="I24" i="1" l="1"/>
  <c r="I27" i="1"/>
  <c r="I26" i="1"/>
  <c r="I25" i="1"/>
  <c r="V92" i="1"/>
  <c r="V94" i="1" s="1"/>
  <c r="V96" i="1" s="1"/>
  <c r="V121" i="1" s="1"/>
  <c r="W85" i="1"/>
  <c r="CO7" i="10" l="1"/>
  <c r="W121" i="1"/>
  <c r="CG7" i="21" s="1"/>
  <c r="I29" i="1"/>
  <c r="W92" i="1"/>
  <c r="W94" i="1" s="1"/>
  <c r="W96" i="1" s="1"/>
  <c r="BO7" i="21"/>
  <c r="BR7" i="21" s="1"/>
  <c r="BT7" i="21" s="1"/>
  <c r="BU7" i="21" s="1"/>
  <c r="W25" i="1" l="1"/>
  <c r="Q7" i="21" s="1"/>
  <c r="W24" i="1"/>
  <c r="P7" i="21" s="1"/>
  <c r="W19" i="1" l="1"/>
  <c r="K7" i="21" s="1"/>
  <c r="W27" i="1"/>
  <c r="S7" i="21" s="1"/>
  <c r="W26" i="1"/>
  <c r="R7" i="21" s="1"/>
  <c r="Y7" i="21" l="1"/>
  <c r="W29" i="1" l="1"/>
  <c r="U7" i="21" s="1"/>
  <c r="W37" i="1" l="1"/>
  <c r="AF7" i="21" s="1"/>
  <c r="W36" i="1"/>
  <c r="AE7" i="21" s="1"/>
  <c r="W38" i="1" l="1"/>
  <c r="AG7" i="21" s="1"/>
  <c r="W35" i="1"/>
  <c r="AD7" i="21" s="1"/>
  <c r="I23" i="1"/>
  <c r="W34" i="1" l="1"/>
  <c r="AC7" i="21" s="1"/>
  <c r="W32" i="1"/>
  <c r="AA7" i="21" l="1"/>
  <c r="W23" i="1" l="1"/>
  <c r="O7" i="21" s="1"/>
  <c r="I63" i="1" l="1"/>
  <c r="W63" i="1" l="1"/>
  <c r="AZ7" i="21" s="1"/>
  <c r="I15" i="1" l="1"/>
  <c r="W15" i="1" s="1"/>
  <c r="G7" i="21" l="1"/>
  <c r="W39" i="1" l="1"/>
  <c r="AH7" i="21" s="1"/>
  <c r="I17" i="1" l="1"/>
  <c r="H30" i="1"/>
  <c r="I30" i="1" l="1"/>
  <c r="I50" i="1"/>
  <c r="H69" i="1"/>
  <c r="H71" i="1" s="1"/>
  <c r="H73" i="1" s="1"/>
  <c r="H119" i="1" s="1"/>
  <c r="I119" i="1" s="1"/>
  <c r="I69" i="1" l="1"/>
  <c r="I71" i="1" s="1"/>
  <c r="I73" i="1" s="1"/>
  <c r="V30" i="1"/>
  <c r="W17" i="1"/>
  <c r="W50" i="1" l="1"/>
  <c r="AS7" i="21" s="1"/>
  <c r="I7" i="21"/>
  <c r="Z7" i="21" s="1"/>
  <c r="W30" i="1"/>
  <c r="W33" i="1" l="1"/>
  <c r="V69" i="1" l="1"/>
  <c r="V71" i="1" s="1"/>
  <c r="V73" i="1" s="1"/>
  <c r="V119" i="1" s="1"/>
  <c r="CM7" i="10" s="1"/>
  <c r="CR7" i="10" s="1"/>
  <c r="DZ7" i="10" s="1"/>
  <c r="W65" i="1"/>
  <c r="BB7" i="21" s="1"/>
  <c r="W64" i="1"/>
  <c r="BA7" i="21" s="1"/>
  <c r="AB7" i="21"/>
  <c r="W69" i="1" l="1"/>
  <c r="W71" i="1" s="1"/>
  <c r="W73" i="1" s="1"/>
  <c r="BF7" i="21"/>
  <c r="BH7" i="21" s="1"/>
  <c r="BI7" i="21" s="1"/>
  <c r="L119" i="1" l="1"/>
  <c r="L124" i="1" s="1"/>
  <c r="K124" i="1"/>
  <c r="H124" i="1" l="1"/>
  <c r="I124" i="1" l="1"/>
  <c r="W119" i="1" l="1"/>
  <c r="V124" i="1"/>
  <c r="CE7" i="21" l="1"/>
  <c r="CJ7" i="21" s="1"/>
  <c r="W1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Bryan, Sabrina</author>
  </authors>
  <commentList>
    <comment ref="I102" authorId="0" shapeId="0" xr:uid="{F69ADD91-EC45-40DF-B33C-20273A90D288}">
      <text>
        <r>
          <rPr>
            <b/>
            <sz val="9"/>
            <color indexed="81"/>
            <rFont val="Tahoma"/>
            <family val="2"/>
          </rPr>
          <t>Bryan, Sabrina:</t>
        </r>
        <r>
          <rPr>
            <sz val="9"/>
            <color indexed="81"/>
            <rFont val="Tahoma"/>
            <family val="2"/>
          </rPr>
          <t xml:space="preserve">
Please type in this figure from the signed budget.</t>
        </r>
      </text>
    </comment>
    <comment ref="P102" authorId="0" shapeId="0" xr:uid="{F21F750C-8159-4306-AD9E-24AB253DDB57}">
      <text>
        <r>
          <rPr>
            <b/>
            <sz val="9"/>
            <color indexed="81"/>
            <rFont val="Tahoma"/>
            <family val="2"/>
          </rPr>
          <t>Bryan, Sabrina:</t>
        </r>
        <r>
          <rPr>
            <sz val="9"/>
            <color indexed="81"/>
            <rFont val="Tahoma"/>
            <family val="2"/>
          </rPr>
          <t xml:space="preserve">
Please type in this figure from the signed budget.</t>
        </r>
      </text>
    </comment>
    <comment ref="I104" authorId="0" shapeId="0" xr:uid="{6D19B591-F166-4BF5-8D76-B2A422AC0115}">
      <text>
        <r>
          <rPr>
            <b/>
            <sz val="9"/>
            <color indexed="81"/>
            <rFont val="Tahoma"/>
            <family val="2"/>
          </rPr>
          <t>Bryan, Sabrina:</t>
        </r>
        <r>
          <rPr>
            <sz val="9"/>
            <color indexed="81"/>
            <rFont val="Tahoma"/>
            <family val="2"/>
          </rPr>
          <t xml:space="preserve">
This number should be updated a minimum of once a term. The number should match the current budget from HCSS Year 2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Harmanjot Kahlon</author>
  </authors>
  <commentList>
    <comment ref="G17" authorId="0" shapeId="0" xr:uid="{00000000-0006-0000-1000-000001000000}">
      <text>
        <r>
          <rPr>
            <b/>
            <sz val="9"/>
            <color indexed="81"/>
            <rFont val="Tahoma"/>
            <family val="2"/>
          </rPr>
          <t>Harmanjot Kahlon:</t>
        </r>
        <r>
          <rPr>
            <sz val="9"/>
            <color indexed="81"/>
            <rFont val="Tahoma"/>
            <family val="2"/>
          </rPr>
          <t xml:space="preserve">
Include separate balances where a school has two bank accounts</t>
        </r>
      </text>
    </comment>
    <comment ref="H17" authorId="0" shapeId="0" xr:uid="{00000000-0006-0000-1000-000002000000}">
      <text>
        <r>
          <rPr>
            <b/>
            <sz val="9"/>
            <color indexed="81"/>
            <rFont val="Tahoma"/>
            <family val="2"/>
          </rPr>
          <t>Harmanjot Kahlon:</t>
        </r>
        <r>
          <rPr>
            <sz val="9"/>
            <color indexed="81"/>
            <rFont val="Tahoma"/>
            <family val="2"/>
          </rPr>
          <t xml:space="preserve">
Include separate balances where a school has two bank accounts</t>
        </r>
      </text>
    </comment>
  </commentList>
</comments>
</file>

<file path=xl/sharedStrings.xml><?xml version="1.0" encoding="utf-8"?>
<sst xmlns="http://schemas.openxmlformats.org/spreadsheetml/2006/main" count="5955" uniqueCount="1092">
  <si>
    <t xml:space="preserve">Schools Name:                    </t>
  </si>
  <si>
    <t>Select School</t>
  </si>
  <si>
    <t>All cells to be populated</t>
  </si>
  <si>
    <t>DfE No:</t>
  </si>
  <si>
    <t>0000</t>
  </si>
  <si>
    <t>Reporting Period:</t>
  </si>
  <si>
    <t>Template version</t>
  </si>
  <si>
    <t>Standard</t>
  </si>
  <si>
    <t>Title</t>
  </si>
  <si>
    <t>Debtors</t>
  </si>
  <si>
    <t>Creditors</t>
  </si>
  <si>
    <t>Payment in Advance</t>
  </si>
  <si>
    <t>Income in Advance</t>
  </si>
  <si>
    <t>Accruals</t>
  </si>
  <si>
    <t>% Actual against budget</t>
  </si>
  <si>
    <t>Notes (Optional)</t>
  </si>
  <si>
    <t>REVENUE ACCOUNTS:</t>
  </si>
  <si>
    <t>Opening Revenue Balance [surplus/(deficit)]</t>
  </si>
  <si>
    <t>Income (revenue)</t>
  </si>
  <si>
    <t>I01</t>
  </si>
  <si>
    <t>Funds delegated by the local authority (LA)</t>
  </si>
  <si>
    <t>I02</t>
  </si>
  <si>
    <t>Funding for sixth form students</t>
  </si>
  <si>
    <t>I03</t>
  </si>
  <si>
    <t>High needs top-up funding</t>
  </si>
  <si>
    <t>I05</t>
  </si>
  <si>
    <t>Pupil Premium</t>
  </si>
  <si>
    <t>I06</t>
  </si>
  <si>
    <t>Other government grants</t>
  </si>
  <si>
    <t>I07</t>
  </si>
  <si>
    <t>Other grants and payments received</t>
  </si>
  <si>
    <t>I09</t>
  </si>
  <si>
    <t>Income from catering</t>
  </si>
  <si>
    <t>I10</t>
  </si>
  <si>
    <t>Receipts from supply teacher insurance claims</t>
  </si>
  <si>
    <t>I11</t>
  </si>
  <si>
    <t>Receipts from other insurance claims</t>
  </si>
  <si>
    <t>I12</t>
  </si>
  <si>
    <t>Income from contributions to visits</t>
  </si>
  <si>
    <t>I13</t>
  </si>
  <si>
    <t>Donations and/or voluntary funds</t>
  </si>
  <si>
    <t>I15</t>
  </si>
  <si>
    <t>Pupil-focused extended school funding or grants</t>
  </si>
  <si>
    <t>Total Income (revenue)</t>
  </si>
  <si>
    <t>Expenditure (Revenue)</t>
  </si>
  <si>
    <t>E01</t>
  </si>
  <si>
    <t>Teaching staff</t>
  </si>
  <si>
    <t>E02</t>
  </si>
  <si>
    <t>Supply teaching staff</t>
  </si>
  <si>
    <t>E03</t>
  </si>
  <si>
    <t>Education support staff</t>
  </si>
  <si>
    <t>E04</t>
  </si>
  <si>
    <t>Premises staff</t>
  </si>
  <si>
    <t>E05</t>
  </si>
  <si>
    <t>Administrative and clerical staff</t>
  </si>
  <si>
    <t>E06</t>
  </si>
  <si>
    <t>Catering staff</t>
  </si>
  <si>
    <t>E07</t>
  </si>
  <si>
    <t>Cost of other staff</t>
  </si>
  <si>
    <t>E08</t>
  </si>
  <si>
    <t>Indirect employee expenses</t>
  </si>
  <si>
    <t>E09</t>
  </si>
  <si>
    <t>Staff development and training</t>
  </si>
  <si>
    <t>E10</t>
  </si>
  <si>
    <t>Supply teacher insurance</t>
  </si>
  <si>
    <t>E11</t>
  </si>
  <si>
    <t>Staff related insurance</t>
  </si>
  <si>
    <t>E12</t>
  </si>
  <si>
    <t>Building maintenance and improvement</t>
  </si>
  <si>
    <t>E13</t>
  </si>
  <si>
    <t>Grounds maintenance and improvement</t>
  </si>
  <si>
    <t>E14</t>
  </si>
  <si>
    <t>Cleaning and caretaking</t>
  </si>
  <si>
    <t>E15</t>
  </si>
  <si>
    <t>Water and sewerage</t>
  </si>
  <si>
    <t>E16</t>
  </si>
  <si>
    <t>Energy</t>
  </si>
  <si>
    <t>E17</t>
  </si>
  <si>
    <t>Rates</t>
  </si>
  <si>
    <t>E18</t>
  </si>
  <si>
    <t>Other occupation costs</t>
  </si>
  <si>
    <t>E19</t>
  </si>
  <si>
    <t>Learning resources</t>
  </si>
  <si>
    <t>E20</t>
  </si>
  <si>
    <t>ICT learning resources</t>
  </si>
  <si>
    <t>E21</t>
  </si>
  <si>
    <t>Examination fees</t>
  </si>
  <si>
    <t>E22</t>
  </si>
  <si>
    <t>Administrative supplies</t>
  </si>
  <si>
    <t>E23</t>
  </si>
  <si>
    <t>Other insurance premiums</t>
  </si>
  <si>
    <t>E24</t>
  </si>
  <si>
    <t>Special facilities</t>
  </si>
  <si>
    <t>E25</t>
  </si>
  <si>
    <t>Catering supplies</t>
  </si>
  <si>
    <t>E26</t>
  </si>
  <si>
    <t>Agency supply teaching staff</t>
  </si>
  <si>
    <t>E27</t>
  </si>
  <si>
    <t>Bought-in professional services - curriculum</t>
  </si>
  <si>
    <t>E29</t>
  </si>
  <si>
    <t>Loan interest</t>
  </si>
  <si>
    <t>E30</t>
  </si>
  <si>
    <t>Direct revenue financing (revenue contributions to capital)</t>
  </si>
  <si>
    <t>Total Expenditure (revenue)</t>
  </si>
  <si>
    <t>In-year Revenue Balance [surplus/(deficit)]</t>
  </si>
  <si>
    <t>Closing Revenue Balance [surplus/(deficit)]</t>
  </si>
  <si>
    <t>CAPITAL ACCOUNTS:</t>
  </si>
  <si>
    <t>Opening Capital Balance [surplus/(deficit)]</t>
  </si>
  <si>
    <t>Income (Capital)</t>
  </si>
  <si>
    <t>CI01</t>
  </si>
  <si>
    <t>Capital Income</t>
  </si>
  <si>
    <t>CI03</t>
  </si>
  <si>
    <t>Voluntary or private income</t>
  </si>
  <si>
    <t>CI04</t>
  </si>
  <si>
    <t>Direct revenue financing</t>
  </si>
  <si>
    <t>Total Income (Capital)</t>
  </si>
  <si>
    <t>Expenditure (Capital)</t>
  </si>
  <si>
    <t>CE01</t>
  </si>
  <si>
    <t>Acquisition of land and existing buildings</t>
  </si>
  <si>
    <t>CE02</t>
  </si>
  <si>
    <t>New construction, conversion and renovation</t>
  </si>
  <si>
    <t>CE03</t>
  </si>
  <si>
    <t>Vehicles, plant, equipment and machinery</t>
  </si>
  <si>
    <t>CE04</t>
  </si>
  <si>
    <t>Information and communication technology</t>
  </si>
  <si>
    <t>Total Expenditure (Capital)</t>
  </si>
  <si>
    <t>In-year Capital Balance [surplus/(deficit)]</t>
  </si>
  <si>
    <t>Closing Capital Balance [surplus/(deficit)]</t>
  </si>
  <si>
    <t>COMMUNITY-FOCUSED SCHOOL REVENUE BALANCES:</t>
  </si>
  <si>
    <t>Opening Community-Focused Balance [surplus/(deficit)]</t>
  </si>
  <si>
    <t>Income (Community-Focused)</t>
  </si>
  <si>
    <t>I16</t>
  </si>
  <si>
    <t>Community-focused school funding or grants</t>
  </si>
  <si>
    <t>I17</t>
  </si>
  <si>
    <t>Community-focused school facilities income</t>
  </si>
  <si>
    <t>Total Income (Community-Focused)</t>
  </si>
  <si>
    <t>Expenditure (Community-Focused)</t>
  </si>
  <si>
    <t>E31</t>
  </si>
  <si>
    <t>Community-focused school staff</t>
  </si>
  <si>
    <t>E32</t>
  </si>
  <si>
    <t>Community-focused school costs</t>
  </si>
  <si>
    <t>Total Expenditure (Community-Focused)</t>
  </si>
  <si>
    <t>In-year Community-Focused Balance [surplus/(deficit)]</t>
  </si>
  <si>
    <t>Closing Community-Focused Balance [surplus/(deficit)]</t>
  </si>
  <si>
    <t>BREAKDOWN OF CLOSING BALANCES</t>
  </si>
  <si>
    <t>Balances</t>
  </si>
  <si>
    <t>B01</t>
  </si>
  <si>
    <t>Committed revenue balances</t>
  </si>
  <si>
    <t>B02</t>
  </si>
  <si>
    <t>Uncommitted revenue balances</t>
  </si>
  <si>
    <t>B03</t>
  </si>
  <si>
    <t>Devolved formula capital balance</t>
  </si>
  <si>
    <t>B05</t>
  </si>
  <si>
    <t>Other capital balances</t>
  </si>
  <si>
    <t>B06</t>
  </si>
  <si>
    <t>Community focused school revenue balances</t>
  </si>
  <si>
    <t>Total Closing Balance</t>
  </si>
  <si>
    <t>BALANCE SHEET</t>
  </si>
  <si>
    <t>Main Bank A/c</t>
  </si>
  <si>
    <t>Other Bank A/c</t>
  </si>
  <si>
    <t>Comments</t>
  </si>
  <si>
    <t>Bank Balance as per attached statement</t>
  </si>
  <si>
    <t>Reconciling Items</t>
  </si>
  <si>
    <t>Less : Unpresented Cheques (enter as a positive)</t>
  </si>
  <si>
    <t>Add : Uncredited Receipts (enter as a positive)</t>
  </si>
  <si>
    <t>Reconciled Bank Balance</t>
  </si>
  <si>
    <t>Closing Petty Cash Balance</t>
  </si>
  <si>
    <t>Other adjustments</t>
  </si>
  <si>
    <t>CLOSING BANK POSITION</t>
  </si>
  <si>
    <t>ACCRUALS, DEBTORS AND CREDITORS</t>
  </si>
  <si>
    <t>Debtors Non LBR</t>
  </si>
  <si>
    <t>(appear as debit balance)</t>
  </si>
  <si>
    <t>Debtors LBR</t>
  </si>
  <si>
    <t>Payment in advance Non LBR</t>
  </si>
  <si>
    <t>Payment in advance LBR</t>
  </si>
  <si>
    <t>Creditors Non LBR</t>
  </si>
  <si>
    <t>(appear as credit balance)</t>
  </si>
  <si>
    <t>Creditors LBR</t>
  </si>
  <si>
    <t>Income in advance Non LBR</t>
  </si>
  <si>
    <t>Income in advance LBR</t>
  </si>
  <si>
    <t>TOTAL ACCRUALS (FROM ACCRUAL SHEET)</t>
  </si>
  <si>
    <t>SYSTEM DEBTORS</t>
  </si>
  <si>
    <t>(enter as debit balance)</t>
  </si>
  <si>
    <t>SYSTEM CREDITORS</t>
  </si>
  <si>
    <t>(enter as credit balance)</t>
  </si>
  <si>
    <t>CLOSING BALANCE SHEET</t>
  </si>
  <si>
    <t>DIFFERENCE</t>
  </si>
  <si>
    <t>MUST EQUAL £0</t>
  </si>
  <si>
    <t>SUPPLEMENTARY CHECKS AND INFORMATION</t>
  </si>
  <si>
    <t>Difference</t>
  </si>
  <si>
    <t>Reason for difference - expecting Other costs under E08 paid through invoices</t>
  </si>
  <si>
    <t>Accruals Control Total</t>
  </si>
  <si>
    <t>Accruals as per Balance Sheet</t>
  </si>
  <si>
    <t xml:space="preserve">Accruals as per Income and Expenditure Statement </t>
  </si>
  <si>
    <t>Confirm that is correct before you submit?</t>
  </si>
  <si>
    <t>Date of Bank Rec completed by Schools</t>
  </si>
  <si>
    <t>SIGN OFF</t>
  </si>
  <si>
    <t xml:space="preserve">I verify that the information given is a true and complete statement. </t>
  </si>
  <si>
    <t>Signed</t>
  </si>
  <si>
    <t>(Headteacher)</t>
  </si>
  <si>
    <t>Print Name</t>
  </si>
  <si>
    <t>Date</t>
  </si>
  <si>
    <t>SCHOOLS FINANCE</t>
  </si>
  <si>
    <t>Post submission changes
Position (inc Accruals) 
(£)</t>
  </si>
  <si>
    <t>Revised 2018/19 position
(£)</t>
  </si>
  <si>
    <t>Main Bank A/c Adjustment</t>
  </si>
  <si>
    <t>Payroll Bank A/c Adjustment</t>
  </si>
  <si>
    <t xml:space="preserve">Main Bank A/c Revised </t>
  </si>
  <si>
    <t>Payroll Bank A/c Revised</t>
  </si>
  <si>
    <t>Unpresented cheques - likely to clear bank by 30/06/21</t>
  </si>
  <si>
    <t>Uncredited receipts - likely to clear bank by 30/06/21</t>
  </si>
  <si>
    <t>FTEs</t>
  </si>
  <si>
    <t>DfE</t>
  </si>
  <si>
    <t>As at</t>
  </si>
  <si>
    <t>School Name</t>
  </si>
  <si>
    <t>Bank account clearing after return submission</t>
  </si>
  <si>
    <t>Main Bank Balance</t>
  </si>
  <si>
    <t>Payroll Bank Balance</t>
  </si>
  <si>
    <t>SCHOOL DETAILS</t>
  </si>
  <si>
    <t>REVENUE ACCOUNTS</t>
  </si>
  <si>
    <t>CAPITAL ACCOUNTS</t>
  </si>
  <si>
    <t>COMMUNITY-FOCUSED SCHOOL REVENUE BALANCES</t>
  </si>
  <si>
    <t>CLOSING BALANCES</t>
  </si>
  <si>
    <t>BANK POSITION - MAIN</t>
  </si>
  <si>
    <t xml:space="preserve">BANK POSITION - PAYROLL </t>
  </si>
  <si>
    <t>ACCRUALS</t>
  </si>
  <si>
    <t>SYSTEMS DEBTORS</t>
  </si>
  <si>
    <t>SYSTEMS CREDITORS</t>
  </si>
  <si>
    <t>DfE Number</t>
  </si>
  <si>
    <t>Data</t>
  </si>
  <si>
    <t>Date copied</t>
  </si>
  <si>
    <t>Quarter</t>
  </si>
  <si>
    <t>Cost centre</t>
  </si>
  <si>
    <t>Total Funds delegated by the LA - SBS</t>
  </si>
  <si>
    <t>SEN funding (not for special schools) - SBS</t>
  </si>
  <si>
    <t>Other grants and payments</t>
  </si>
  <si>
    <t>Income from contributions to visits etc.</t>
  </si>
  <si>
    <t>Pupil focused extended school funding and/or grants</t>
  </si>
  <si>
    <t>TOTAL REVENUE INCOME</t>
  </si>
  <si>
    <t>Supply staff</t>
  </si>
  <si>
    <t>Development and training</t>
  </si>
  <si>
    <t>Learning resources (not ICT equipment)</t>
  </si>
  <si>
    <t>Exam fees</t>
  </si>
  <si>
    <t>TOTAL REVENUE EXPENDITURE</t>
  </si>
  <si>
    <t>Opening Revenue Balance</t>
  </si>
  <si>
    <t>IN-YEAR REVENUE BALANCE [surplus/(deficit)] (i)</t>
  </si>
  <si>
    <t>Closing Revenue Balance</t>
  </si>
  <si>
    <t>Capital income</t>
  </si>
  <si>
    <t>TOTAL CAPITAL INCOME</t>
  </si>
  <si>
    <t>New construction conversion and renovation</t>
  </si>
  <si>
    <t>TOTAL CAPITAL EXPENDITURE</t>
  </si>
  <si>
    <t>Opening Capital Balance</t>
  </si>
  <si>
    <t>IN-YEAR CAPITAL BALANCE [surplus/(deficit)]</t>
  </si>
  <si>
    <t>Closing Capital Balance</t>
  </si>
  <si>
    <t>Community-focused school funding and/or grants</t>
  </si>
  <si>
    <t>TOTAL COMMUNITY FOCUSED INCOME</t>
  </si>
  <si>
    <t>TOTAL COMMUNITY FOCUSED EXPENDITURE</t>
  </si>
  <si>
    <t>Opening Community focused Balance</t>
  </si>
  <si>
    <t>In-year Community focused balance</t>
  </si>
  <si>
    <t>Closing Community Focused Balance</t>
  </si>
  <si>
    <t>Devolved formula capital balances</t>
  </si>
  <si>
    <t>TOTAL CLOSING BALANCE</t>
  </si>
  <si>
    <t>Bank Balance</t>
  </si>
  <si>
    <t>Unpresented Cheques</t>
  </si>
  <si>
    <t>Uncredited Receipts</t>
  </si>
  <si>
    <t>VAT Reimbursement Outstanding - Other</t>
  </si>
  <si>
    <t>Closing Bank Position</t>
  </si>
  <si>
    <t>Total Accruals</t>
  </si>
  <si>
    <t>NON LBR Payroll March creditor balance</t>
  </si>
  <si>
    <t>DIFFERENCE - SHOULD BE £0</t>
  </si>
  <si>
    <t>I04</t>
  </si>
  <si>
    <t>Funding for minority ethnic pupils</t>
  </si>
  <si>
    <t>Other income from facilities and services</t>
  </si>
  <si>
    <t>Income from letting premises</t>
  </si>
  <si>
    <t>I18A</t>
  </si>
  <si>
    <t>I18B</t>
  </si>
  <si>
    <t>I18C</t>
  </si>
  <si>
    <t>I18D</t>
  </si>
  <si>
    <t>Income from the Coronavirus Job Retention Scheme</t>
  </si>
  <si>
    <t>Income from the DfE grant scheme for reimbursing exceptional costs</t>
  </si>
  <si>
    <t>income from the COVID-19 catch-up</t>
  </si>
  <si>
    <t>Income from other additional grants</t>
  </si>
  <si>
    <t>E28a</t>
  </si>
  <si>
    <t>E28b</t>
  </si>
  <si>
    <t>I08a</t>
  </si>
  <si>
    <t>I08b</t>
  </si>
  <si>
    <t>Bought-in professional services - other(except PFI)</t>
  </si>
  <si>
    <t>Bought-in professional services - other (PFI)</t>
  </si>
  <si>
    <t>Quarter 3</t>
  </si>
  <si>
    <t>VAT Reimbursement Outstanding - June 2021</t>
  </si>
  <si>
    <t>April</t>
  </si>
  <si>
    <t>May</t>
  </si>
  <si>
    <t>June</t>
  </si>
  <si>
    <t>July</t>
  </si>
  <si>
    <t>August</t>
  </si>
  <si>
    <t>September</t>
  </si>
  <si>
    <t>October</t>
  </si>
  <si>
    <t>November</t>
  </si>
  <si>
    <t>December</t>
  </si>
  <si>
    <t>Excluded pupil adjustment</t>
  </si>
  <si>
    <t>Sixth Form Funding</t>
  </si>
  <si>
    <t>De-delegation</t>
  </si>
  <si>
    <t>January</t>
  </si>
  <si>
    <t>February</t>
  </si>
  <si>
    <t>March</t>
  </si>
  <si>
    <t>EOY Return Checklist</t>
  </si>
  <si>
    <t>Checklist completed by:</t>
  </si>
  <si>
    <t>Date:</t>
  </si>
  <si>
    <t>Checklist reviewed by Schools Finance by:</t>
  </si>
  <si>
    <t>Checklist</t>
  </si>
  <si>
    <t xml:space="preserve">Completed </t>
  </si>
  <si>
    <t>a</t>
  </si>
  <si>
    <t>b</t>
  </si>
  <si>
    <t>c</t>
  </si>
  <si>
    <t>d</t>
  </si>
  <si>
    <t>e</t>
  </si>
  <si>
    <t>f</t>
  </si>
  <si>
    <t>g</t>
  </si>
  <si>
    <t>i</t>
  </si>
  <si>
    <t>l</t>
  </si>
  <si>
    <t>Completed template in the final excel format and submit</t>
  </si>
  <si>
    <t>-Complete Accruals within the tab Accruals; Please ensure all yellow cells are completed for the rows populated by yourself.</t>
  </si>
  <si>
    <t>-Complete Bank account and unreconciled transactions (detailed bank reconciliation attached to the return) for all bank accounts including payroll bank account within tab CFR Return;</t>
  </si>
  <si>
    <t>-Complete Petty cash balance within tab CFR Return;</t>
  </si>
  <si>
    <t>-Complete Debtor balances within tab CFR Return. The accrual balances will be prepopulated, cells O148-O155, based on the tab Accruals. Some Schools also operate a Debtors system and therefore will have a debtor control account balance which will need to be included under cell O161 and O162 under tab CFR Return. Also check that the signage for the balances are correct.</t>
  </si>
  <si>
    <t>-Complete Creditor balances within tab CFR Return. The accrual balances will be prepopulated, cells O148-O155, based on the tab Accruals. Some Schools also operate a Creditors system and therefore will have a creditor control account balance which will need to be included under cell O165 and O166 under tab CFR Return. Also check that the signage for the balances are correct.</t>
  </si>
  <si>
    <t xml:space="preserve">-External payroll provider schools only -  the March salary accrual balance should be entered within cell O168 tab CFR Return </t>
  </si>
  <si>
    <t>-Complete FTE's details within tab Establishment</t>
  </si>
  <si>
    <t xml:space="preserve">-Complete advertising and publicity costs under tab Advertising &amp; Publicity. </t>
  </si>
  <si>
    <t>Ensure there is no difference between the accruals total per income and expenditure analysis (CFR top section) and the accruals in the balance sheet (accruals balance at the bottom of the return) cell F188 within tab CFR Return. Any difference needs to be resolved before submission. Difference could be due to not all required fields being completed within the tab accruals. Also check that the signage for the balances are correct, see cells P148-P155 within tab CFR Return.</t>
  </si>
  <si>
    <t>Complete and submit a signed copy of the summary sheet, tab CFR Return</t>
  </si>
  <si>
    <t>Sector</t>
  </si>
  <si>
    <t>Expenditure</t>
  </si>
  <si>
    <t>Income</t>
  </si>
  <si>
    <t>Other adjustments (Please provide full back up)</t>
  </si>
  <si>
    <t>Apprentice / Employee costs &amp; difference between actual &amp; estimated salaries to date.</t>
  </si>
  <si>
    <t>BalanceSheet</t>
  </si>
  <si>
    <t>Payment in advance</t>
  </si>
  <si>
    <t>Income in advance</t>
  </si>
  <si>
    <t>Accrual</t>
  </si>
  <si>
    <t>Payment_in_advance</t>
  </si>
  <si>
    <t>Income_in_advance</t>
  </si>
  <si>
    <t>%</t>
  </si>
  <si>
    <t>INCOME</t>
  </si>
  <si>
    <t>EXPENDITURE</t>
  </si>
  <si>
    <t>E01-E07</t>
  </si>
  <si>
    <t>NNDR</t>
  </si>
  <si>
    <t xml:space="preserve"> % Actual compared to Total Exp/Inc </t>
  </si>
  <si>
    <t xml:space="preserve">Added by Schools Finance </t>
  </si>
  <si>
    <t>Agresso Pseudo Bank</t>
  </si>
  <si>
    <t>Add ''cash'' which would have made up the capital balance B03</t>
  </si>
  <si>
    <t>Total psuedo cash to be added to 'balance' sheet</t>
  </si>
  <si>
    <t>Total brought forward revenue 'cash'</t>
  </si>
  <si>
    <t>Total revenue pseudo cash should be</t>
  </si>
  <si>
    <t>Allens Croft Nursery School</t>
  </si>
  <si>
    <t>Arden Primary School</t>
  </si>
  <si>
    <t>Baskerville School</t>
  </si>
  <si>
    <t>Bishop Challoner Catholic College</t>
  </si>
  <si>
    <t>Boldmere Infant School and Nursery</t>
  </si>
  <si>
    <t>Boldmere Junior School</t>
  </si>
  <si>
    <t>Bordesley Green Girls' School &amp; Sixth Form</t>
  </si>
  <si>
    <t>Bordesley Green Primary School</t>
  </si>
  <si>
    <t>Broadmeadow Infant School</t>
  </si>
  <si>
    <t>Broadmeadow Junior School</t>
  </si>
  <si>
    <t>Cardinal Wiseman Catholic School</t>
  </si>
  <si>
    <t>Chad Vale Primary School</t>
  </si>
  <si>
    <t>Cherry Oak School</t>
  </si>
  <si>
    <t>Chilcote Primary School</t>
  </si>
  <si>
    <t>Christ Church CofE Controlled Primary School and Nursery</t>
  </si>
  <si>
    <t>Christ The King Catholic Primary School</t>
  </si>
  <si>
    <t>Colmers School and Sixth Form College</t>
  </si>
  <si>
    <t>Colmore Infant and Nursery School</t>
  </si>
  <si>
    <t>Colmore Junior School</t>
  </si>
  <si>
    <t>Cotteridge Primary School</t>
  </si>
  <si>
    <t>Forestdale Primary School</t>
  </si>
  <si>
    <t>Glenmead Primary School</t>
  </si>
  <si>
    <t>Hall Green Junior School</t>
  </si>
  <si>
    <t>Hodge Hill College</t>
  </si>
  <si>
    <t>Hodge Hill Girls' School</t>
  </si>
  <si>
    <t>Holte School</t>
  </si>
  <si>
    <t>James Watt Primary School</t>
  </si>
  <si>
    <t>Little Sutton Primary School</t>
  </si>
  <si>
    <t>Lozells Junior and Infant School and Nursery</t>
  </si>
  <si>
    <t>Lyndon Green Infant School</t>
  </si>
  <si>
    <t>Lyndon Green Junior School</t>
  </si>
  <si>
    <t>Marsh Hill Primary School</t>
  </si>
  <si>
    <t>Maryvale Catholic Primary School</t>
  </si>
  <si>
    <t>Moor Hall Primary School</t>
  </si>
  <si>
    <t>Moseley School and Sixth Form</t>
  </si>
  <si>
    <t>Oscott Manor School</t>
  </si>
  <si>
    <t>Queensbridge School</t>
  </si>
  <si>
    <t>Selly Oak Trust School</t>
  </si>
  <si>
    <t>Selly Park Girls' School</t>
  </si>
  <si>
    <t>Shenley Fields Nursery School</t>
  </si>
  <si>
    <t>Sladefield Infant School</t>
  </si>
  <si>
    <t>St Dunstan's Catholic Primary School</t>
  </si>
  <si>
    <t>St Jude's Catholic Primary School</t>
  </si>
  <si>
    <t>St Laurence Church Infant School</t>
  </si>
  <si>
    <t>St Matthew's CofE Primary School</t>
  </si>
  <si>
    <t>St Paul's School for Girls</t>
  </si>
  <si>
    <t>St Peters CofE Primary School</t>
  </si>
  <si>
    <t>Swanshurst School</t>
  </si>
  <si>
    <t>The Oratory Roman Catholic Primary School</t>
  </si>
  <si>
    <t>Uffculme School</t>
  </si>
  <si>
    <t>Victoria School</t>
  </si>
  <si>
    <t>Walmley Infant School</t>
  </si>
  <si>
    <t>Walmley Junior School</t>
  </si>
  <si>
    <t>Welford Primary School</t>
  </si>
  <si>
    <t>Wheelers Lane Primary School</t>
  </si>
  <si>
    <t>Wheelers Lane Technology College</t>
  </si>
  <si>
    <t>William Murdoch Primary School</t>
  </si>
  <si>
    <t>World's End Junior School</t>
  </si>
  <si>
    <t>Wylde Green Primary School</t>
  </si>
  <si>
    <t>Whitehouse Common Primary School</t>
  </si>
  <si>
    <t>Kings Heath Boys</t>
  </si>
  <si>
    <t>St Bernard's Catholic Primary School</t>
  </si>
  <si>
    <t>Adderley Primary School</t>
  </si>
  <si>
    <t>Highters Heath Nursery School</t>
  </si>
  <si>
    <t>Adderley Nursery School</t>
  </si>
  <si>
    <t>Edith Cadbury Nursery School</t>
  </si>
  <si>
    <t>Al-Furqan Primary School</t>
  </si>
  <si>
    <t>Anderton Park Primary School</t>
  </si>
  <si>
    <t>Barford Primary School</t>
  </si>
  <si>
    <t>Beaufort School</t>
  </si>
  <si>
    <t>Beeches Infant School</t>
  </si>
  <si>
    <t>Beeches Junior School</t>
  </si>
  <si>
    <t>Bellfield Junior School</t>
  </si>
  <si>
    <t>Bells Farm Primary School</t>
  </si>
  <si>
    <t>Blakesley Hall Primary School</t>
  </si>
  <si>
    <t>Bloomsbury Nursery School</t>
  </si>
  <si>
    <t>Bournville Village Primary</t>
  </si>
  <si>
    <t>Brearley Nursery School</t>
  </si>
  <si>
    <t>Castle Vale Nursery School</t>
  </si>
  <si>
    <t>Cofton Primary School</t>
  </si>
  <si>
    <t>Corpus Christi Catholic Primary School</t>
  </si>
  <si>
    <t>Court Farm Primary School</t>
  </si>
  <si>
    <t>Deykin Avenue Junior and Infant School</t>
  </si>
  <si>
    <t>Featherstone Nursery School</t>
  </si>
  <si>
    <t>Featherstone Primary School</t>
  </si>
  <si>
    <t>Garretts Green Nursery School</t>
  </si>
  <si>
    <t>George Dixon Primary School</t>
  </si>
  <si>
    <t>Goodway Nursery School</t>
  </si>
  <si>
    <t>Gracelands Nursery School</t>
  </si>
  <si>
    <t>Grendon Primary School</t>
  </si>
  <si>
    <t>Grove School</t>
  </si>
  <si>
    <t>Gunter Primary School</t>
  </si>
  <si>
    <t>Hamilton School</t>
  </si>
  <si>
    <t>Harborne Primary School</t>
  </si>
  <si>
    <t>Harper Bell Seventh-Day Adventist School</t>
  </si>
  <si>
    <t>Highfield Nursery School</t>
  </si>
  <si>
    <t>Holly Hill Methodist CofE Infant School</t>
  </si>
  <si>
    <t>Hollyfield Primary School</t>
  </si>
  <si>
    <t>Holy Family Catholic Primary School</t>
  </si>
  <si>
    <t>Jakeman Nursery School</t>
  </si>
  <si>
    <t>King David Junior and Infant School</t>
  </si>
  <si>
    <t>Kings Heath Primary School</t>
  </si>
  <si>
    <t>Kings Norton Nursery School</t>
  </si>
  <si>
    <t>Kingsland Primary School (NC)</t>
  </si>
  <si>
    <t>Kingsthorne Primary School</t>
  </si>
  <si>
    <t>Kitwell Primary School</t>
  </si>
  <si>
    <t>Lillian de Lissa Nursery School</t>
  </si>
  <si>
    <t>Lindsworth School</t>
  </si>
  <si>
    <t>Mapledene Primary School</t>
  </si>
  <si>
    <t>Marsh Hill Nursery School</t>
  </si>
  <si>
    <t>Moseley Church of England Primary School</t>
  </si>
  <si>
    <t>Nelson Mandela School</t>
  </si>
  <si>
    <t>Nelson Primary School</t>
  </si>
  <si>
    <t>New Hall Primary School</t>
  </si>
  <si>
    <t>New Oscott Primary School</t>
  </si>
  <si>
    <t>Newtown Nursery School</t>
  </si>
  <si>
    <t>Osborne Nursery School</t>
  </si>
  <si>
    <t>Paget Primary School</t>
  </si>
  <si>
    <t>Park Hill Primary School</t>
  </si>
  <si>
    <t>Penns Primary School</t>
  </si>
  <si>
    <t>Perry Beeches Nursery School</t>
  </si>
  <si>
    <t>Priestley Smith School</t>
  </si>
  <si>
    <t>Raddlebarn Primary School</t>
  </si>
  <si>
    <t>Redhill Primary School</t>
  </si>
  <si>
    <t>Rednal Hill Infant School</t>
  </si>
  <si>
    <t>Rubery Nursery School</t>
  </si>
  <si>
    <t>Selly Oak Nursery School</t>
  </si>
  <si>
    <t>Severne Junior Infant and Nursery School</t>
  </si>
  <si>
    <t>Springfield House Community Special School</t>
  </si>
  <si>
    <t>St Alban's Catholic Primary School</t>
  </si>
  <si>
    <t>St Augustine's Catholic Primary School</t>
  </si>
  <si>
    <t>St Benedict's Primary School</t>
  </si>
  <si>
    <t>St Catherine of Siena Catholic Primary School</t>
  </si>
  <si>
    <t>St Clare's Catholic Primary School</t>
  </si>
  <si>
    <t>St Cuthbert's Catholic Primary School</t>
  </si>
  <si>
    <t>St Francis Catholic Primary School</t>
  </si>
  <si>
    <t>St James Church of England Primary School, Handsworth</t>
  </si>
  <si>
    <t>St John Wall Catholic School</t>
  </si>
  <si>
    <t>St Laurence Church Junior School</t>
  </si>
  <si>
    <t>St Martin de Porres Catholic Primary School</t>
  </si>
  <si>
    <t>St Mary's Church of England Primary School</t>
  </si>
  <si>
    <t>St Patrick and St Edmund's Catholic Primary School</t>
  </si>
  <si>
    <t>St Teresa's Catholic Primary School</t>
  </si>
  <si>
    <t>St Thomas Centre Nursery School</t>
  </si>
  <si>
    <t>St Vincent's Catholic Primary School</t>
  </si>
  <si>
    <t>Summerfield School</t>
  </si>
  <si>
    <t>The Meadows Primary School</t>
  </si>
  <si>
    <t>Thornton Primary School</t>
  </si>
  <si>
    <t>Ward End Primary School</t>
  </si>
  <si>
    <t>Weoley Castle Nursery School</t>
  </si>
  <si>
    <t>West Heath Nursery School</t>
  </si>
  <si>
    <t>West Heath Primary School</t>
  </si>
  <si>
    <t>Woodthorpe Junior and Infant School</t>
  </si>
  <si>
    <t>Yardley Wood Community Primary School</t>
  </si>
  <si>
    <t>Yorkmead Junior and Infant School</t>
  </si>
  <si>
    <t>Allens Croft Primary School</t>
  </si>
  <si>
    <t>Anglesey Primary School</t>
  </si>
  <si>
    <t>Bellfield Infant School (NC)</t>
  </si>
  <si>
    <t>Benson Community School</t>
  </si>
  <si>
    <t>Bordesley Green East Nursery School</t>
  </si>
  <si>
    <t>Braidwood School for the Deaf</t>
  </si>
  <si>
    <t>Calshot Primary School</t>
  </si>
  <si>
    <t>Cherry Orchard Primary School</t>
  </si>
  <si>
    <t>City of Birmingham School</t>
  </si>
  <si>
    <t>Clifton Primary School</t>
  </si>
  <si>
    <t>Colebourne Primary School</t>
  </si>
  <si>
    <t>Coppice Primary School</t>
  </si>
  <si>
    <t>Elms Farm Community Primary School</t>
  </si>
  <si>
    <t>English Martyrs' Catholic Primary School</t>
  </si>
  <si>
    <t>Four Oaks Primary School</t>
  </si>
  <si>
    <t>Fox Hollies School</t>
  </si>
  <si>
    <t>Gilbertstone Primary School</t>
  </si>
  <si>
    <t>Hall Green Infant School</t>
  </si>
  <si>
    <t>Hawthorn Primary School</t>
  </si>
  <si>
    <t>Ladypool Primary School</t>
  </si>
  <si>
    <t>Langley School</t>
  </si>
  <si>
    <t>Longwill Primary School for Deaf Children</t>
  </si>
  <si>
    <t>Maney Hill Primary School</t>
  </si>
  <si>
    <t>Minworth Junior and Infant School</t>
  </si>
  <si>
    <t>Our Lady and St Rose of Lima Catholic Primary School</t>
  </si>
  <si>
    <t>Our Lady of Lourdes Catholic Primary School</t>
  </si>
  <si>
    <t>Rednal Hill Junior School</t>
  </si>
  <si>
    <t>Regents Park Community Primary School</t>
  </si>
  <si>
    <t>Shaw Hill Primary School</t>
  </si>
  <si>
    <t>Somerville Primary (NC) School</t>
  </si>
  <si>
    <t>SS John &amp; Monica Catholic Primary School</t>
  </si>
  <si>
    <t>St Ambrose Barlow Catholic Primary School</t>
  </si>
  <si>
    <t>St Anne's Catholic Primary School</t>
  </si>
  <si>
    <t>St Bernadette's Catholic Primary School</t>
  </si>
  <si>
    <t>St Edward's Catholic Primary School</t>
  </si>
  <si>
    <t>St Gerard's Catholic Primary School</t>
  </si>
  <si>
    <t>St Margaret Mary Catholic Primary School</t>
  </si>
  <si>
    <t>St Mary's Catholic Primary School</t>
  </si>
  <si>
    <t>St Peter's Catholic Primary School</t>
  </si>
  <si>
    <t>St Saviour's C of E Primary School</t>
  </si>
  <si>
    <t>Stanville Primary School</t>
  </si>
  <si>
    <t>Story Wood School</t>
  </si>
  <si>
    <t>Sundridge Primary School</t>
  </si>
  <si>
    <t>The Dame Ellen Pinsent School</t>
  </si>
  <si>
    <t>The Pines School</t>
  </si>
  <si>
    <t>Washwood Heath Nursery School</t>
  </si>
  <si>
    <t>Water Mill Primary School</t>
  </si>
  <si>
    <t>Wattville Primary School</t>
  </si>
  <si>
    <t>Welsh House Farm Community School and Special Needs Resources Base</t>
  </si>
  <si>
    <t>Woodcock Hill Primary School</t>
  </si>
  <si>
    <t>Woodgate Primary School</t>
  </si>
  <si>
    <t>World's End Infant and Nursery School</t>
  </si>
  <si>
    <t>Yardley Primary School</t>
  </si>
  <si>
    <t>Stechford Primary School</t>
  </si>
  <si>
    <t>2024/25 Schools LA Funding Statement</t>
  </si>
  <si>
    <t>DfE #</t>
  </si>
  <si>
    <t>URN</t>
  </si>
  <si>
    <t>School</t>
  </si>
  <si>
    <t>Phase</t>
  </si>
  <si>
    <t>School Type</t>
  </si>
  <si>
    <t>AX087</t>
  </si>
  <si>
    <t>Nursery</t>
  </si>
  <si>
    <t>Chq Bk</t>
  </si>
  <si>
    <t>AX008</t>
  </si>
  <si>
    <t>Primary</t>
  </si>
  <si>
    <t>AX00E</t>
  </si>
  <si>
    <t>Special</t>
  </si>
  <si>
    <t>AX08C</t>
  </si>
  <si>
    <t>Secondary</t>
  </si>
  <si>
    <t>AX08G</t>
  </si>
  <si>
    <t>AX00T</t>
  </si>
  <si>
    <t>AX08J</t>
  </si>
  <si>
    <t>AX08H</t>
  </si>
  <si>
    <t>AX08N</t>
  </si>
  <si>
    <t>AX010</t>
  </si>
  <si>
    <t>AX08U</t>
  </si>
  <si>
    <t>AX015</t>
  </si>
  <si>
    <t>AX017</t>
  </si>
  <si>
    <t>AX08W</t>
  </si>
  <si>
    <t>AX01A</t>
  </si>
  <si>
    <t>AX019</t>
  </si>
  <si>
    <t>AX091</t>
  </si>
  <si>
    <t>AX092</t>
  </si>
  <si>
    <t>AX093</t>
  </si>
  <si>
    <t>AX01J</t>
  </si>
  <si>
    <t>AX01Z</t>
  </si>
  <si>
    <t>AX027</t>
  </si>
  <si>
    <t>AX02H</t>
  </si>
  <si>
    <t>AX0A1</t>
  </si>
  <si>
    <t>AX0A2</t>
  </si>
  <si>
    <t>AX0A4</t>
  </si>
  <si>
    <t>AX032</t>
  </si>
  <si>
    <t>AX03L</t>
  </si>
  <si>
    <t>AX0AN</t>
  </si>
  <si>
    <t>AX03N</t>
  </si>
  <si>
    <t>AX03P</t>
  </si>
  <si>
    <t>AX03V</t>
  </si>
  <si>
    <t>AX03X</t>
  </si>
  <si>
    <t>AX041</t>
  </si>
  <si>
    <t>AX0AW</t>
  </si>
  <si>
    <t>AX04C</t>
  </si>
  <si>
    <t>AX0BD</t>
  </si>
  <si>
    <t>AX0BK</t>
  </si>
  <si>
    <t>AX0BL</t>
  </si>
  <si>
    <t>AX056</t>
  </si>
  <si>
    <t>AX0BR</t>
  </si>
  <si>
    <t>AX05Q</t>
  </si>
  <si>
    <t>AX066</t>
  </si>
  <si>
    <t>AX067</t>
  </si>
  <si>
    <t>AX06F</t>
  </si>
  <si>
    <t>AX0C4</t>
  </si>
  <si>
    <t>AX06L</t>
  </si>
  <si>
    <t>AX0C8</t>
  </si>
  <si>
    <t>AX049</t>
  </si>
  <si>
    <t>AX07A</t>
  </si>
  <si>
    <t>AX0CG</t>
  </si>
  <si>
    <t>AX0CH</t>
  </si>
  <si>
    <t>AX0CJ</t>
  </si>
  <si>
    <t>AX0CL</t>
  </si>
  <si>
    <t>AX07P</t>
  </si>
  <si>
    <t>AX07N</t>
  </si>
  <si>
    <t>AX07T</t>
  </si>
  <si>
    <t>AX0CQ</t>
  </si>
  <si>
    <t>AX07Y</t>
  </si>
  <si>
    <t>AX07Q</t>
  </si>
  <si>
    <t>AX036</t>
  </si>
  <si>
    <t>AX05K</t>
  </si>
  <si>
    <t>AX085</t>
  </si>
  <si>
    <t>AX02R</t>
  </si>
  <si>
    <t>AX001</t>
  </si>
  <si>
    <t>AX01Q</t>
  </si>
  <si>
    <t>AX002</t>
  </si>
  <si>
    <t>AX006</t>
  </si>
  <si>
    <t>AX00C</t>
  </si>
  <si>
    <t>AX00F</t>
  </si>
  <si>
    <t>AX04L</t>
  </si>
  <si>
    <t>AX04M</t>
  </si>
  <si>
    <t>AX00H</t>
  </si>
  <si>
    <t>AX00J</t>
  </si>
  <si>
    <t>AX00Q</t>
  </si>
  <si>
    <t>AX00R</t>
  </si>
  <si>
    <t>AX00X</t>
  </si>
  <si>
    <t>AX00Z</t>
  </si>
  <si>
    <t>AX014</t>
  </si>
  <si>
    <t>AX01D</t>
  </si>
  <si>
    <t>AX01H</t>
  </si>
  <si>
    <t>AX01L</t>
  </si>
  <si>
    <t>AX01N</t>
  </si>
  <si>
    <t>AX01X</t>
  </si>
  <si>
    <t>AX01W</t>
  </si>
  <si>
    <t>AX023</t>
  </si>
  <si>
    <t>AX025</t>
  </si>
  <si>
    <t>AX028</t>
  </si>
  <si>
    <t>AX029</t>
  </si>
  <si>
    <t>AX02C</t>
  </si>
  <si>
    <t>AX02D</t>
  </si>
  <si>
    <t>AX02F</t>
  </si>
  <si>
    <t>AX02K</t>
  </si>
  <si>
    <t>AX02L</t>
  </si>
  <si>
    <t>AX09P</t>
  </si>
  <si>
    <t>AX02P</t>
  </si>
  <si>
    <t>AX02U</t>
  </si>
  <si>
    <t>AX02V</t>
  </si>
  <si>
    <t>AX02Y</t>
  </si>
  <si>
    <t>AX0A7</t>
  </si>
  <si>
    <t>AX035</t>
  </si>
  <si>
    <t>AX037</t>
  </si>
  <si>
    <t>AX03A</t>
  </si>
  <si>
    <t>AX03B</t>
  </si>
  <si>
    <t>AX03C</t>
  </si>
  <si>
    <t>AX03D</t>
  </si>
  <si>
    <t>AX03J</t>
  </si>
  <si>
    <t>AX03K</t>
  </si>
  <si>
    <t>AX03R</t>
  </si>
  <si>
    <t>AX03W</t>
  </si>
  <si>
    <t>AX042</t>
  </si>
  <si>
    <t>AX044</t>
  </si>
  <si>
    <t>AX043</t>
  </si>
  <si>
    <t>AX045</t>
  </si>
  <si>
    <t>AX046</t>
  </si>
  <si>
    <t>AX047</t>
  </si>
  <si>
    <t>AX04B</t>
  </si>
  <si>
    <t>AX04H</t>
  </si>
  <si>
    <t>AX04J</t>
  </si>
  <si>
    <t>AX04K</t>
  </si>
  <si>
    <t>AX04N</t>
  </si>
  <si>
    <t>AX04Q</t>
  </si>
  <si>
    <t>AX04V</t>
  </si>
  <si>
    <t>AX04W</t>
  </si>
  <si>
    <t>AX04X</t>
  </si>
  <si>
    <t>AX052</t>
  </si>
  <si>
    <t>AX053</t>
  </si>
  <si>
    <t>AX054</t>
  </si>
  <si>
    <t>AX05A</t>
  </si>
  <si>
    <t>AX05C</t>
  </si>
  <si>
    <t>AX05F</t>
  </si>
  <si>
    <t>AX05H</t>
  </si>
  <si>
    <t>AX05L</t>
  </si>
  <si>
    <t>AX05N</t>
  </si>
  <si>
    <t>AX05P</t>
  </si>
  <si>
    <t>AX05V</t>
  </si>
  <si>
    <t>AX05Z</t>
  </si>
  <si>
    <t>AX063</t>
  </si>
  <si>
    <t>AX068</t>
  </si>
  <si>
    <t>AX06B</t>
  </si>
  <si>
    <t>AX06D</t>
  </si>
  <si>
    <t>AX06H</t>
  </si>
  <si>
    <t>AX06P</t>
  </si>
  <si>
    <t>AX06R</t>
  </si>
  <si>
    <t>AX06U</t>
  </si>
  <si>
    <t>AX071</t>
  </si>
  <si>
    <t>AX03Z</t>
  </si>
  <si>
    <t>AX075</t>
  </si>
  <si>
    <t>AX07B</t>
  </si>
  <si>
    <t>AX07J</t>
  </si>
  <si>
    <t>AX07K</t>
  </si>
  <si>
    <t>AX07L</t>
  </si>
  <si>
    <t>AX07W</t>
  </si>
  <si>
    <t>AX081</t>
  </si>
  <si>
    <t>AX083</t>
  </si>
  <si>
    <t>AX004</t>
  </si>
  <si>
    <t>AX007</t>
  </si>
  <si>
    <t>AX00G</t>
  </si>
  <si>
    <t>AX00K</t>
  </si>
  <si>
    <t>AX00U</t>
  </si>
  <si>
    <t>AX00Y</t>
  </si>
  <si>
    <t>AX013</t>
  </si>
  <si>
    <t>AX018</t>
  </si>
  <si>
    <t>AX073</t>
  </si>
  <si>
    <t>Pupil referral unit</t>
  </si>
  <si>
    <t>AX01B</t>
  </si>
  <si>
    <t>AX01E</t>
  </si>
  <si>
    <t>AX01G</t>
  </si>
  <si>
    <t>AX01R</t>
  </si>
  <si>
    <t>AX01T</t>
  </si>
  <si>
    <t>AX020</t>
  </si>
  <si>
    <t>AX021</t>
  </si>
  <si>
    <t>AX026</t>
  </si>
  <si>
    <t>AX02G</t>
  </si>
  <si>
    <t>AX02M</t>
  </si>
  <si>
    <t>AX03E</t>
  </si>
  <si>
    <t>AX03G</t>
  </si>
  <si>
    <t>AX03M</t>
  </si>
  <si>
    <t>AX03Q</t>
  </si>
  <si>
    <t>AX040</t>
  </si>
  <si>
    <t>AX04D</t>
  </si>
  <si>
    <t>AX04E</t>
  </si>
  <si>
    <t>AX04Y</t>
  </si>
  <si>
    <t>AX04Z</t>
  </si>
  <si>
    <t>AX055</t>
  </si>
  <si>
    <t>AX059</t>
  </si>
  <si>
    <t>AX061</t>
  </si>
  <si>
    <t>AX05D</t>
  </si>
  <si>
    <t>AX05E</t>
  </si>
  <si>
    <t>AX05J</t>
  </si>
  <si>
    <t>AX05U</t>
  </si>
  <si>
    <t>AX05Y</t>
  </si>
  <si>
    <t>AX069</t>
  </si>
  <si>
    <t>AX06E</t>
  </si>
  <si>
    <t>AX06M</t>
  </si>
  <si>
    <t>AX06N</t>
  </si>
  <si>
    <t>AX06W</t>
  </si>
  <si>
    <t>AX070</t>
  </si>
  <si>
    <t>AX072</t>
  </si>
  <si>
    <t>AX01M</t>
  </si>
  <si>
    <t>AX04P</t>
  </si>
  <si>
    <t>AX07D</t>
  </si>
  <si>
    <t>AX07E</t>
  </si>
  <si>
    <t>AX07F</t>
  </si>
  <si>
    <t>AX07H</t>
  </si>
  <si>
    <t>AX07U</t>
  </si>
  <si>
    <t>AX07V</t>
  </si>
  <si>
    <t>AX07X</t>
  </si>
  <si>
    <t>AX080</t>
  </si>
  <si>
    <t>AX06Y</t>
  </si>
  <si>
    <t>Total Non Chq Bk / EPA Schools</t>
  </si>
  <si>
    <t>Quarter 1</t>
  </si>
  <si>
    <t>Quarter 2</t>
  </si>
  <si>
    <t>Quarter 4</t>
  </si>
  <si>
    <t>If the school has raised a debtor accrual and is expecting monies for the accrual to be paid from the bank by 31 March 2025 please enter Yes in tab Accruals column K. If Yes this total will then be prepopulated in tab CFR Return cell F190. Check that cell F190 includes the correct amount.</t>
  </si>
  <si>
    <t>School Budget Plan</t>
  </si>
  <si>
    <t>YTD</t>
  </si>
  <si>
    <t>Forecst</t>
  </si>
  <si>
    <t>Forecast</t>
  </si>
  <si>
    <t>Variance</t>
  </si>
  <si>
    <t>Other adjustments (Payroll LA)</t>
  </si>
  <si>
    <t xml:space="preserve">Budget - Forecast Variance  </t>
  </si>
  <si>
    <t>(£)</t>
  </si>
  <si>
    <t>Payroll check - BCC schools only</t>
  </si>
  <si>
    <t>Pay costs as per Payment schedule (actual September estimate)</t>
  </si>
  <si>
    <t>Total cash balance at the end of Q2 (incl real cash and psuedo cash)</t>
  </si>
  <si>
    <t>Debtors Non BCC</t>
  </si>
  <si>
    <t>Debtors BCC</t>
  </si>
  <si>
    <t>Payment_in_advance Non BCC</t>
  </si>
  <si>
    <t>Payment_in_advance BCC</t>
  </si>
  <si>
    <t>Creditors Non BCC</t>
  </si>
  <si>
    <t>Creditors BCC</t>
  </si>
  <si>
    <t>Income_in_advance Non BCC</t>
  </si>
  <si>
    <t>Income_in_advance BCC</t>
  </si>
  <si>
    <t>Non BCC Payroll Creditor -  costs</t>
  </si>
  <si>
    <t>Pay costs as per code E1-E8 and E31 - CFR Income and Expenditure 
(excluding accruals, as no accruals are expected for BCC payroll)</t>
  </si>
  <si>
    <t>Deduct physical cash balance already included at I135</t>
  </si>
  <si>
    <t>Birmingham Financial Monitoring Return 2025-26</t>
  </si>
  <si>
    <t>Debtor accrual relating to monies expecting in bank by 30 June 2025</t>
  </si>
  <si>
    <t>Creditor accrual relating to monies expecting to be out of bank by 30 June  2025</t>
  </si>
  <si>
    <t>Net ''cash''balance at the end of Q1</t>
  </si>
  <si>
    <t>Total in year pseudo bank bal at end of Q1</t>
  </si>
  <si>
    <t>VAT Reimbursement June 2025</t>
  </si>
  <si>
    <t xml:space="preserve">2024-25 Outturn 
</t>
  </si>
  <si>
    <t xml:space="preserve">2025-26 School Budget Plan Approved - Original
</t>
  </si>
  <si>
    <t xml:space="preserve">2025-26 School Budget Plan virements 
</t>
  </si>
  <si>
    <t xml:space="preserve">2025-26 School Budget Plan Approved after virements Revised
</t>
  </si>
  <si>
    <t xml:space="preserve">2025-26
Actual Year to Date 
Position 
</t>
  </si>
  <si>
    <t xml:space="preserve">2025-26 Forecast Year End Position at Q1    </t>
  </si>
  <si>
    <t>Budget 2025-26</t>
  </si>
  <si>
    <t xml:space="preserve">LA Data Sheet - 2025-26 </t>
  </si>
  <si>
    <t xml:space="preserve"> Quarter 1 2025-26</t>
  </si>
  <si>
    <t>E20A</t>
  </si>
  <si>
    <t>E20B</t>
  </si>
  <si>
    <t>E20C</t>
  </si>
  <si>
    <t>E20D</t>
  </si>
  <si>
    <t>E20E</t>
  </si>
  <si>
    <t>E20F</t>
  </si>
  <si>
    <t>E20G</t>
  </si>
  <si>
    <t>CE04A</t>
  </si>
  <si>
    <t>CE04B</t>
  </si>
  <si>
    <t>CE04C</t>
  </si>
  <si>
    <t>CE04D</t>
  </si>
  <si>
    <t>CE04E</t>
  </si>
  <si>
    <t>Onsite servers</t>
  </si>
  <si>
    <t>IT learning resources</t>
  </si>
  <si>
    <t>Connectivity</t>
  </si>
  <si>
    <t>Administration software and systems</t>
  </si>
  <si>
    <t>Laptops, desktops and tablets</t>
  </si>
  <si>
    <t>Other hardware</t>
  </si>
  <si>
    <t>IT support</t>
  </si>
  <si>
    <t>Laptops, desktops, and tablets</t>
  </si>
  <si>
    <t>Kings Heath Secondary School</t>
  </si>
  <si>
    <t>Actuals</t>
  </si>
  <si>
    <t>Estimated</t>
  </si>
  <si>
    <t>Schools block budget share (before de-delegation &amp; NNDR)</t>
  </si>
  <si>
    <t>Indicative Early Years Summer 80%, MNS Supplementary</t>
  </si>
  <si>
    <t>High Needs Place Funding</t>
  </si>
  <si>
    <t>Resource Base Place Funding</t>
  </si>
  <si>
    <t>Indicative Early Years Summer DAF 80%</t>
  </si>
  <si>
    <t>High Needs Top up Funding*&amp; High Needs - special/units Top-up</t>
  </si>
  <si>
    <t>Resource Base Top up Funding</t>
  </si>
  <si>
    <t>Insurance</t>
  </si>
  <si>
    <t>Cash Advances</t>
  </si>
  <si>
    <t>Total Apr Instalment</t>
  </si>
  <si>
    <t>Total May Instalment</t>
  </si>
  <si>
    <t>Total June Instalment</t>
  </si>
  <si>
    <t>Adjustments</t>
  </si>
  <si>
    <t>Total July Instalment</t>
  </si>
  <si>
    <t>Total August Instalment</t>
  </si>
  <si>
    <t>Indicative Early Years Autumn 80%</t>
  </si>
  <si>
    <t>Indicative Early Years Autumn DAF 80%</t>
  </si>
  <si>
    <t>Total September Instalment</t>
  </si>
  <si>
    <t>Total October Instalment</t>
  </si>
  <si>
    <t>Total November Instalment</t>
  </si>
  <si>
    <t>Total December Instalment</t>
  </si>
  <si>
    <t>Indicative Early Years Spring 80%</t>
  </si>
  <si>
    <t>Indicative Early Years Spring DAF 80%</t>
  </si>
  <si>
    <t>Total January Instalment</t>
  </si>
  <si>
    <t>Total February Instalment</t>
  </si>
  <si>
    <t>2025/26 Schools LA Funding Statement</t>
  </si>
  <si>
    <t>In-year Academy Conversions</t>
  </si>
  <si>
    <t>2025/26 ISB</t>
  </si>
  <si>
    <t>De-Delegation</t>
  </si>
  <si>
    <t>Schools block budget share (after NNDR &amp; De-Delegation)</t>
  </si>
  <si>
    <t>Total March Instalment</t>
  </si>
  <si>
    <t>Full Year</t>
  </si>
  <si>
    <t>Chq bk</t>
  </si>
  <si>
    <t>EPA</t>
  </si>
  <si>
    <t>Non Chq Bk</t>
  </si>
  <si>
    <t>PRU</t>
  </si>
  <si>
    <t>Growth funding</t>
  </si>
  <si>
    <t xml:space="preserve">Falling Rolls </t>
  </si>
  <si>
    <t>High Needs</t>
  </si>
  <si>
    <t>Grants</t>
  </si>
  <si>
    <t>Other DSG</t>
  </si>
  <si>
    <t xml:space="preserve">CFR Totals </t>
  </si>
  <si>
    <t>Schools Finance Budget Monitoring - Closure 2024-25</t>
  </si>
  <si>
    <t>LA Data Sheet - 2024-25 Outturn</t>
  </si>
  <si>
    <t>VAT Reimbursement Outstanding - Feb 2022</t>
  </si>
  <si>
    <t>VAT Reimbursement Outstanding - Mar 2022</t>
  </si>
  <si>
    <t>Payment in advance Non BCC</t>
  </si>
  <si>
    <t>Payment in advance BCC</t>
  </si>
  <si>
    <t>Income in advance Non BCC</t>
  </si>
  <si>
    <t>Income in advance BCC</t>
  </si>
  <si>
    <t>NON BCC Payroll March creditor balance</t>
  </si>
  <si>
    <t>Employes</t>
  </si>
  <si>
    <t>Running</t>
  </si>
  <si>
    <t>Agency</t>
  </si>
  <si>
    <t>Sales, Fees &amp; charges</t>
  </si>
  <si>
    <t>Other income</t>
  </si>
  <si>
    <t>System Accruals</t>
  </si>
  <si>
    <t>Check</t>
  </si>
  <si>
    <t>2024-25 Outturn</t>
  </si>
  <si>
    <t>Final Accounts</t>
  </si>
  <si>
    <t>784,552.79</t>
  </si>
  <si>
    <t>181,585.30</t>
  </si>
  <si>
    <t>0.00</t>
  </si>
  <si>
    <t>351,829.02</t>
  </si>
  <si>
    <t>164,136.54</t>
  </si>
  <si>
    <t>TOTAL</t>
  </si>
  <si>
    <t>-Complete 2025-26 Non LA year to date position within the tab CFR Return</t>
  </si>
  <si>
    <t>-BCC payroll schools only - Ensure there is no difference with the payroll control total, cell F179 within tab CFR Return. If there is a difference provide  a clear explanation under cell G180. Schools Finance only expects differences in relation to invoices paid to external bodies mainly under E08.  School pay costs should be in line with the payment schedule dated 01 June 2025.</t>
  </si>
  <si>
    <t>2025-26 
Actual Year to Date 
Position 
(£)</t>
  </si>
  <si>
    <t xml:space="preserve"> Mandatory comment for variance &amp; any additional information </t>
  </si>
  <si>
    <t>VAT Reimbursement Outstanding - June 2025</t>
  </si>
  <si>
    <t>-External payroll provider schools only - Provide a breakdown of pay costs between Basic, ER Super and Er NI within tab Non BCC Payroll Schools;</t>
  </si>
  <si>
    <t>-Complete Outstanding VAT balances (June 2025) within tab CFR Return;</t>
  </si>
  <si>
    <t>Ensure there is no difference within cell Q172, within tab CFR Return. This cell is a reconciliation between the top and bottom parts of the CFR. Any differences must be corrected before submitting to Schools Finance.</t>
  </si>
  <si>
    <t>Submit a copy of all Outstanding VAT returns as at 30 June 2025 verifying the amounts included in the return, tab CFR Return, cells I139-I140.</t>
  </si>
  <si>
    <t xml:space="preserve">Submit a copy of all bank reconciliation as at 30 June 2025 and listing of unreconciled transactions verifying the amounts have been included in the return, tab CFR Return, cells I133-I134 for the main bank account and cells Q133-Q134 for the payroll bank account where applicable. </t>
  </si>
  <si>
    <t>Establishment</t>
  </si>
  <si>
    <t>2024-25</t>
  </si>
  <si>
    <t>Establishment Information</t>
  </si>
  <si>
    <t xml:space="preserve">Needs to be completed by every schools </t>
  </si>
  <si>
    <t xml:space="preserve">Teaching staff  </t>
  </si>
  <si>
    <t xml:space="preserve">Non Teaching staff  </t>
  </si>
  <si>
    <t xml:space="preserve">Teaching staff FTE </t>
  </si>
  <si>
    <t>Non teaching Staff FTE</t>
  </si>
  <si>
    <t>Employers National Insurance</t>
  </si>
  <si>
    <t>Employers Pension Contribution</t>
  </si>
  <si>
    <t>Apprenticeship Levy</t>
  </si>
  <si>
    <t>Voluntary Redundancy</t>
  </si>
  <si>
    <t>Compulsory Redundancy</t>
  </si>
  <si>
    <t>£0.00 - £39,999</t>
  </si>
  <si>
    <t>£40,000 - £49,999</t>
  </si>
  <si>
    <t>£50,000 - £59,999</t>
  </si>
  <si>
    <t>£60,000 - £69,999</t>
  </si>
  <si>
    <t>£70,000 - £79,999</t>
  </si>
  <si>
    <t>£80,000 - £89,999</t>
  </si>
  <si>
    <t>£90,000 - £99,999</t>
  </si>
  <si>
    <t>£100,000 - £109,999</t>
  </si>
  <si>
    <t>£110,000 - 119,999</t>
  </si>
  <si>
    <t>£120,000 +</t>
  </si>
  <si>
    <t>£</t>
  </si>
  <si>
    <t xml:space="preserve">Contingent Assets and Liabilities </t>
  </si>
  <si>
    <t>No of claims</t>
  </si>
  <si>
    <t>Provisions £</t>
  </si>
  <si>
    <t xml:space="preserve">Non cash sheet - YTD </t>
  </si>
  <si>
    <t xml:space="preserve">Cash Sheet - YTD </t>
  </si>
  <si>
    <r>
      <rPr>
        <b/>
        <sz val="8"/>
        <rFont val="Arial"/>
        <family val="2"/>
      </rPr>
      <t xml:space="preserve">Additional Expenditure:
</t>
    </r>
    <r>
      <rPr>
        <sz val="8"/>
        <color theme="3"/>
        <rFont val="Arial"/>
        <family val="2"/>
      </rPr>
      <t>Current month</t>
    </r>
    <r>
      <rPr>
        <sz val="8"/>
        <rFont val="Arial"/>
        <family val="2"/>
      </rPr>
      <t xml:space="preserve">
Previous month
</t>
    </r>
    <r>
      <rPr>
        <b/>
        <sz val="8"/>
        <rFont val="Arial"/>
        <family val="2"/>
      </rPr>
      <t xml:space="preserve">Reduction in Expenditure:
</t>
    </r>
    <r>
      <rPr>
        <sz val="8"/>
        <color theme="3"/>
        <rFont val="Arial"/>
        <family val="2"/>
      </rPr>
      <t>Current month</t>
    </r>
    <r>
      <rPr>
        <b/>
        <sz val="8"/>
        <rFont val="Arial"/>
        <family val="2"/>
      </rPr>
      <t xml:space="preserve">
</t>
    </r>
    <r>
      <rPr>
        <sz val="8"/>
        <rFont val="Arial"/>
        <family val="2"/>
      </rPr>
      <t>Previous month</t>
    </r>
  </si>
  <si>
    <r>
      <rPr>
        <b/>
        <sz val="8"/>
        <rFont val="Arial"/>
        <family val="2"/>
      </rPr>
      <t xml:space="preserve">Additional Income:
</t>
    </r>
    <r>
      <rPr>
        <sz val="8"/>
        <color theme="3"/>
        <rFont val="Arial"/>
        <family val="2"/>
      </rPr>
      <t>Current month</t>
    </r>
    <r>
      <rPr>
        <sz val="8"/>
        <rFont val="Arial"/>
        <family val="2"/>
      </rPr>
      <t xml:space="preserve">
Previous month
</t>
    </r>
    <r>
      <rPr>
        <b/>
        <sz val="8"/>
        <rFont val="Arial"/>
        <family val="2"/>
      </rPr>
      <t xml:space="preserve">Reduction in Income:
</t>
    </r>
    <r>
      <rPr>
        <sz val="8"/>
        <color theme="3"/>
        <rFont val="Arial"/>
        <family val="2"/>
      </rPr>
      <t>Current month</t>
    </r>
    <r>
      <rPr>
        <b/>
        <sz val="8"/>
        <rFont val="Arial"/>
        <family val="2"/>
      </rPr>
      <t xml:space="preserve">
</t>
    </r>
    <r>
      <rPr>
        <sz val="8"/>
        <rFont val="Arial"/>
        <family val="2"/>
      </rPr>
      <t>Previous month</t>
    </r>
  </si>
  <si>
    <t>Budget Monitoring Report</t>
  </si>
  <si>
    <t>Month:</t>
  </si>
  <si>
    <t>2025-26</t>
  </si>
  <si>
    <t>COLUMNS FOR PREVIOUS MONTH NOTES</t>
  </si>
  <si>
    <t>Period</t>
  </si>
  <si>
    <t>YTD Totals</t>
  </si>
  <si>
    <t>Full Year Analysis</t>
  </si>
  <si>
    <t>Prior Month</t>
  </si>
  <si>
    <t>REVENUE</t>
  </si>
  <si>
    <t>Actual</t>
  </si>
  <si>
    <t>Current Budget</t>
  </si>
  <si>
    <t>% Variance</t>
  </si>
  <si>
    <t>2024-25 Out turn</t>
  </si>
  <si>
    <t>2025-26 Signed Budget</t>
  </si>
  <si>
    <t>2025-26 Current Budget</t>
  </si>
  <si>
    <t>Total to date</t>
  </si>
  <si>
    <t>Additional commitment</t>
  </si>
  <si>
    <t>Projected Budget Outturn</t>
  </si>
  <si>
    <t>Variance to Signed Budget</t>
  </si>
  <si>
    <t>Previous Projected Out turn</t>
  </si>
  <si>
    <t>Variance to Current</t>
  </si>
  <si>
    <t>Notes</t>
  </si>
  <si>
    <t>Teaching Staff</t>
  </si>
  <si>
    <t>E01: Teaching staff</t>
  </si>
  <si>
    <t>E02: Supply teaching staff</t>
  </si>
  <si>
    <t>E26: Agency teaching supply staff</t>
  </si>
  <si>
    <t>Total Teaching Staff</t>
  </si>
  <si>
    <t>Education Support Staff</t>
  </si>
  <si>
    <t>E03: Education support staff</t>
  </si>
  <si>
    <t>E27z: Agency education support staff</t>
  </si>
  <si>
    <t>Total Education Support Staff</t>
  </si>
  <si>
    <t>Support Staff</t>
  </si>
  <si>
    <t>E04: Premises staff</t>
  </si>
  <si>
    <t>E05: Administrative &amp; clerical staff</t>
  </si>
  <si>
    <t>E06: Catering staff</t>
  </si>
  <si>
    <t>E07: Cost of other staff</t>
  </si>
  <si>
    <t>E28z: Agency other support staff</t>
  </si>
  <si>
    <t xml:space="preserve">Total Support Staff </t>
  </si>
  <si>
    <t>Non: pay Staff costs</t>
  </si>
  <si>
    <t>E08: Indirect employee expenses</t>
  </si>
  <si>
    <t>E09: Staff development &amp; training</t>
  </si>
  <si>
    <t>E10: Supply teacher insurance</t>
  </si>
  <si>
    <t>E11: Staff related insurance</t>
  </si>
  <si>
    <t xml:space="preserve">Total Non-pay staff costs </t>
  </si>
  <si>
    <t>Premises</t>
  </si>
  <si>
    <t>E12: Building maintenance &amp; improvement</t>
  </si>
  <si>
    <t>E13: Grounds maintenance &amp; improvement</t>
  </si>
  <si>
    <t>E14: Cleaning &amp; caretaking</t>
  </si>
  <si>
    <t>E15: Water &amp; sewerage</t>
  </si>
  <si>
    <t>E16: Energy</t>
  </si>
  <si>
    <t>E17: Rates</t>
  </si>
  <si>
    <t>E18: Other Occupation Costs</t>
  </si>
  <si>
    <t>E23: Other insurance premiums</t>
  </si>
  <si>
    <t xml:space="preserve">Total Premises </t>
  </si>
  <si>
    <t>Learning Resources</t>
  </si>
  <si>
    <t>E19: Learning resources</t>
  </si>
  <si>
    <t>E20A: Connectivity</t>
  </si>
  <si>
    <t>E20B: Onsite Servers</t>
  </si>
  <si>
    <t>E20C: IT Learning Resources</t>
  </si>
  <si>
    <t>E20D: Administration Software and Syatems</t>
  </si>
  <si>
    <t>E20E: Laptops Desktops and Tablets</t>
  </si>
  <si>
    <t>E20F: Other hardware</t>
  </si>
  <si>
    <t>E20G: IT Suppoprt</t>
  </si>
  <si>
    <t>E27: Bought in professional services: Curric</t>
  </si>
  <si>
    <t>Total Learning Resources</t>
  </si>
  <si>
    <t>Other Supplies &amp; Services</t>
  </si>
  <si>
    <t>E22: Administrative supplies</t>
  </si>
  <si>
    <t>E24: Special facilities</t>
  </si>
  <si>
    <t>E25: Catering supplies</t>
  </si>
  <si>
    <t>E28a: Bought in professional services: Other</t>
  </si>
  <si>
    <t>E28b: Bought in professional services: PFI</t>
  </si>
  <si>
    <t>E29: Loan interest</t>
  </si>
  <si>
    <t>E30: Direct revenue financing</t>
  </si>
  <si>
    <t>Total Other Supplies &amp; Services</t>
  </si>
  <si>
    <t xml:space="preserve">Extended School </t>
  </si>
  <si>
    <t xml:space="preserve">E31: Community focused school staff </t>
  </si>
  <si>
    <t>E32: Community focused school costs</t>
  </si>
  <si>
    <t xml:space="preserve">Total Extended School </t>
  </si>
  <si>
    <t>Variance to signed budget</t>
  </si>
  <si>
    <t>Delegated Schools Block</t>
  </si>
  <si>
    <t>I01: Funds delegated by the LA</t>
  </si>
  <si>
    <t>I01x: Early years funds delegated by the LA</t>
  </si>
  <si>
    <t>I02: Funding for sixth form students</t>
  </si>
  <si>
    <t>I03: High needs top: up funding (Not Special Schools)</t>
  </si>
  <si>
    <t>I04: Funding for minority ethnic pupils</t>
  </si>
  <si>
    <t>I05: Pupil premium</t>
  </si>
  <si>
    <t>Total Delegated Schools Block</t>
  </si>
  <si>
    <t>Other Income and Grants</t>
  </si>
  <si>
    <t>I06: Other government grants</t>
  </si>
  <si>
    <t>I07: Other grants and payments received</t>
  </si>
  <si>
    <t>I08a: Income from letting premises</t>
  </si>
  <si>
    <t>I08b: Income: facilities and services</t>
  </si>
  <si>
    <t>I09: Income: catering</t>
  </si>
  <si>
    <t>I10: Receipts: supply teacher insurance claims</t>
  </si>
  <si>
    <t>I11: Receipts: other insurance claims</t>
  </si>
  <si>
    <t>I12: Income: contributions to visits, etc</t>
  </si>
  <si>
    <t>I13: Donations/private funds</t>
  </si>
  <si>
    <t xml:space="preserve">I15: Pupil focused extended school funding and/or grants </t>
  </si>
  <si>
    <t>I16: Community focused extended sch funding and/or grants</t>
  </si>
  <si>
    <t xml:space="preserve">I17: Community focused extended sch facilities income </t>
  </si>
  <si>
    <t xml:space="preserve">Total Other Income and Grants </t>
  </si>
  <si>
    <t>IN YEAR SURPLUS/(DEFICIT)</t>
  </si>
  <si>
    <t>Carry Forwards</t>
  </si>
  <si>
    <t>B01: Committed revenue balance</t>
  </si>
  <si>
    <t>B02: Uncommitted revenue balances</t>
  </si>
  <si>
    <t xml:space="preserve">B06: Community focused school revenue balances </t>
  </si>
  <si>
    <t>TOTAL REVENUE BALANCES</t>
  </si>
  <si>
    <t xml:space="preserve">Unconfirmed Other Adjustments </t>
  </si>
  <si>
    <t>Ratified In Year surplus/(deficit) Y1</t>
  </si>
  <si>
    <t>Ratified Carry Forward Y1 surplus/(deficit)</t>
  </si>
  <si>
    <t>Current In Year surplus/(deficit) Y1</t>
  </si>
  <si>
    <t>Current Carry Forward Y1 surplus/(deficit)</t>
  </si>
  <si>
    <t>In Year surplus/(deficit) Y2</t>
  </si>
  <si>
    <t>Revised Carry Forward Y2 surplus/(deficit)</t>
  </si>
  <si>
    <t xml:space="preserve">Capital </t>
  </si>
  <si>
    <t>Capital Expenditure</t>
  </si>
  <si>
    <t>CE01: Acquisition of land and existing buildings</t>
  </si>
  <si>
    <t>CE02: New construction, conversion, and renovation</t>
  </si>
  <si>
    <t>CE03: Vehicles, plant, equipment and machinery</t>
  </si>
  <si>
    <t>Total Capital Expenditure</t>
  </si>
  <si>
    <t>CI01: Capital Income</t>
  </si>
  <si>
    <t>CI03: Voluntary Or Private Income</t>
  </si>
  <si>
    <t>CI04: Direct Revenue Financing</t>
  </si>
  <si>
    <t>Total Capital Income</t>
  </si>
  <si>
    <t>B03: Devolved formula capital balances</t>
  </si>
  <si>
    <t>B05: Other capital balances</t>
  </si>
  <si>
    <t>TOTAL CAPITAL BALANCE</t>
  </si>
  <si>
    <t>E21: Exam Fees</t>
  </si>
  <si>
    <t>CE04a: Connectivity (ICT)</t>
  </si>
  <si>
    <t>CE04b:Onsite servers (ICT)</t>
  </si>
  <si>
    <t>CE04c:Administration software and systems (ICT)</t>
  </si>
  <si>
    <t>CE04d:Laptops, desktops, and tablets (ICT)</t>
  </si>
  <si>
    <t>CE04e:Other hardware (ICT)</t>
  </si>
  <si>
    <t>&lt;&lt;&lt;&lt;&lt;&lt;&lt;</t>
  </si>
  <si>
    <t>SELECT SCHOOL HERE (CFR TAB)</t>
  </si>
  <si>
    <t>SELECT SCHOOL HERE (CFR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</si>
</sst>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_-* #,##0_-;\-* #,##0_-;_-* &quot;-&quot;??_-;_-@_-"/>
    <numFmt numFmtId="165" formatCode="#,##0_ ;\(#,##0\);_-* &quot;-&quot;??_-"/>
    <numFmt numFmtId="166" formatCode="#,##0.00;\(#,##0.00\)"/>
    <numFmt numFmtId="167" formatCode="#,##0;\(#,##0\)"/>
    <numFmt numFmtId="168" formatCode="#,##0_ ;[Red]\-#,##0\ "/>
    <numFmt numFmtId="169" formatCode="#,##0.00_ ;[Red]\-#,##0.00\ "/>
    <numFmt numFmtId="170" formatCode="#,##0_ ;\-#,##0\ "/>
    <numFmt numFmtId="171" formatCode="_-[$£-809]* #,##0.00_-;\-[$£-809]* #,##0.00_-;_-[$£-809]* &quot;-&quot;??_-;_-@_-"/>
    <numFmt numFmtId="172" formatCode="#,##0.00_ ;[Red]\(#,##0.00\)"/>
    <numFmt numFmtId="173" formatCode="#,##0.00;[Red]#,##0.00"/>
    <numFmt numFmtId="174" formatCode="0%;[Red]\(0%\)"/>
  </numFmts>
  <fonts count="66">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b/>
      <i/>
      <sz val="11"/>
      <color theme="1"/>
      <name val="Arial"/>
      <family val="2"/>
    </font>
    <font>
      <sz val="9"/>
      <color theme="1"/>
      <name val="Calibri"/>
      <family val="2"/>
    </font>
    <font>
      <b/>
      <sz val="9"/>
      <color theme="1"/>
      <name val="Arial"/>
      <family val="2"/>
    </font>
    <font>
      <b/>
      <sz val="11"/>
      <color theme="1"/>
      <name val="Calibri"/>
      <family val="2"/>
    </font>
    <font>
      <sz val="9"/>
      <color theme="1"/>
      <name val="Arial"/>
      <family val="2"/>
    </font>
    <font>
      <b/>
      <i/>
      <sz val="9"/>
      <color theme="1"/>
      <name val="Arial"/>
      <family val="2"/>
    </font>
    <font>
      <b/>
      <sz val="14"/>
      <color theme="1"/>
      <name val="Arial"/>
      <family val="2"/>
    </font>
    <font>
      <sz val="8"/>
      <color theme="0"/>
      <name val="Arial"/>
      <family val="2"/>
    </font>
    <font>
      <i/>
      <sz val="9"/>
      <color theme="1"/>
      <name val="Arial"/>
      <family val="2"/>
    </font>
    <font>
      <b/>
      <i/>
      <sz val="9"/>
      <color theme="5" tint="-0.249977111117893"/>
      <name val="Arial"/>
      <family val="2"/>
    </font>
    <font>
      <b/>
      <u/>
      <sz val="9"/>
      <color theme="1"/>
      <name val="Arial"/>
      <family val="2"/>
    </font>
    <font>
      <sz val="11"/>
      <color theme="1"/>
      <name val="Calibri"/>
      <family val="2"/>
    </font>
    <font>
      <b/>
      <sz val="9"/>
      <color rgb="FFFF0000"/>
      <name val="Arial"/>
      <family val="2"/>
    </font>
    <font>
      <b/>
      <sz val="9"/>
      <color theme="1"/>
      <name val="Calibri"/>
      <family val="2"/>
    </font>
    <font>
      <i/>
      <sz val="8"/>
      <color theme="1"/>
      <name val="Arial"/>
      <family val="2"/>
    </font>
    <font>
      <sz val="9"/>
      <color indexed="81"/>
      <name val="Tahoma"/>
      <family val="2"/>
    </font>
    <font>
      <b/>
      <sz val="9"/>
      <color indexed="81"/>
      <name val="Tahoma"/>
      <family val="2"/>
    </font>
    <font>
      <sz val="11"/>
      <color rgb="FF000000"/>
      <name val="Calibri"/>
      <family val="2"/>
    </font>
    <font>
      <b/>
      <sz val="11"/>
      <name val="Tahoma"/>
      <family val="2"/>
    </font>
    <font>
      <sz val="12"/>
      <color theme="1"/>
      <name val="Myriad Pro"/>
      <family val="2"/>
    </font>
    <font>
      <sz val="10"/>
      <name val="Tahoma"/>
      <family val="2"/>
    </font>
    <font>
      <u/>
      <sz val="10"/>
      <color indexed="12"/>
      <name val="Arial"/>
      <family val="2"/>
    </font>
    <font>
      <b/>
      <sz val="12"/>
      <name val="Calibri"/>
      <family val="2"/>
      <scheme val="minor"/>
    </font>
    <font>
      <sz val="12"/>
      <name val="Calibri"/>
      <family val="2"/>
      <scheme val="minor"/>
    </font>
    <font>
      <sz val="12"/>
      <color theme="1"/>
      <name val="Calibri"/>
      <family val="2"/>
      <scheme val="minor"/>
    </font>
    <font>
      <b/>
      <sz val="12"/>
      <name val="Calibri"/>
      <family val="2"/>
    </font>
    <font>
      <sz val="12"/>
      <name val="Calibri"/>
      <family val="2"/>
    </font>
    <font>
      <u/>
      <sz val="12"/>
      <color indexed="12"/>
      <name val="Calibri"/>
      <family val="2"/>
    </font>
    <font>
      <sz val="11"/>
      <color theme="1"/>
      <name val="Myriad Pro"/>
      <family val="2"/>
    </font>
    <font>
      <b/>
      <sz val="11"/>
      <color theme="1"/>
      <name val="Myriad Pro"/>
      <family val="2"/>
    </font>
    <font>
      <b/>
      <sz val="18"/>
      <color theme="1"/>
      <name val="Myriad Pro"/>
      <family val="2"/>
    </font>
    <font>
      <sz val="10"/>
      <name val="Calibri"/>
      <family val="2"/>
    </font>
    <font>
      <sz val="12"/>
      <color rgb="FF000000"/>
      <name val="Myriad Pro"/>
      <family val="2"/>
    </font>
    <font>
      <b/>
      <sz val="12"/>
      <color rgb="FF000000"/>
      <name val="Myriad Pro"/>
      <family val="2"/>
    </font>
    <font>
      <b/>
      <sz val="14"/>
      <name val="Calibri"/>
      <family val="2"/>
      <scheme val="minor"/>
    </font>
    <font>
      <sz val="10"/>
      <name val="Arial"/>
      <family val="2"/>
    </font>
    <font>
      <b/>
      <sz val="9"/>
      <color theme="0"/>
      <name val="Arial"/>
      <family val="2"/>
    </font>
    <font>
      <b/>
      <u/>
      <sz val="9"/>
      <color rgb="FFFF0000"/>
      <name val="Arial"/>
      <family val="2"/>
    </font>
    <font>
      <sz val="11"/>
      <color theme="1"/>
      <name val="Myriad Pro"/>
    </font>
    <font>
      <b/>
      <sz val="18"/>
      <color theme="1"/>
      <name val="Calibri"/>
      <family val="2"/>
      <scheme val="minor"/>
    </font>
    <font>
      <b/>
      <sz val="20"/>
      <color theme="1"/>
      <name val="Calibri"/>
      <family val="2"/>
      <scheme val="minor"/>
    </font>
    <font>
      <b/>
      <sz val="12"/>
      <color theme="1"/>
      <name val="Calibri"/>
      <family val="2"/>
      <scheme val="minor"/>
    </font>
    <font>
      <b/>
      <sz val="14"/>
      <color theme="1"/>
      <name val="Calibri"/>
      <family val="2"/>
      <scheme val="minor"/>
    </font>
    <font>
      <sz val="11"/>
      <name val="Calibri"/>
      <family val="2"/>
      <scheme val="minor"/>
    </font>
    <font>
      <b/>
      <sz val="10"/>
      <color theme="0"/>
      <name val="Arial"/>
      <family val="2"/>
    </font>
    <font>
      <sz val="10"/>
      <color theme="0"/>
      <name val="Arial"/>
      <family val="2"/>
    </font>
    <font>
      <b/>
      <sz val="10"/>
      <color theme="1"/>
      <name val="Arial"/>
      <family val="2"/>
    </font>
    <font>
      <b/>
      <i/>
      <sz val="10"/>
      <color theme="1"/>
      <name val="Arial"/>
      <family val="2"/>
    </font>
    <font>
      <sz val="10"/>
      <color theme="1"/>
      <name val="Arial"/>
      <family val="2"/>
    </font>
    <font>
      <b/>
      <sz val="10"/>
      <name val="Arial"/>
      <family val="2"/>
    </font>
    <font>
      <b/>
      <sz val="10"/>
      <name val="Calibri"/>
      <family val="2"/>
    </font>
    <font>
      <sz val="8"/>
      <name val="Arial"/>
      <family val="2"/>
    </font>
    <font>
      <b/>
      <sz val="8"/>
      <name val="Arial"/>
      <family val="2"/>
    </font>
    <font>
      <sz val="8"/>
      <color theme="3"/>
      <name val="Arial"/>
      <family val="2"/>
    </font>
    <font>
      <sz val="10"/>
      <name val="Arial"/>
      <family val="2"/>
    </font>
    <font>
      <sz val="9"/>
      <name val="Arial"/>
      <family val="2"/>
    </font>
    <font>
      <b/>
      <sz val="11"/>
      <name val="Arial"/>
      <family val="2"/>
    </font>
    <font>
      <sz val="20"/>
      <name val="Arial"/>
      <family val="2"/>
    </font>
    <font>
      <b/>
      <sz val="14"/>
      <name val="Arial"/>
      <family val="2"/>
    </font>
    <font>
      <b/>
      <sz val="9"/>
      <name val="Arial"/>
      <family val="2"/>
    </font>
    <font>
      <b/>
      <sz val="12"/>
      <name val="Arial"/>
      <family val="2"/>
    </font>
    <font>
      <sz val="11"/>
      <name val="Arial"/>
      <family val="2"/>
    </font>
  </fonts>
  <fills count="26">
    <fill>
      <patternFill patternType="none"/>
    </fill>
    <fill>
      <patternFill patternType="gray125"/>
    </fill>
    <fill>
      <patternFill patternType="solid">
        <fgColor theme="6" tint="0.79998168889431442"/>
        <bgColor indexed="64"/>
      </patternFill>
    </fill>
    <fill>
      <patternFill patternType="solid">
        <fgColor rgb="FFFFFFCC"/>
        <bgColor indexed="64"/>
      </patternFill>
    </fill>
    <fill>
      <patternFill patternType="solid">
        <fgColor theme="0" tint="-0.249977111117893"/>
        <bgColor indexed="64"/>
      </patternFill>
    </fill>
    <fill>
      <patternFill patternType="lightGray"/>
    </fill>
    <fill>
      <patternFill patternType="solid">
        <fgColor theme="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indexed="9"/>
        <bgColor indexed="0"/>
      </patternFill>
    </fill>
    <fill>
      <patternFill patternType="solid">
        <fgColor theme="7"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D0007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59999389629810485"/>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double">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5" fillId="0" borderId="0" applyNumberFormat="0" applyFill="0" applyBorder="0" applyAlignment="0" applyProtection="0">
      <alignment vertical="top"/>
      <protection locked="0"/>
    </xf>
    <xf numFmtId="0" fontId="39" fillId="0" borderId="0"/>
    <xf numFmtId="43" fontId="1" fillId="0" borderId="0" applyFont="0" applyFill="0" applyBorder="0" applyAlignment="0" applyProtection="0"/>
    <xf numFmtId="0" fontId="39" fillId="0" borderId="0">
      <alignment vertical="top"/>
    </xf>
    <xf numFmtId="0" fontId="58" fillId="0" borderId="0"/>
    <xf numFmtId="9" fontId="39" fillId="0" borderId="0" applyFont="0" applyFill="0" applyBorder="0" applyAlignment="0" applyProtection="0"/>
    <xf numFmtId="43" fontId="39" fillId="0" borderId="0" applyFont="0" applyFill="0" applyBorder="0" applyAlignment="0" applyProtection="0"/>
    <xf numFmtId="0" fontId="39" fillId="0" borderId="0"/>
  </cellStyleXfs>
  <cellXfs count="815">
    <xf numFmtId="0" fontId="0" fillId="0" borderId="0" xfId="0"/>
    <xf numFmtId="0" fontId="3" fillId="0" borderId="0" xfId="0" applyFont="1"/>
    <xf numFmtId="49" fontId="4" fillId="0" borderId="0" xfId="0" applyNumberFormat="1" applyFont="1"/>
    <xf numFmtId="49" fontId="5" fillId="0" borderId="0" xfId="0" applyNumberFormat="1" applyFont="1"/>
    <xf numFmtId="49" fontId="4" fillId="3" borderId="0" xfId="0" applyNumberFormat="1" applyFont="1" applyFill="1"/>
    <xf numFmtId="0" fontId="3" fillId="0" borderId="1" xfId="0" applyFont="1" applyBorder="1"/>
    <xf numFmtId="0" fontId="3" fillId="0" borderId="2" xfId="0" applyFont="1" applyBorder="1"/>
    <xf numFmtId="0" fontId="3" fillId="0" borderId="3" xfId="0" applyFont="1" applyBorder="1"/>
    <xf numFmtId="0" fontId="6" fillId="0" borderId="0" xfId="0" applyFont="1"/>
    <xf numFmtId="0" fontId="6" fillId="0" borderId="3" xfId="0" applyFont="1" applyBorder="1"/>
    <xf numFmtId="0" fontId="8" fillId="0" borderId="0" xfId="0" applyFont="1"/>
    <xf numFmtId="164" fontId="6" fillId="4" borderId="9" xfId="1" applyNumberFormat="1" applyFont="1" applyFill="1" applyBorder="1" applyAlignment="1">
      <alignment horizontal="center" vertical="center" wrapText="1"/>
    </xf>
    <xf numFmtId="49" fontId="9" fillId="0" borderId="0" xfId="0" applyNumberFormat="1" applyFont="1" applyAlignment="1">
      <alignment horizontal="center"/>
    </xf>
    <xf numFmtId="0" fontId="8" fillId="0" borderId="3" xfId="0" applyFont="1" applyBorder="1"/>
    <xf numFmtId="164" fontId="6" fillId="0" borderId="0" xfId="1" applyNumberFormat="1" applyFont="1" applyAlignment="1">
      <alignment horizontal="center" vertical="center" wrapText="1"/>
    </xf>
    <xf numFmtId="164" fontId="6" fillId="0" borderId="11" xfId="1" applyNumberFormat="1" applyFont="1" applyBorder="1" applyAlignment="1">
      <alignment horizontal="center" vertical="center" wrapText="1"/>
    </xf>
    <xf numFmtId="164" fontId="6" fillId="0" borderId="12" xfId="1" applyNumberFormat="1" applyFont="1" applyBorder="1" applyAlignment="1">
      <alignment horizontal="center" vertical="center" wrapText="1"/>
    </xf>
    <xf numFmtId="165" fontId="6" fillId="4" borderId="9" xfId="1" applyNumberFormat="1" applyFont="1" applyFill="1" applyBorder="1" applyAlignment="1">
      <alignment horizontal="right"/>
    </xf>
    <xf numFmtId="165" fontId="6" fillId="4" borderId="9" xfId="1" applyNumberFormat="1" applyFont="1" applyFill="1" applyBorder="1"/>
    <xf numFmtId="164" fontId="6" fillId="4" borderId="9" xfId="1" applyNumberFormat="1" applyFont="1" applyFill="1" applyBorder="1"/>
    <xf numFmtId="4" fontId="6" fillId="4" borderId="9" xfId="1" applyNumberFormat="1" applyFont="1" applyFill="1" applyBorder="1"/>
    <xf numFmtId="49" fontId="12" fillId="0" borderId="0" xfId="0" applyNumberFormat="1" applyFont="1"/>
    <xf numFmtId="49" fontId="8" fillId="0" borderId="3" xfId="0" applyNumberFormat="1" applyFont="1" applyBorder="1"/>
    <xf numFmtId="165" fontId="6" fillId="0" borderId="0" xfId="1" applyNumberFormat="1" applyFont="1"/>
    <xf numFmtId="0" fontId="8" fillId="0" borderId="15" xfId="0" applyFont="1" applyBorder="1" applyAlignment="1">
      <alignment horizontal="center" wrapText="1"/>
    </xf>
    <xf numFmtId="0" fontId="6" fillId="0" borderId="15" xfId="0" applyFont="1" applyBorder="1"/>
    <xf numFmtId="4" fontId="6" fillId="0" borderId="15" xfId="1" applyNumberFormat="1" applyFont="1" applyBorder="1"/>
    <xf numFmtId="4" fontId="6" fillId="0" borderId="0" xfId="1" applyNumberFormat="1" applyFont="1"/>
    <xf numFmtId="0" fontId="8" fillId="0" borderId="13" xfId="0" applyFont="1" applyBorder="1"/>
    <xf numFmtId="165" fontId="8" fillId="0" borderId="15" xfId="1" applyNumberFormat="1" applyFont="1" applyBorder="1"/>
    <xf numFmtId="165" fontId="8" fillId="3" borderId="15" xfId="1" applyNumberFormat="1" applyFont="1" applyFill="1" applyBorder="1" applyProtection="1">
      <protection locked="0"/>
    </xf>
    <xf numFmtId="165" fontId="8" fillId="5" borderId="15" xfId="1" applyNumberFormat="1" applyFont="1" applyFill="1" applyBorder="1"/>
    <xf numFmtId="9" fontId="8" fillId="0" borderId="15" xfId="2" applyFont="1" applyBorder="1"/>
    <xf numFmtId="4" fontId="6" fillId="3" borderId="15" xfId="1" applyNumberFormat="1" applyFont="1" applyFill="1" applyBorder="1" applyProtection="1">
      <protection locked="0"/>
    </xf>
    <xf numFmtId="165" fontId="8" fillId="0" borderId="0" xfId="1" applyNumberFormat="1" applyFont="1"/>
    <xf numFmtId="0" fontId="8" fillId="0" borderId="15" xfId="0" applyFont="1" applyBorder="1"/>
    <xf numFmtId="4" fontId="8" fillId="0" borderId="15" xfId="1" applyNumberFormat="1" applyFont="1" applyBorder="1"/>
    <xf numFmtId="4" fontId="8" fillId="0" borderId="0" xfId="1" applyNumberFormat="1" applyFont="1"/>
    <xf numFmtId="4" fontId="8" fillId="3" borderId="15" xfId="1" applyNumberFormat="1" applyFont="1" applyFill="1" applyBorder="1" applyProtection="1">
      <protection locked="0"/>
    </xf>
    <xf numFmtId="165" fontId="8" fillId="3" borderId="15" xfId="1" applyNumberFormat="1" applyFont="1" applyFill="1" applyBorder="1"/>
    <xf numFmtId="0" fontId="8" fillId="0" borderId="8" xfId="0" applyFont="1" applyBorder="1" applyAlignment="1">
      <alignment horizontal="center" wrapText="1"/>
    </xf>
    <xf numFmtId="0" fontId="8" fillId="0" borderId="16" xfId="0" applyFont="1" applyBorder="1"/>
    <xf numFmtId="4" fontId="8" fillId="0" borderId="16" xfId="0" applyNumberFormat="1" applyFont="1" applyBorder="1"/>
    <xf numFmtId="4" fontId="6" fillId="0" borderId="16" xfId="1" applyNumberFormat="1" applyFont="1" applyBorder="1"/>
    <xf numFmtId="4" fontId="6" fillId="0" borderId="17" xfId="1" applyNumberFormat="1" applyFont="1" applyBorder="1"/>
    <xf numFmtId="4" fontId="13" fillId="4" borderId="9" xfId="1" applyNumberFormat="1" applyFont="1" applyFill="1" applyBorder="1"/>
    <xf numFmtId="4" fontId="6" fillId="0" borderId="12" xfId="1" applyNumberFormat="1" applyFont="1" applyBorder="1"/>
    <xf numFmtId="0" fontId="8" fillId="0" borderId="10" xfId="0" applyFont="1" applyBorder="1" applyAlignment="1">
      <alignment horizontal="center" wrapText="1"/>
    </xf>
    <xf numFmtId="0" fontId="8" fillId="0" borderId="11" xfId="0" applyFont="1" applyBorder="1"/>
    <xf numFmtId="4" fontId="8" fillId="0" borderId="11" xfId="0" applyNumberFormat="1" applyFont="1" applyBorder="1"/>
    <xf numFmtId="4" fontId="6" fillId="0" borderId="11" xfId="1" applyNumberFormat="1" applyFont="1" applyBorder="1"/>
    <xf numFmtId="0" fontId="10" fillId="0" borderId="13" xfId="0" applyFont="1" applyBorder="1" applyAlignment="1">
      <alignment horizontal="left"/>
    </xf>
    <xf numFmtId="4" fontId="8" fillId="0" borderId="0" xfId="0" applyNumberFormat="1" applyFont="1"/>
    <xf numFmtId="0" fontId="8" fillId="0" borderId="18" xfId="0" applyFont="1" applyBorder="1"/>
    <xf numFmtId="4" fontId="8" fillId="0" borderId="18" xfId="0" applyNumberFormat="1" applyFont="1" applyBorder="1"/>
    <xf numFmtId="4" fontId="6" fillId="0" borderId="18" xfId="1" applyNumberFormat="1" applyFont="1" applyBorder="1"/>
    <xf numFmtId="164" fontId="8" fillId="0" borderId="15" xfId="1" applyNumberFormat="1" applyFont="1" applyBorder="1"/>
    <xf numFmtId="164" fontId="6" fillId="0" borderId="15" xfId="1" applyNumberFormat="1" applyFont="1" applyBorder="1"/>
    <xf numFmtId="164" fontId="6" fillId="0" borderId="0" xfId="1" applyNumberFormat="1" applyFont="1"/>
    <xf numFmtId="164" fontId="8" fillId="0" borderId="0" xfId="1" applyNumberFormat="1" applyFont="1"/>
    <xf numFmtId="4" fontId="8" fillId="3" borderId="15" xfId="0" applyNumberFormat="1" applyFont="1" applyFill="1" applyBorder="1" applyProtection="1">
      <protection locked="0"/>
    </xf>
    <xf numFmtId="4" fontId="8" fillId="0" borderId="15" xfId="0" applyNumberFormat="1" applyFont="1" applyBorder="1"/>
    <xf numFmtId="164" fontId="8" fillId="0" borderId="16" xfId="1" applyNumberFormat="1" applyFont="1" applyBorder="1"/>
    <xf numFmtId="164" fontId="6" fillId="0" borderId="16" xfId="1" applyNumberFormat="1" applyFont="1" applyBorder="1"/>
    <xf numFmtId="0" fontId="8" fillId="0" borderId="13" xfId="0" applyFont="1" applyBorder="1" applyAlignment="1">
      <alignment horizontal="center" wrapText="1"/>
    </xf>
    <xf numFmtId="164" fontId="8" fillId="0" borderId="12" xfId="1" applyNumberFormat="1" applyFont="1" applyBorder="1"/>
    <xf numFmtId="0" fontId="6" fillId="0" borderId="20" xfId="0" applyFont="1" applyBorder="1"/>
    <xf numFmtId="0" fontId="8" fillId="0" borderId="10" xfId="0" applyFont="1" applyBorder="1" applyAlignment="1">
      <alignment wrapText="1"/>
    </xf>
    <xf numFmtId="164" fontId="8" fillId="0" borderId="11" xfId="1" applyNumberFormat="1" applyFont="1" applyBorder="1"/>
    <xf numFmtId="0" fontId="8" fillId="0" borderId="17" xfId="0" applyFont="1" applyBorder="1"/>
    <xf numFmtId="0" fontId="8" fillId="0" borderId="13" xfId="0" applyFont="1" applyBorder="1" applyAlignment="1">
      <alignment wrapText="1"/>
    </xf>
    <xf numFmtId="0" fontId="6" fillId="0" borderId="0" xfId="3" applyFont="1"/>
    <xf numFmtId="166" fontId="6" fillId="0" borderId="0" xfId="3" applyNumberFormat="1" applyFont="1"/>
    <xf numFmtId="166" fontId="8" fillId="0" borderId="0" xfId="3" applyNumberFormat="1" applyFont="1"/>
    <xf numFmtId="166" fontId="6" fillId="0" borderId="12" xfId="3" applyNumberFormat="1" applyFont="1" applyBorder="1"/>
    <xf numFmtId="49" fontId="12" fillId="0" borderId="5" xfId="0" applyNumberFormat="1" applyFont="1" applyBorder="1"/>
    <xf numFmtId="0" fontId="14" fillId="0" borderId="0" xfId="3" applyFont="1"/>
    <xf numFmtId="164" fontId="6" fillId="0" borderId="0" xfId="1" applyNumberFormat="1" applyFont="1" applyAlignment="1">
      <alignment wrapText="1"/>
    </xf>
    <xf numFmtId="0" fontId="6" fillId="7" borderId="9" xfId="3" applyFont="1" applyFill="1" applyBorder="1"/>
    <xf numFmtId="165" fontId="8" fillId="3" borderId="9" xfId="1" applyNumberFormat="1" applyFont="1" applyFill="1" applyBorder="1" applyProtection="1">
      <protection locked="0"/>
    </xf>
    <xf numFmtId="165" fontId="5" fillId="0" borderId="0" xfId="0" applyNumberFormat="1" applyFont="1"/>
    <xf numFmtId="165" fontId="8" fillId="0" borderId="15" xfId="1" applyNumberFormat="1" applyFont="1" applyBorder="1" applyProtection="1">
      <protection locked="0"/>
    </xf>
    <xf numFmtId="0" fontId="15" fillId="0" borderId="0" xfId="3" applyFont="1"/>
    <xf numFmtId="166" fontId="6" fillId="0" borderId="18" xfId="3" applyNumberFormat="1" applyFont="1" applyBorder="1"/>
    <xf numFmtId="0" fontId="8" fillId="0" borderId="9" xfId="3" applyFont="1" applyBorder="1"/>
    <xf numFmtId="165" fontId="6" fillId="0" borderId="15" xfId="1" applyNumberFormat="1" applyFont="1" applyBorder="1"/>
    <xf numFmtId="165" fontId="8" fillId="8" borderId="9" xfId="1" applyNumberFormat="1" applyFont="1" applyFill="1" applyBorder="1"/>
    <xf numFmtId="0" fontId="6" fillId="7" borderId="9" xfId="3" applyFont="1" applyFill="1" applyBorder="1" applyAlignment="1">
      <alignment wrapText="1"/>
    </xf>
    <xf numFmtId="165" fontId="6" fillId="6" borderId="0" xfId="1" applyNumberFormat="1" applyFont="1" applyFill="1"/>
    <xf numFmtId="167" fontId="8" fillId="0" borderId="9" xfId="3" applyNumberFormat="1" applyFont="1" applyBorder="1"/>
    <xf numFmtId="167" fontId="8" fillId="0" borderId="0" xfId="3" applyNumberFormat="1" applyFont="1"/>
    <xf numFmtId="167" fontId="6" fillId="7" borderId="9" xfId="3" applyNumberFormat="1" applyFont="1" applyFill="1" applyBorder="1"/>
    <xf numFmtId="167" fontId="6" fillId="0" borderId="0" xfId="3" applyNumberFormat="1" applyFont="1"/>
    <xf numFmtId="165" fontId="8" fillId="0" borderId="0" xfId="1" applyNumberFormat="1" applyFont="1" applyProtection="1">
      <protection locked="0"/>
    </xf>
    <xf numFmtId="0" fontId="8" fillId="0" borderId="16" xfId="3" applyFont="1" applyBorder="1"/>
    <xf numFmtId="165" fontId="8" fillId="0" borderId="16" xfId="1" applyNumberFormat="1" applyFont="1" applyBorder="1" applyProtection="1">
      <protection locked="0"/>
    </xf>
    <xf numFmtId="43" fontId="6" fillId="4" borderId="9" xfId="1" applyFont="1" applyFill="1" applyBorder="1"/>
    <xf numFmtId="49" fontId="9" fillId="0" borderId="0" xfId="0" applyNumberFormat="1" applyFont="1"/>
    <xf numFmtId="49" fontId="17" fillId="0" borderId="0" xfId="0" applyNumberFormat="1" applyFont="1"/>
    <xf numFmtId="166" fontId="6" fillId="4" borderId="9" xfId="3" applyNumberFormat="1" applyFont="1" applyFill="1" applyBorder="1"/>
    <xf numFmtId="166" fontId="12" fillId="4" borderId="9" xfId="3" applyNumberFormat="1" applyFont="1" applyFill="1" applyBorder="1" applyAlignment="1">
      <alignment wrapText="1"/>
    </xf>
    <xf numFmtId="166" fontId="12" fillId="4" borderId="9" xfId="3" applyNumberFormat="1" applyFont="1" applyFill="1" applyBorder="1"/>
    <xf numFmtId="166" fontId="6" fillId="3" borderId="9" xfId="3" applyNumberFormat="1" applyFont="1" applyFill="1" applyBorder="1" applyProtection="1">
      <protection locked="0"/>
    </xf>
    <xf numFmtId="14" fontId="6" fillId="4" borderId="9" xfId="3" applyNumberFormat="1" applyFont="1" applyFill="1" applyBorder="1"/>
    <xf numFmtId="0" fontId="6" fillId="4" borderId="9" xfId="3" applyFont="1" applyFill="1" applyBorder="1"/>
    <xf numFmtId="0" fontId="8" fillId="0" borderId="19" xfId="0" applyFont="1" applyBorder="1" applyAlignment="1">
      <alignment wrapText="1"/>
    </xf>
    <xf numFmtId="166" fontId="8" fillId="0" borderId="18" xfId="3" applyNumberFormat="1" applyFont="1" applyBorder="1"/>
    <xf numFmtId="0" fontId="8" fillId="0" borderId="10" xfId="0" applyFont="1" applyBorder="1" applyAlignment="1" applyProtection="1">
      <alignment wrapText="1"/>
      <protection locked="0"/>
    </xf>
    <xf numFmtId="0" fontId="8" fillId="0" borderId="11" xfId="0" applyFont="1" applyBorder="1" applyProtection="1">
      <protection locked="0"/>
    </xf>
    <xf numFmtId="164" fontId="8" fillId="0" borderId="11" xfId="1" applyNumberFormat="1" applyFont="1" applyBorder="1" applyProtection="1">
      <protection locked="0"/>
    </xf>
    <xf numFmtId="164" fontId="8" fillId="6" borderId="11" xfId="1" applyNumberFormat="1" applyFont="1" applyFill="1" applyBorder="1" applyProtection="1">
      <protection locked="0"/>
    </xf>
    <xf numFmtId="0" fontId="10" fillId="0" borderId="13" xfId="0" applyFont="1" applyBorder="1" applyAlignment="1" applyProtection="1">
      <alignment horizontal="left"/>
      <protection locked="0"/>
    </xf>
    <xf numFmtId="0" fontId="8" fillId="0" borderId="13" xfId="0" applyFont="1" applyBorder="1" applyAlignment="1" applyProtection="1">
      <alignment wrapText="1"/>
      <protection locked="0"/>
    </xf>
    <xf numFmtId="0" fontId="8" fillId="0" borderId="0" xfId="0" applyFont="1" applyAlignment="1">
      <alignment wrapText="1"/>
    </xf>
    <xf numFmtId="0" fontId="0" fillId="0" borderId="0" xfId="0" applyAlignment="1">
      <alignment horizontal="center"/>
    </xf>
    <xf numFmtId="0" fontId="11" fillId="0" borderId="0" xfId="0" applyFont="1" applyAlignment="1">
      <alignment horizontal="left"/>
    </xf>
    <xf numFmtId="0" fontId="6" fillId="4" borderId="10" xfId="0" applyFont="1" applyFill="1" applyBorder="1" applyAlignment="1">
      <alignment horizontal="center" wrapText="1"/>
    </xf>
    <xf numFmtId="0" fontId="10" fillId="0" borderId="0" xfId="0" applyFont="1" applyAlignment="1">
      <alignment horizontal="left"/>
    </xf>
    <xf numFmtId="0" fontId="11" fillId="0" borderId="23" xfId="0" applyFont="1" applyBorder="1" applyAlignment="1">
      <alignment horizontal="left"/>
    </xf>
    <xf numFmtId="0" fontId="2" fillId="10" borderId="0" xfId="0" applyFont="1" applyFill="1"/>
    <xf numFmtId="0" fontId="0" fillId="10" borderId="0" xfId="0" applyFill="1"/>
    <xf numFmtId="0" fontId="2" fillId="10" borderId="0" xfId="0" applyFont="1" applyFill="1" applyAlignment="1">
      <alignment horizontal="left"/>
    </xf>
    <xf numFmtId="0" fontId="2" fillId="0" borderId="0" xfId="0" applyFont="1"/>
    <xf numFmtId="0" fontId="22" fillId="11" borderId="0" xfId="0" applyFont="1" applyFill="1" applyAlignment="1">
      <alignment horizontal="center" vertical="top" readingOrder="1"/>
    </xf>
    <xf numFmtId="0" fontId="23" fillId="0" borderId="0" xfId="0" applyFont="1" applyAlignment="1">
      <alignment horizontal="justify" vertical="center"/>
    </xf>
    <xf numFmtId="0" fontId="24" fillId="0" borderId="0" xfId="0" quotePrefix="1" applyFont="1" applyAlignment="1">
      <alignment horizontal="center" vertical="top" readingOrder="1"/>
    </xf>
    <xf numFmtId="43" fontId="0" fillId="0" borderId="0" xfId="1" applyFont="1"/>
    <xf numFmtId="0" fontId="26" fillId="0" borderId="0" xfId="0" applyFont="1"/>
    <xf numFmtId="0" fontId="27" fillId="0" borderId="0" xfId="0" applyFont="1"/>
    <xf numFmtId="0" fontId="28" fillId="0" borderId="0" xfId="0" applyFont="1"/>
    <xf numFmtId="168" fontId="29" fillId="13" borderId="9" xfId="0" applyNumberFormat="1" applyFont="1" applyFill="1" applyBorder="1" applyAlignment="1">
      <alignment horizontal="center" vertical="center" wrapText="1"/>
    </xf>
    <xf numFmtId="168" fontId="29" fillId="10" borderId="9" xfId="0" applyNumberFormat="1" applyFont="1" applyFill="1" applyBorder="1" applyAlignment="1">
      <alignment horizontal="center" vertical="center" wrapText="1"/>
    </xf>
    <xf numFmtId="0" fontId="30" fillId="16" borderId="9" xfId="0" applyFont="1" applyFill="1" applyBorder="1" applyAlignment="1">
      <alignment horizontal="center"/>
    </xf>
    <xf numFmtId="0" fontId="30" fillId="3" borderId="9" xfId="0" applyFont="1" applyFill="1" applyBorder="1" applyAlignment="1">
      <alignment horizontal="center"/>
    </xf>
    <xf numFmtId="0" fontId="30" fillId="17" borderId="0" xfId="0" applyFont="1" applyFill="1" applyAlignment="1">
      <alignment horizontal="center"/>
    </xf>
    <xf numFmtId="0" fontId="30" fillId="0" borderId="0" xfId="0" applyFont="1" applyAlignment="1">
      <alignment horizontal="center"/>
    </xf>
    <xf numFmtId="0" fontId="29" fillId="10" borderId="20" xfId="0" applyFont="1" applyFill="1" applyBorder="1" applyAlignment="1">
      <alignment horizontal="center" vertical="center" wrapText="1"/>
    </xf>
    <xf numFmtId="168" fontId="29" fillId="9" borderId="20" xfId="0" applyNumberFormat="1" applyFont="1" applyFill="1" applyBorder="1" applyAlignment="1">
      <alignment horizontal="center" vertical="center" wrapText="1"/>
    </xf>
    <xf numFmtId="168" fontId="29" fillId="12" borderId="20" xfId="0" applyNumberFormat="1" applyFont="1" applyFill="1" applyBorder="1" applyAlignment="1">
      <alignment horizontal="center" vertical="center" wrapText="1"/>
    </xf>
    <xf numFmtId="168" fontId="29" fillId="2" borderId="9" xfId="0" applyNumberFormat="1" applyFont="1" applyFill="1" applyBorder="1" applyAlignment="1">
      <alignment horizontal="center" vertical="center" wrapText="1"/>
    </xf>
    <xf numFmtId="168" fontId="29" fillId="14" borderId="9" xfId="0" applyNumberFormat="1" applyFont="1" applyFill="1" applyBorder="1" applyAlignment="1">
      <alignment horizontal="center" vertical="center" wrapText="1"/>
    </xf>
    <xf numFmtId="168" fontId="29" fillId="15" borderId="9" xfId="0" applyNumberFormat="1" applyFont="1" applyFill="1" applyBorder="1" applyAlignment="1">
      <alignment horizontal="center" vertical="center" wrapText="1"/>
    </xf>
    <xf numFmtId="168" fontId="29" fillId="16" borderId="9" xfId="0" applyNumberFormat="1" applyFont="1" applyFill="1" applyBorder="1" applyAlignment="1">
      <alignment horizontal="center" vertical="center" wrapText="1"/>
    </xf>
    <xf numFmtId="168" fontId="29" fillId="3" borderId="9" xfId="0" applyNumberFormat="1" applyFont="1" applyFill="1" applyBorder="1" applyAlignment="1">
      <alignment horizontal="center" vertical="center" wrapText="1"/>
    </xf>
    <xf numFmtId="168" fontId="29" fillId="17" borderId="9" xfId="0" applyNumberFormat="1" applyFont="1" applyFill="1" applyBorder="1" applyAlignment="1">
      <alignment horizontal="center" vertical="center" wrapText="1"/>
    </xf>
    <xf numFmtId="168" fontId="29" fillId="18" borderId="9" xfId="0" applyNumberFormat="1" applyFont="1" applyFill="1" applyBorder="1" applyAlignment="1">
      <alignment horizontal="center" vertical="center" wrapText="1"/>
    </xf>
    <xf numFmtId="0" fontId="29" fillId="0" borderId="0" xfId="0" applyFont="1" applyAlignment="1">
      <alignment horizontal="center"/>
    </xf>
    <xf numFmtId="0" fontId="30" fillId="0" borderId="9" xfId="0" applyFont="1" applyBorder="1" applyAlignment="1">
      <alignment horizontal="center"/>
    </xf>
    <xf numFmtId="0" fontId="30" fillId="0" borderId="9" xfId="0" applyFont="1" applyBorder="1" applyAlignment="1">
      <alignment horizontal="center" vertical="center" wrapText="1"/>
    </xf>
    <xf numFmtId="168" fontId="30" fillId="0" borderId="9" xfId="0" applyNumberFormat="1" applyFont="1" applyBorder="1" applyAlignment="1">
      <alignment horizontal="center" vertical="center" wrapText="1"/>
    </xf>
    <xf numFmtId="0" fontId="26" fillId="0" borderId="0" xfId="0" applyFont="1" applyAlignment="1">
      <alignment horizontal="center" vertical="center" wrapText="1"/>
    </xf>
    <xf numFmtId="0" fontId="30" fillId="10" borderId="23" xfId="0" applyFont="1" applyFill="1" applyBorder="1" applyAlignment="1">
      <alignment horizontal="center"/>
    </xf>
    <xf numFmtId="0" fontId="30" fillId="9" borderId="23" xfId="0" applyFont="1" applyFill="1" applyBorder="1" applyAlignment="1">
      <alignment horizontal="center"/>
    </xf>
    <xf numFmtId="168" fontId="31" fillId="9" borderId="23" xfId="4" applyNumberFormat="1" applyFont="1" applyFill="1" applyBorder="1" applyAlignment="1" applyProtection="1">
      <alignment horizontal="center" vertical="center" wrapText="1"/>
    </xf>
    <xf numFmtId="0" fontId="30" fillId="12" borderId="23" xfId="0" applyFont="1" applyFill="1" applyBorder="1" applyAlignment="1">
      <alignment horizontal="center"/>
    </xf>
    <xf numFmtId="0" fontId="30" fillId="2" borderId="9" xfId="0" applyFont="1" applyFill="1" applyBorder="1" applyAlignment="1">
      <alignment horizontal="center"/>
    </xf>
    <xf numFmtId="0" fontId="30" fillId="13" borderId="9" xfId="0" applyFont="1" applyFill="1" applyBorder="1" applyAlignment="1">
      <alignment horizontal="center"/>
    </xf>
    <xf numFmtId="0" fontId="30" fillId="14" borderId="9" xfId="0" applyFont="1" applyFill="1" applyBorder="1" applyAlignment="1">
      <alignment horizontal="center"/>
    </xf>
    <xf numFmtId="0" fontId="30" fillId="15" borderId="9" xfId="0" applyFont="1" applyFill="1" applyBorder="1" applyAlignment="1">
      <alignment horizontal="center"/>
    </xf>
    <xf numFmtId="0" fontId="30" fillId="10" borderId="9" xfId="0" applyFont="1" applyFill="1" applyBorder="1" applyAlignment="1">
      <alignment horizontal="center"/>
    </xf>
    <xf numFmtId="0" fontId="30" fillId="17" borderId="9" xfId="0" applyFont="1" applyFill="1" applyBorder="1" applyAlignment="1">
      <alignment horizontal="center"/>
    </xf>
    <xf numFmtId="0" fontId="30" fillId="18" borderId="9" xfId="0" applyFont="1" applyFill="1" applyBorder="1" applyAlignment="1">
      <alignment horizontal="center"/>
    </xf>
    <xf numFmtId="169" fontId="30" fillId="0" borderId="0" xfId="0" applyNumberFormat="1" applyFont="1" applyAlignment="1">
      <alignment horizontal="center"/>
    </xf>
    <xf numFmtId="165" fontId="8" fillId="0" borderId="15" xfId="1" applyNumberFormat="1" applyFont="1" applyFill="1" applyBorder="1" applyProtection="1">
      <protection locked="0"/>
    </xf>
    <xf numFmtId="0" fontId="32" fillId="0" borderId="0" xfId="0" applyFont="1"/>
    <xf numFmtId="43" fontId="32" fillId="0" borderId="0" xfId="1" applyFont="1"/>
    <xf numFmtId="0" fontId="33" fillId="3" borderId="0" xfId="0" applyFont="1" applyFill="1"/>
    <xf numFmtId="0" fontId="32" fillId="3" borderId="0" xfId="0" applyFont="1" applyFill="1"/>
    <xf numFmtId="0" fontId="33" fillId="19" borderId="0" xfId="0" applyFont="1" applyFill="1"/>
    <xf numFmtId="0" fontId="32" fillId="19" borderId="0" xfId="0" applyFont="1" applyFill="1"/>
    <xf numFmtId="0" fontId="23" fillId="3" borderId="9" xfId="0" applyFont="1" applyFill="1" applyBorder="1" applyAlignment="1">
      <alignment wrapText="1"/>
    </xf>
    <xf numFmtId="0" fontId="23" fillId="19" borderId="9" xfId="0" applyFont="1" applyFill="1" applyBorder="1" applyAlignment="1">
      <alignment wrapText="1"/>
    </xf>
    <xf numFmtId="0" fontId="35" fillId="0" borderId="0" xfId="0" applyFont="1" applyAlignment="1">
      <alignment horizontal="center"/>
    </xf>
    <xf numFmtId="43" fontId="0" fillId="0" borderId="9" xfId="1" applyFont="1" applyBorder="1"/>
    <xf numFmtId="14" fontId="0" fillId="0" borderId="9" xfId="0" applyNumberFormat="1" applyBorder="1"/>
    <xf numFmtId="0" fontId="0" fillId="0" borderId="9" xfId="0" applyBorder="1"/>
    <xf numFmtId="164" fontId="0" fillId="0" borderId="9" xfId="1" applyNumberFormat="1" applyFont="1" applyBorder="1"/>
    <xf numFmtId="9" fontId="0" fillId="0" borderId="0" xfId="2" applyFont="1"/>
    <xf numFmtId="0" fontId="33" fillId="0" borderId="0" xfId="0" applyFont="1" applyProtection="1">
      <protection locked="0"/>
    </xf>
    <xf numFmtId="0" fontId="0" fillId="0" borderId="0" xfId="0" applyProtection="1">
      <protection locked="0"/>
    </xf>
    <xf numFmtId="0" fontId="2" fillId="0" borderId="0" xfId="0" applyFont="1" applyProtection="1">
      <protection locked="0"/>
    </xf>
    <xf numFmtId="0" fontId="0" fillId="7" borderId="1" xfId="0" applyFill="1" applyBorder="1" applyProtection="1">
      <protection locked="0"/>
    </xf>
    <xf numFmtId="0" fontId="36" fillId="7" borderId="2" xfId="0" applyFont="1" applyFill="1" applyBorder="1" applyAlignment="1" applyProtection="1">
      <alignment horizontal="justify"/>
      <protection locked="0"/>
    </xf>
    <xf numFmtId="0" fontId="0" fillId="7" borderId="3" xfId="0" applyFill="1" applyBorder="1" applyProtection="1">
      <protection locked="0"/>
    </xf>
    <xf numFmtId="0" fontId="0" fillId="7" borderId="6" xfId="0" applyFill="1" applyBorder="1" applyProtection="1">
      <protection locked="0"/>
    </xf>
    <xf numFmtId="0" fontId="36" fillId="7" borderId="7" xfId="0" applyFont="1" applyFill="1" applyBorder="1" applyAlignment="1" applyProtection="1">
      <alignment horizontal="justify"/>
      <protection locked="0"/>
    </xf>
    <xf numFmtId="0" fontId="36" fillId="0" borderId="0" xfId="0" applyFont="1" applyAlignment="1" applyProtection="1">
      <alignment horizontal="justify"/>
      <protection locked="0"/>
    </xf>
    <xf numFmtId="0" fontId="0" fillId="7" borderId="33" xfId="0" applyFill="1" applyBorder="1" applyProtection="1">
      <protection locked="0"/>
    </xf>
    <xf numFmtId="0" fontId="33" fillId="7" borderId="33" xfId="0" applyFont="1" applyFill="1" applyBorder="1" applyProtection="1">
      <protection locked="0"/>
    </xf>
    <xf numFmtId="0" fontId="0" fillId="7" borderId="34" xfId="0" applyFill="1" applyBorder="1" applyAlignment="1" applyProtection="1">
      <alignment vertical="center"/>
      <protection locked="0"/>
    </xf>
    <xf numFmtId="0" fontId="32" fillId="7" borderId="34" xfId="0" applyFont="1" applyFill="1" applyBorder="1" applyAlignment="1" applyProtection="1">
      <alignment vertical="center"/>
      <protection locked="0"/>
    </xf>
    <xf numFmtId="0" fontId="0" fillId="7" borderId="35" xfId="0" applyFill="1" applyBorder="1" applyAlignment="1" applyProtection="1">
      <alignment horizontal="center" vertical="center"/>
      <protection locked="0"/>
    </xf>
    <xf numFmtId="0" fontId="36" fillId="7" borderId="36" xfId="0" applyFont="1" applyFill="1" applyBorder="1" applyAlignment="1" applyProtection="1">
      <alignment horizontal="justify" vertical="center"/>
      <protection locked="0"/>
    </xf>
    <xf numFmtId="0" fontId="0" fillId="7" borderId="34" xfId="0" applyFill="1" applyBorder="1" applyAlignment="1" applyProtection="1">
      <alignment horizontal="right" vertical="center"/>
      <protection locked="0"/>
    </xf>
    <xf numFmtId="0" fontId="36" fillId="7" borderId="36" xfId="0" quotePrefix="1" applyFont="1" applyFill="1" applyBorder="1" applyAlignment="1" applyProtection="1">
      <alignment horizontal="justify" vertical="center"/>
      <protection locked="0"/>
    </xf>
    <xf numFmtId="0" fontId="0" fillId="4" borderId="36" xfId="0" applyFill="1" applyBorder="1" applyAlignment="1" applyProtection="1">
      <alignment vertical="center"/>
      <protection locked="0"/>
    </xf>
    <xf numFmtId="0" fontId="36" fillId="4" borderId="36" xfId="0" applyFont="1" applyFill="1" applyBorder="1" applyAlignment="1" applyProtection="1">
      <alignment horizontal="justify" vertical="center"/>
      <protection locked="0"/>
    </xf>
    <xf numFmtId="0" fontId="0" fillId="7" borderId="34" xfId="0" applyFill="1" applyBorder="1" applyAlignment="1" applyProtection="1">
      <alignment horizontal="center" vertical="center"/>
      <protection locked="0"/>
    </xf>
    <xf numFmtId="0" fontId="37" fillId="7" borderId="36" xfId="0" applyFont="1" applyFill="1" applyBorder="1" applyAlignment="1" applyProtection="1">
      <alignment horizontal="justify" vertical="center"/>
      <protection locked="0"/>
    </xf>
    <xf numFmtId="0" fontId="0" fillId="4" borderId="36" xfId="0" applyFill="1" applyBorder="1" applyAlignment="1" applyProtection="1">
      <alignment horizontal="center" vertical="center"/>
      <protection locked="0"/>
    </xf>
    <xf numFmtId="0" fontId="36" fillId="7" borderId="4" xfId="0" applyFont="1" applyFill="1" applyBorder="1" applyAlignment="1" applyProtection="1">
      <alignment horizontal="justify"/>
      <protection locked="0"/>
    </xf>
    <xf numFmtId="0" fontId="36" fillId="7" borderId="21" xfId="0" applyFont="1" applyFill="1" applyBorder="1" applyAlignment="1" applyProtection="1">
      <alignment horizontal="justify"/>
      <protection locked="0"/>
    </xf>
    <xf numFmtId="165" fontId="6" fillId="4" borderId="9" xfId="1" applyNumberFormat="1" applyFont="1" applyFill="1" applyBorder="1" applyAlignment="1" applyProtection="1">
      <alignment horizontal="right"/>
    </xf>
    <xf numFmtId="4" fontId="6" fillId="0" borderId="15" xfId="1" applyNumberFormat="1" applyFont="1" applyBorder="1" applyProtection="1"/>
    <xf numFmtId="165" fontId="8" fillId="0" borderId="15" xfId="1" applyNumberFormat="1" applyFont="1" applyFill="1" applyBorder="1" applyProtection="1"/>
    <xf numFmtId="165" fontId="6" fillId="4" borderId="9" xfId="1" applyNumberFormat="1" applyFont="1" applyFill="1" applyBorder="1" applyProtection="1"/>
    <xf numFmtId="4" fontId="8" fillId="0" borderId="15" xfId="1" applyNumberFormat="1" applyFont="1" applyBorder="1" applyProtection="1"/>
    <xf numFmtId="4" fontId="6" fillId="0" borderId="0" xfId="1" applyNumberFormat="1" applyFont="1" applyProtection="1"/>
    <xf numFmtId="4" fontId="6" fillId="0" borderId="11" xfId="1" applyNumberFormat="1" applyFont="1" applyBorder="1" applyProtection="1"/>
    <xf numFmtId="4" fontId="6" fillId="0" borderId="18" xfId="1" applyNumberFormat="1" applyFont="1" applyBorder="1" applyProtection="1"/>
    <xf numFmtId="164" fontId="6" fillId="0" borderId="15" xfId="1" applyNumberFormat="1" applyFont="1" applyBorder="1" applyProtection="1"/>
    <xf numFmtId="164" fontId="8" fillId="0" borderId="15" xfId="1" applyNumberFormat="1" applyFont="1" applyBorder="1" applyProtection="1"/>
    <xf numFmtId="164" fontId="6" fillId="0" borderId="0" xfId="1" applyNumberFormat="1" applyFont="1" applyProtection="1"/>
    <xf numFmtId="164" fontId="6" fillId="0" borderId="13" xfId="1" applyNumberFormat="1" applyFont="1" applyBorder="1" applyProtection="1"/>
    <xf numFmtId="165" fontId="8" fillId="6" borderId="15" xfId="1" applyNumberFormat="1" applyFont="1" applyFill="1" applyBorder="1" applyProtection="1"/>
    <xf numFmtId="0" fontId="0" fillId="3" borderId="0" xfId="0" applyFill="1"/>
    <xf numFmtId="0" fontId="0" fillId="0" borderId="0" xfId="0" applyAlignment="1">
      <alignment wrapText="1"/>
    </xf>
    <xf numFmtId="0" fontId="38" fillId="0" borderId="0" xfId="0" applyFont="1"/>
    <xf numFmtId="0" fontId="35" fillId="0" borderId="0" xfId="0" applyFont="1" applyAlignment="1">
      <alignment horizontal="center" vertical="center" wrapText="1"/>
    </xf>
    <xf numFmtId="0" fontId="29" fillId="10" borderId="20" xfId="0" applyFont="1" applyFill="1" applyBorder="1" applyAlignment="1">
      <alignment horizontal="left" vertical="center" wrapText="1"/>
    </xf>
    <xf numFmtId="0" fontId="28" fillId="0" borderId="23" xfId="0" applyFont="1" applyBorder="1"/>
    <xf numFmtId="0" fontId="28" fillId="0" borderId="23" xfId="0" applyFont="1" applyBorder="1" applyAlignment="1">
      <alignment horizontal="left"/>
    </xf>
    <xf numFmtId="0" fontId="30" fillId="10" borderId="9" xfId="0" applyFont="1" applyFill="1" applyBorder="1" applyAlignment="1">
      <alignment horizontal="left"/>
    </xf>
    <xf numFmtId="0" fontId="27" fillId="0" borderId="9" xfId="0" applyFont="1" applyBorder="1" applyAlignment="1">
      <alignment horizontal="center" vertical="center" wrapText="1"/>
    </xf>
    <xf numFmtId="0" fontId="27" fillId="0" borderId="9" xfId="0" applyFont="1" applyBorder="1" applyAlignment="1">
      <alignment horizontal="justify" vertical="center"/>
    </xf>
    <xf numFmtId="43" fontId="0" fillId="0" borderId="9" xfId="0" applyNumberFormat="1" applyBorder="1"/>
    <xf numFmtId="170" fontId="0" fillId="0" borderId="9" xfId="1" applyNumberFormat="1" applyFont="1" applyBorder="1"/>
    <xf numFmtId="0" fontId="26" fillId="0" borderId="9" xfId="0" applyFont="1" applyBorder="1" applyAlignment="1">
      <alignment horizontal="center"/>
    </xf>
    <xf numFmtId="0" fontId="26" fillId="0" borderId="9" xfId="0" applyFont="1" applyBorder="1"/>
    <xf numFmtId="164" fontId="2" fillId="0" borderId="9" xfId="1" applyNumberFormat="1" applyFont="1" applyBorder="1"/>
    <xf numFmtId="0" fontId="27" fillId="0" borderId="0" xfId="0" applyFont="1" applyAlignment="1">
      <alignment horizontal="center"/>
    </xf>
    <xf numFmtId="43" fontId="35" fillId="0" borderId="0" xfId="1" applyFont="1" applyAlignment="1">
      <alignment horizontal="center"/>
    </xf>
    <xf numFmtId="43" fontId="29" fillId="13" borderId="9" xfId="1" applyFont="1" applyFill="1" applyBorder="1" applyAlignment="1">
      <alignment horizontal="center" vertical="center" wrapText="1"/>
    </xf>
    <xf numFmtId="43" fontId="28" fillId="0" borderId="23" xfId="1" applyFont="1" applyBorder="1"/>
    <xf numFmtId="43" fontId="30" fillId="13" borderId="9" xfId="1" applyFont="1" applyFill="1" applyBorder="1" applyAlignment="1">
      <alignment horizontal="center"/>
    </xf>
    <xf numFmtId="43" fontId="2" fillId="0" borderId="9" xfId="1" applyFont="1" applyBorder="1"/>
    <xf numFmtId="14" fontId="0" fillId="3" borderId="9" xfId="0" applyNumberFormat="1" applyFill="1" applyBorder="1"/>
    <xf numFmtId="14" fontId="0" fillId="0" borderId="0" xfId="0" applyNumberFormat="1"/>
    <xf numFmtId="165" fontId="8" fillId="0" borderId="0" xfId="1" applyNumberFormat="1" applyFont="1" applyProtection="1"/>
    <xf numFmtId="165" fontId="6" fillId="0" borderId="0" xfId="1" applyNumberFormat="1" applyFont="1" applyFill="1" applyProtection="1"/>
    <xf numFmtId="0" fontId="21" fillId="3" borderId="32" xfId="0" applyFont="1" applyFill="1" applyBorder="1" applyAlignment="1" applyProtection="1">
      <alignment horizontal="center" vertical="center"/>
      <protection locked="0"/>
    </xf>
    <xf numFmtId="0" fontId="21" fillId="3" borderId="9" xfId="0" applyFont="1" applyFill="1" applyBorder="1" applyAlignment="1" applyProtection="1">
      <alignment horizontal="center" vertical="center"/>
      <protection locked="0"/>
    </xf>
    <xf numFmtId="164" fontId="6" fillId="0" borderId="0" xfId="1" applyNumberFormat="1" applyFont="1" applyBorder="1" applyAlignment="1">
      <alignment horizontal="center" vertical="center" wrapText="1"/>
    </xf>
    <xf numFmtId="0" fontId="8" fillId="0" borderId="0" xfId="0" applyFont="1" applyAlignment="1">
      <alignment horizontal="center" wrapText="1"/>
    </xf>
    <xf numFmtId="0" fontId="8" fillId="0" borderId="12" xfId="0" applyFont="1" applyBorder="1"/>
    <xf numFmtId="0" fontId="8" fillId="0" borderId="0" xfId="0" applyFont="1" applyProtection="1">
      <protection hidden="1"/>
    </xf>
    <xf numFmtId="0" fontId="41" fillId="0" borderId="1" xfId="3" applyFont="1" applyBorder="1" applyAlignment="1">
      <alignment horizontal="left"/>
    </xf>
    <xf numFmtId="166" fontId="6" fillId="0" borderId="2" xfId="3" applyNumberFormat="1" applyFont="1" applyBorder="1"/>
    <xf numFmtId="166" fontId="8" fillId="0" borderId="4" xfId="3" applyNumberFormat="1" applyFont="1" applyBorder="1"/>
    <xf numFmtId="166" fontId="8" fillId="0" borderId="3" xfId="3" applyNumberFormat="1" applyFont="1" applyBorder="1"/>
    <xf numFmtId="166" fontId="8" fillId="0" borderId="5" xfId="3" applyNumberFormat="1" applyFont="1" applyBorder="1"/>
    <xf numFmtId="166" fontId="8" fillId="0" borderId="3" xfId="3" applyNumberFormat="1" applyFont="1" applyBorder="1" applyAlignment="1">
      <alignment horizontal="right"/>
    </xf>
    <xf numFmtId="49" fontId="6" fillId="0" borderId="3" xfId="0" applyNumberFormat="1" applyFont="1" applyBorder="1" applyAlignment="1">
      <alignment horizontal="right"/>
    </xf>
    <xf numFmtId="49" fontId="12" fillId="0" borderId="3" xfId="0" applyNumberFormat="1" applyFont="1" applyBorder="1" applyAlignment="1">
      <alignment horizontal="right"/>
    </xf>
    <xf numFmtId="0" fontId="6" fillId="0" borderId="3" xfId="3" applyFont="1" applyBorder="1" applyAlignment="1">
      <alignment horizontal="right"/>
    </xf>
    <xf numFmtId="0" fontId="6" fillId="0" borderId="42" xfId="3" applyFont="1" applyBorder="1" applyAlignment="1">
      <alignment horizontal="right"/>
    </xf>
    <xf numFmtId="171" fontId="6" fillId="0" borderId="43" xfId="3" applyNumberFormat="1" applyFont="1" applyBorder="1"/>
    <xf numFmtId="0" fontId="8" fillId="0" borderId="3" xfId="3" applyFont="1" applyBorder="1" applyAlignment="1">
      <alignment horizontal="right"/>
    </xf>
    <xf numFmtId="0" fontId="42" fillId="0" borderId="0" xfId="0" applyFont="1"/>
    <xf numFmtId="0" fontId="42" fillId="0" borderId="0" xfId="0" applyFont="1" applyAlignment="1">
      <alignment horizontal="justify" vertical="center"/>
    </xf>
    <xf numFmtId="0" fontId="2" fillId="0" borderId="0" xfId="0" applyFont="1" applyAlignment="1">
      <alignment horizontal="right"/>
    </xf>
    <xf numFmtId="0" fontId="2" fillId="0" borderId="38" xfId="0" applyFont="1" applyBorder="1" applyAlignment="1">
      <alignment horizontal="center" vertical="top" wrapText="1"/>
    </xf>
    <xf numFmtId="0" fontId="2" fillId="0" borderId="40" xfId="0" applyFont="1" applyBorder="1" applyAlignment="1">
      <alignment horizontal="center" vertical="top" wrapText="1"/>
    </xf>
    <xf numFmtId="0" fontId="2" fillId="0" borderId="44" xfId="0" applyFont="1" applyBorder="1" applyAlignment="1">
      <alignment horizontal="center" vertical="top" wrapText="1"/>
    </xf>
    <xf numFmtId="0" fontId="2" fillId="0" borderId="45" xfId="0" applyFont="1" applyBorder="1" applyAlignment="1">
      <alignment horizontal="center" vertical="top" wrapText="1"/>
    </xf>
    <xf numFmtId="0" fontId="0" fillId="0" borderId="46" xfId="0" applyBorder="1" applyAlignment="1">
      <alignment vertical="center" wrapText="1"/>
    </xf>
    <xf numFmtId="0" fontId="0" fillId="0" borderId="23" xfId="0" applyBorder="1" applyAlignment="1">
      <alignment vertical="center" wrapText="1"/>
    </xf>
    <xf numFmtId="43" fontId="0" fillId="0" borderId="23" xfId="0" applyNumberFormat="1" applyBorder="1" applyAlignment="1">
      <alignment vertical="center" wrapText="1"/>
    </xf>
    <xf numFmtId="43" fontId="0" fillId="0" borderId="47" xfId="0" applyNumberFormat="1" applyBorder="1" applyAlignment="1">
      <alignment vertical="center" wrapText="1"/>
    </xf>
    <xf numFmtId="0" fontId="0" fillId="0" borderId="28" xfId="0" applyBorder="1"/>
    <xf numFmtId="0" fontId="0" fillId="20" borderId="28" xfId="0" applyFill="1" applyBorder="1"/>
    <xf numFmtId="0" fontId="0" fillId="20" borderId="9" xfId="0" applyFill="1" applyBorder="1"/>
    <xf numFmtId="0" fontId="2" fillId="20" borderId="9" xfId="0" applyFont="1" applyFill="1" applyBorder="1"/>
    <xf numFmtId="43" fontId="0" fillId="20" borderId="23" xfId="0" applyNumberFormat="1" applyFill="1" applyBorder="1" applyAlignment="1">
      <alignment vertical="center" wrapText="1"/>
    </xf>
    <xf numFmtId="43" fontId="0" fillId="20" borderId="29" xfId="0" applyNumberFormat="1" applyFill="1" applyBorder="1"/>
    <xf numFmtId="49" fontId="22" fillId="11" borderId="0" xfId="0" applyNumberFormat="1" applyFont="1" applyFill="1" applyAlignment="1">
      <alignment horizontal="center" vertical="top" readingOrder="1"/>
    </xf>
    <xf numFmtId="0" fontId="0" fillId="0" borderId="0" xfId="0" applyAlignment="1">
      <alignment horizontal="left"/>
    </xf>
    <xf numFmtId="0" fontId="0" fillId="21" borderId="0" xfId="0" applyFill="1"/>
    <xf numFmtId="0" fontId="6" fillId="4" borderId="0" xfId="0" applyFont="1" applyFill="1" applyAlignment="1">
      <alignment horizontal="center" wrapText="1"/>
    </xf>
    <xf numFmtId="164" fontId="6" fillId="4" borderId="11" xfId="1" applyNumberFormat="1" applyFont="1" applyFill="1" applyBorder="1" applyAlignment="1">
      <alignment horizontal="center" vertical="center" wrapText="1"/>
    </xf>
    <xf numFmtId="164" fontId="6" fillId="4" borderId="12" xfId="1" applyNumberFormat="1" applyFont="1" applyFill="1" applyBorder="1" applyAlignment="1">
      <alignment horizontal="center" vertical="center" wrapText="1"/>
    </xf>
    <xf numFmtId="164" fontId="6" fillId="4" borderId="20" xfId="1" applyNumberFormat="1" applyFont="1" applyFill="1" applyBorder="1" applyAlignment="1">
      <alignment horizontal="center" vertical="center" wrapText="1"/>
    </xf>
    <xf numFmtId="164" fontId="6" fillId="4" borderId="8" xfId="1" applyNumberFormat="1" applyFont="1" applyFill="1" applyBorder="1" applyAlignment="1">
      <alignment horizontal="center" vertical="center" wrapText="1"/>
    </xf>
    <xf numFmtId="164" fontId="6" fillId="4" borderId="23" xfId="1" applyNumberFormat="1" applyFont="1" applyFill="1" applyBorder="1" applyAlignment="1">
      <alignment horizontal="center" vertical="center" wrapText="1"/>
    </xf>
    <xf numFmtId="166" fontId="14" fillId="0" borderId="0" xfId="3" applyNumberFormat="1" applyFont="1"/>
    <xf numFmtId="171" fontId="8" fillId="0" borderId="0" xfId="3" applyNumberFormat="1" applyFont="1"/>
    <xf numFmtId="171" fontId="6" fillId="0" borderId="0" xfId="3" applyNumberFormat="1" applyFont="1"/>
    <xf numFmtId="49" fontId="12" fillId="0" borderId="48" xfId="0" applyNumberFormat="1" applyFont="1" applyBorder="1"/>
    <xf numFmtId="165" fontId="6" fillId="0" borderId="0" xfId="1" applyNumberFormat="1" applyFont="1" applyBorder="1"/>
    <xf numFmtId="164" fontId="6" fillId="0" borderId="0" xfId="1" applyNumberFormat="1" applyFont="1" applyBorder="1" applyAlignment="1">
      <alignment horizontal="center" wrapText="1"/>
    </xf>
    <xf numFmtId="164" fontId="6" fillId="0" borderId="0" xfId="1" applyNumberFormat="1" applyFont="1" applyBorder="1"/>
    <xf numFmtId="164" fontId="6" fillId="0" borderId="0" xfId="1" applyNumberFormat="1" applyFont="1" applyBorder="1" applyAlignment="1">
      <alignment horizontal="left"/>
    </xf>
    <xf numFmtId="165" fontId="8" fillId="0" borderId="0" xfId="1" applyNumberFormat="1" applyFont="1" applyBorder="1"/>
    <xf numFmtId="49" fontId="12" fillId="0" borderId="13" xfId="0" applyNumberFormat="1" applyFont="1" applyBorder="1"/>
    <xf numFmtId="165" fontId="40" fillId="0" borderId="0" xfId="1" applyNumberFormat="1" applyFont="1" applyBorder="1"/>
    <xf numFmtId="165" fontId="6" fillId="6" borderId="0" xfId="1" applyNumberFormat="1" applyFont="1" applyFill="1" applyBorder="1"/>
    <xf numFmtId="164" fontId="8" fillId="0" borderId="0" xfId="1" applyNumberFormat="1" applyFont="1" applyBorder="1"/>
    <xf numFmtId="49" fontId="12" fillId="0" borderId="12" xfId="0" applyNumberFormat="1" applyFont="1" applyBorder="1"/>
    <xf numFmtId="165" fontId="6" fillId="0" borderId="0" xfId="1" applyNumberFormat="1" applyFont="1" applyFill="1" applyBorder="1"/>
    <xf numFmtId="0" fontId="18" fillId="0" borderId="0" xfId="3" applyFont="1"/>
    <xf numFmtId="14" fontId="6" fillId="0" borderId="0" xfId="3" applyNumberFormat="1" applyFont="1"/>
    <xf numFmtId="164" fontId="8" fillId="0" borderId="0" xfId="1" applyNumberFormat="1" applyFont="1" applyBorder="1" applyProtection="1">
      <protection locked="0"/>
    </xf>
    <xf numFmtId="164" fontId="8" fillId="6" borderId="0" xfId="1" applyNumberFormat="1" applyFont="1" applyFill="1" applyBorder="1" applyProtection="1">
      <protection locked="0"/>
    </xf>
    <xf numFmtId="164" fontId="8" fillId="0" borderId="18" xfId="1" applyNumberFormat="1" applyFont="1" applyBorder="1"/>
    <xf numFmtId="49" fontId="12" fillId="0" borderId="22" xfId="0" applyNumberFormat="1" applyFont="1" applyBorder="1"/>
    <xf numFmtId="0" fontId="2" fillId="0" borderId="12" xfId="0" applyFont="1" applyBorder="1" applyAlignment="1">
      <alignment horizontal="center" vertical="top" wrapText="1"/>
    </xf>
    <xf numFmtId="0" fontId="2" fillId="0" borderId="15" xfId="0" applyFont="1" applyBorder="1" applyAlignment="1">
      <alignment horizontal="center" vertical="top" wrapText="1"/>
    </xf>
    <xf numFmtId="0" fontId="2" fillId="0" borderId="13" xfId="0" applyFont="1" applyBorder="1" applyAlignment="1">
      <alignment horizontal="center" vertical="top" wrapText="1"/>
    </xf>
    <xf numFmtId="0" fontId="2" fillId="0" borderId="50" xfId="0" applyFont="1" applyBorder="1" applyAlignment="1">
      <alignment horizontal="center" vertical="top" wrapText="1"/>
    </xf>
    <xf numFmtId="49" fontId="2" fillId="0" borderId="49" xfId="0" applyNumberFormat="1" applyFont="1" applyBorder="1" applyAlignment="1">
      <alignment horizontal="center" vertical="top" wrapText="1"/>
    </xf>
    <xf numFmtId="0" fontId="0" fillId="9" borderId="0" xfId="0" applyFill="1"/>
    <xf numFmtId="168" fontId="29" fillId="15" borderId="8" xfId="0" applyNumberFormat="1" applyFont="1" applyFill="1" applyBorder="1" applyAlignment="1">
      <alignment horizontal="center" vertical="center" wrapText="1"/>
    </xf>
    <xf numFmtId="168" fontId="29" fillId="2" borderId="8" xfId="0" applyNumberFormat="1" applyFont="1" applyFill="1" applyBorder="1" applyAlignment="1">
      <alignment horizontal="center" vertical="center" wrapText="1"/>
    </xf>
    <xf numFmtId="168" fontId="29" fillId="14" borderId="8" xfId="0" applyNumberFormat="1" applyFont="1" applyFill="1" applyBorder="1" applyAlignment="1">
      <alignment horizontal="center" vertical="center" wrapText="1"/>
    </xf>
    <xf numFmtId="0" fontId="0" fillId="12" borderId="0" xfId="0" applyFill="1"/>
    <xf numFmtId="0" fontId="0" fillId="14" borderId="0" xfId="0" applyFill="1"/>
    <xf numFmtId="0" fontId="0" fillId="2" borderId="0" xfId="0" applyFill="1"/>
    <xf numFmtId="0" fontId="0" fillId="13" borderId="0" xfId="0" applyFill="1"/>
    <xf numFmtId="0" fontId="0" fillId="19" borderId="0" xfId="0" applyFill="1"/>
    <xf numFmtId="0" fontId="0" fillId="12" borderId="9" xfId="0" applyFill="1" applyBorder="1"/>
    <xf numFmtId="0" fontId="0" fillId="7" borderId="0" xfId="0" applyFill="1"/>
    <xf numFmtId="0" fontId="33" fillId="12" borderId="0" xfId="0" applyFont="1" applyFill="1"/>
    <xf numFmtId="0" fontId="32" fillId="12" borderId="0" xfId="0" applyFont="1" applyFill="1"/>
    <xf numFmtId="0" fontId="33" fillId="10" borderId="0" xfId="0" applyFont="1" applyFill="1"/>
    <xf numFmtId="0" fontId="32" fillId="10" borderId="0" xfId="0" applyFont="1" applyFill="1"/>
    <xf numFmtId="0" fontId="33" fillId="14" borderId="0" xfId="0" applyFont="1" applyFill="1"/>
    <xf numFmtId="0" fontId="32" fillId="14" borderId="0" xfId="0" applyFont="1" applyFill="1"/>
    <xf numFmtId="0" fontId="33" fillId="2" borderId="0" xfId="0" applyFont="1" applyFill="1"/>
    <xf numFmtId="0" fontId="32" fillId="2" borderId="0" xfId="0" applyFont="1" applyFill="1"/>
    <xf numFmtId="0" fontId="33" fillId="9" borderId="0" xfId="0" applyFont="1" applyFill="1"/>
    <xf numFmtId="0" fontId="32" fillId="9" borderId="0" xfId="0" applyFont="1" applyFill="1"/>
    <xf numFmtId="0" fontId="33" fillId="13" borderId="0" xfId="0" applyFont="1" applyFill="1"/>
    <xf numFmtId="0" fontId="32" fillId="13" borderId="0" xfId="0" applyFont="1" applyFill="1"/>
    <xf numFmtId="173" fontId="0" fillId="0" borderId="0" xfId="0" applyNumberFormat="1"/>
    <xf numFmtId="0" fontId="2" fillId="13" borderId="38" xfId="0" applyFont="1" applyFill="1" applyBorder="1" applyAlignment="1">
      <alignment horizontal="center" wrapText="1"/>
    </xf>
    <xf numFmtId="0" fontId="2" fillId="13" borderId="44" xfId="0" applyFont="1" applyFill="1" applyBorder="1" applyAlignment="1">
      <alignment horizontal="center" wrapText="1"/>
    </xf>
    <xf numFmtId="0" fontId="23" fillId="12" borderId="9" xfId="0" applyFont="1" applyFill="1" applyBorder="1" applyAlignment="1">
      <alignment wrapText="1"/>
    </xf>
    <xf numFmtId="0" fontId="23" fillId="10" borderId="9" xfId="0" applyFont="1" applyFill="1" applyBorder="1" applyAlignment="1">
      <alignment wrapText="1"/>
    </xf>
    <xf numFmtId="0" fontId="23" fillId="14" borderId="9" xfId="0" applyFont="1" applyFill="1" applyBorder="1" applyAlignment="1">
      <alignment wrapText="1"/>
    </xf>
    <xf numFmtId="0" fontId="23" fillId="2" borderId="9" xfId="0" applyFont="1" applyFill="1" applyBorder="1" applyAlignment="1">
      <alignment wrapText="1"/>
    </xf>
    <xf numFmtId="0" fontId="23" fillId="9" borderId="9" xfId="0" applyFont="1" applyFill="1" applyBorder="1" applyAlignment="1">
      <alignment wrapText="1"/>
    </xf>
    <xf numFmtId="0" fontId="23" fillId="13" borderId="9" xfId="0" applyFont="1" applyFill="1" applyBorder="1" applyAlignment="1">
      <alignment wrapText="1"/>
    </xf>
    <xf numFmtId="0" fontId="34" fillId="0" borderId="24" xfId="0" applyFont="1" applyBorder="1" applyAlignment="1">
      <alignment horizontal="centerContinuous" wrapText="1"/>
    </xf>
    <xf numFmtId="0" fontId="43" fillId="0" borderId="51" xfId="0" applyFont="1" applyBorder="1" applyAlignment="1">
      <alignment horizontal="centerContinuous"/>
    </xf>
    <xf numFmtId="0" fontId="43" fillId="0" borderId="25" xfId="0" applyFont="1" applyBorder="1" applyAlignment="1">
      <alignment horizontal="centerContinuous"/>
    </xf>
    <xf numFmtId="0" fontId="2" fillId="0" borderId="38" xfId="0" applyFont="1" applyBorder="1" applyAlignment="1" applyProtection="1">
      <alignment horizontal="center" vertical="top" wrapText="1"/>
      <protection locked="0"/>
    </xf>
    <xf numFmtId="0" fontId="2" fillId="0" borderId="40" xfId="0" applyFont="1" applyBorder="1" applyAlignment="1" applyProtection="1">
      <alignment horizontal="center" vertical="top" wrapText="1"/>
      <protection locked="0"/>
    </xf>
    <xf numFmtId="0" fontId="2" fillId="0" borderId="44" xfId="0" applyFont="1" applyBorder="1" applyAlignment="1" applyProtection="1">
      <alignment horizontal="center" vertical="top" wrapText="1"/>
      <protection locked="0"/>
    </xf>
    <xf numFmtId="0" fontId="2" fillId="0" borderId="45" xfId="0" applyFont="1" applyBorder="1" applyAlignment="1" applyProtection="1">
      <alignment horizontal="center" vertical="top" wrapText="1"/>
      <protection locked="0"/>
    </xf>
    <xf numFmtId="43" fontId="0" fillId="14" borderId="23" xfId="0" applyNumberFormat="1" applyFill="1" applyBorder="1" applyAlignment="1">
      <alignment vertical="center" wrapText="1"/>
    </xf>
    <xf numFmtId="0" fontId="0" fillId="0" borderId="39" xfId="0" applyBorder="1" applyAlignment="1">
      <alignment horizontal="centerContinuous"/>
    </xf>
    <xf numFmtId="0" fontId="0" fillId="0" borderId="39" xfId="0" applyBorder="1" applyAlignment="1">
      <alignment horizontal="center" wrapText="1"/>
    </xf>
    <xf numFmtId="0" fontId="0" fillId="0" borderId="39" xfId="0" applyBorder="1" applyAlignment="1">
      <alignment wrapText="1"/>
    </xf>
    <xf numFmtId="0" fontId="0" fillId="0" borderId="25" xfId="0" applyBorder="1" applyAlignment="1">
      <alignment wrapText="1"/>
    </xf>
    <xf numFmtId="0" fontId="2" fillId="0" borderId="38" xfId="0" applyFont="1" applyBorder="1"/>
    <xf numFmtId="0" fontId="2" fillId="0" borderId="44" xfId="0" applyFont="1" applyBorder="1"/>
    <xf numFmtId="0" fontId="2" fillId="0" borderId="45" xfId="0" applyFont="1" applyBorder="1"/>
    <xf numFmtId="0" fontId="23" fillId="3" borderId="20" xfId="0" applyFont="1" applyFill="1" applyBorder="1" applyAlignment="1">
      <alignment wrapText="1"/>
    </xf>
    <xf numFmtId="0" fontId="0" fillId="3" borderId="20" xfId="0" applyFill="1" applyBorder="1"/>
    <xf numFmtId="0" fontId="23" fillId="12" borderId="20" xfId="0" applyFont="1" applyFill="1" applyBorder="1" applyAlignment="1">
      <alignment wrapText="1"/>
    </xf>
    <xf numFmtId="0" fontId="0" fillId="12" borderId="20" xfId="0" applyFill="1" applyBorder="1"/>
    <xf numFmtId="0" fontId="23" fillId="10" borderId="20" xfId="0" applyFont="1" applyFill="1" applyBorder="1" applyAlignment="1">
      <alignment wrapText="1"/>
    </xf>
    <xf numFmtId="0" fontId="0" fillId="10" borderId="20" xfId="0" applyFill="1" applyBorder="1"/>
    <xf numFmtId="0" fontId="23" fillId="14" borderId="20" xfId="0" applyFont="1" applyFill="1" applyBorder="1" applyAlignment="1">
      <alignment wrapText="1"/>
    </xf>
    <xf numFmtId="0" fontId="0" fillId="14" borderId="20" xfId="0" applyFill="1" applyBorder="1"/>
    <xf numFmtId="0" fontId="23" fillId="2" borderId="20" xfId="0" applyFont="1" applyFill="1" applyBorder="1" applyAlignment="1">
      <alignment wrapText="1"/>
    </xf>
    <xf numFmtId="0" fontId="0" fillId="2" borderId="20" xfId="0" applyFill="1" applyBorder="1"/>
    <xf numFmtId="0" fontId="23" fillId="9" borderId="20" xfId="0" applyFont="1" applyFill="1" applyBorder="1" applyAlignment="1">
      <alignment wrapText="1"/>
    </xf>
    <xf numFmtId="0" fontId="0" fillId="9" borderId="20" xfId="0" applyFill="1" applyBorder="1"/>
    <xf numFmtId="0" fontId="23" fillId="13" borderId="20" xfId="0" applyFont="1" applyFill="1" applyBorder="1" applyAlignment="1">
      <alignment wrapText="1"/>
    </xf>
    <xf numFmtId="0" fontId="0" fillId="13" borderId="20" xfId="0" applyFill="1" applyBorder="1"/>
    <xf numFmtId="0" fontId="23" fillId="19" borderId="20" xfId="0" applyFont="1" applyFill="1" applyBorder="1" applyAlignment="1">
      <alignment wrapText="1"/>
    </xf>
    <xf numFmtId="0" fontId="0" fillId="19" borderId="20" xfId="0" applyFill="1" applyBorder="1"/>
    <xf numFmtId="0" fontId="0" fillId="0" borderId="52" xfId="0" applyBorder="1" applyAlignment="1">
      <alignment vertical="center" wrapText="1"/>
    </xf>
    <xf numFmtId="0" fontId="0" fillId="0" borderId="53" xfId="0" applyBorder="1"/>
    <xf numFmtId="43" fontId="0" fillId="0" borderId="52" xfId="0" applyNumberFormat="1" applyBorder="1" applyAlignment="1">
      <alignment vertical="center" wrapText="1"/>
    </xf>
    <xf numFmtId="0" fontId="0" fillId="7" borderId="32" xfId="0" applyFill="1" applyBorder="1"/>
    <xf numFmtId="172" fontId="0" fillId="0" borderId="9" xfId="1" applyNumberFormat="1" applyFont="1" applyBorder="1"/>
    <xf numFmtId="172" fontId="0" fillId="0" borderId="9" xfId="0" applyNumberFormat="1" applyBorder="1"/>
    <xf numFmtId="172" fontId="0" fillId="3" borderId="9" xfId="1" applyNumberFormat="1" applyFont="1" applyFill="1" applyBorder="1"/>
    <xf numFmtId="172" fontId="0" fillId="3" borderId="9" xfId="0" applyNumberFormat="1" applyFill="1" applyBorder="1"/>
    <xf numFmtId="172" fontId="0" fillId="12" borderId="9" xfId="1" applyNumberFormat="1" applyFont="1" applyFill="1" applyBorder="1"/>
    <xf numFmtId="172" fontId="0" fillId="12" borderId="9" xfId="0" applyNumberFormat="1" applyFill="1" applyBorder="1"/>
    <xf numFmtId="172" fontId="0" fillId="10" borderId="9" xfId="1" applyNumberFormat="1" applyFont="1" applyFill="1" applyBorder="1"/>
    <xf numFmtId="172" fontId="0" fillId="10" borderId="9" xfId="0" applyNumberFormat="1" applyFill="1" applyBorder="1"/>
    <xf numFmtId="172" fontId="0" fillId="14" borderId="9" xfId="1" applyNumberFormat="1" applyFont="1" applyFill="1" applyBorder="1"/>
    <xf numFmtId="172" fontId="0" fillId="14" borderId="9" xfId="0" applyNumberFormat="1" applyFill="1" applyBorder="1"/>
    <xf numFmtId="172" fontId="0" fillId="2" borderId="9" xfId="1" applyNumberFormat="1" applyFont="1" applyFill="1" applyBorder="1"/>
    <xf numFmtId="172" fontId="0" fillId="2" borderId="9" xfId="0" applyNumberFormat="1" applyFill="1" applyBorder="1"/>
    <xf numFmtId="172" fontId="0" fillId="9" borderId="9" xfId="1" applyNumberFormat="1" applyFont="1" applyFill="1" applyBorder="1"/>
    <xf numFmtId="172" fontId="0" fillId="9" borderId="9" xfId="0" applyNumberFormat="1" applyFill="1" applyBorder="1"/>
    <xf numFmtId="172" fontId="0" fillId="13" borderId="9" xfId="1" applyNumberFormat="1" applyFont="1" applyFill="1" applyBorder="1"/>
    <xf numFmtId="172" fontId="0" fillId="13" borderId="9" xfId="0" applyNumberFormat="1" applyFill="1" applyBorder="1"/>
    <xf numFmtId="172" fontId="0" fillId="19" borderId="9" xfId="1" applyNumberFormat="1" applyFont="1" applyFill="1" applyBorder="1"/>
    <xf numFmtId="172" fontId="0" fillId="19" borderId="9" xfId="0" applyNumberFormat="1" applyFill="1" applyBorder="1"/>
    <xf numFmtId="172" fontId="0" fillId="0" borderId="9" xfId="1" applyNumberFormat="1" applyFont="1" applyFill="1" applyBorder="1"/>
    <xf numFmtId="172" fontId="0" fillId="0" borderId="53" xfId="1" applyNumberFormat="1" applyFont="1" applyBorder="1"/>
    <xf numFmtId="172" fontId="0" fillId="0" borderId="53" xfId="0" applyNumberFormat="1" applyBorder="1"/>
    <xf numFmtId="172" fontId="0" fillId="3" borderId="53" xfId="1" applyNumberFormat="1" applyFont="1" applyFill="1" applyBorder="1"/>
    <xf numFmtId="172" fontId="0" fillId="3" borderId="53" xfId="0" applyNumberFormat="1" applyFill="1" applyBorder="1"/>
    <xf numFmtId="172" fontId="0" fillId="12" borderId="53" xfId="1" applyNumberFormat="1" applyFont="1" applyFill="1" applyBorder="1"/>
    <xf numFmtId="172" fontId="0" fillId="12" borderId="53" xfId="0" applyNumberFormat="1" applyFill="1" applyBorder="1"/>
    <xf numFmtId="172" fontId="0" fillId="10" borderId="53" xfId="1" applyNumberFormat="1" applyFont="1" applyFill="1" applyBorder="1"/>
    <xf numFmtId="172" fontId="0" fillId="10" borderId="53" xfId="0" applyNumberFormat="1" applyFill="1" applyBorder="1"/>
    <xf numFmtId="172" fontId="0" fillId="14" borderId="53" xfId="1" applyNumberFormat="1" applyFont="1" applyFill="1" applyBorder="1"/>
    <xf numFmtId="172" fontId="0" fillId="14" borderId="53" xfId="0" applyNumberFormat="1" applyFill="1" applyBorder="1"/>
    <xf numFmtId="172" fontId="0" fillId="2" borderId="53" xfId="1" applyNumberFormat="1" applyFont="1" applyFill="1" applyBorder="1"/>
    <xf numFmtId="172" fontId="0" fillId="2" borderId="53" xfId="0" applyNumberFormat="1" applyFill="1" applyBorder="1"/>
    <xf numFmtId="172" fontId="0" fillId="9" borderId="53" xfId="1" applyNumberFormat="1" applyFont="1" applyFill="1" applyBorder="1"/>
    <xf numFmtId="172" fontId="0" fillId="9" borderId="53" xfId="0" applyNumberFormat="1" applyFill="1" applyBorder="1"/>
    <xf numFmtId="172" fontId="0" fillId="13" borderId="53" xfId="1" applyNumberFormat="1" applyFont="1" applyFill="1" applyBorder="1"/>
    <xf numFmtId="172" fontId="0" fillId="13" borderId="53" xfId="0" applyNumberFormat="1" applyFill="1" applyBorder="1"/>
    <xf numFmtId="172" fontId="0" fillId="19" borderId="53" xfId="1" applyNumberFormat="1" applyFont="1" applyFill="1" applyBorder="1"/>
    <xf numFmtId="172" fontId="0" fillId="19" borderId="53" xfId="0" applyNumberFormat="1" applyFill="1" applyBorder="1"/>
    <xf numFmtId="172" fontId="0" fillId="0" borderId="53" xfId="1" applyNumberFormat="1" applyFont="1" applyFill="1" applyBorder="1"/>
    <xf numFmtId="0" fontId="2" fillId="0" borderId="12" xfId="0" applyFont="1" applyBorder="1" applyAlignment="1" applyProtection="1">
      <alignment horizontal="center" vertical="top" wrapText="1"/>
      <protection locked="0"/>
    </xf>
    <xf numFmtId="0" fontId="2" fillId="0" borderId="15" xfId="0" applyFont="1" applyBorder="1" applyAlignment="1" applyProtection="1">
      <alignment horizontal="center" vertical="top" wrapText="1"/>
      <protection locked="0"/>
    </xf>
    <xf numFmtId="0" fontId="2" fillId="0" borderId="13" xfId="0" applyFont="1" applyBorder="1" applyAlignment="1" applyProtection="1">
      <alignment horizontal="center" vertical="top" wrapText="1"/>
      <protection locked="0"/>
    </xf>
    <xf numFmtId="0" fontId="2" fillId="0" borderId="54" xfId="0" applyFont="1" applyBorder="1"/>
    <xf numFmtId="0" fontId="26" fillId="0" borderId="0" xfId="0" applyFont="1" applyAlignment="1">
      <alignment horizontal="right"/>
    </xf>
    <xf numFmtId="43" fontId="28" fillId="0" borderId="0" xfId="0" applyNumberFormat="1" applyFont="1"/>
    <xf numFmtId="0" fontId="26" fillId="0" borderId="0" xfId="0" applyFont="1" applyAlignment="1">
      <alignment horizontal="left"/>
    </xf>
    <xf numFmtId="0" fontId="26" fillId="0" borderId="0" xfId="0" applyFont="1" applyAlignment="1">
      <alignment horizontal="right" vertical="center" wrapText="1"/>
    </xf>
    <xf numFmtId="0" fontId="27" fillId="0" borderId="0" xfId="0" applyFont="1" applyAlignment="1">
      <alignment horizontal="center" vertical="center" wrapText="1"/>
    </xf>
    <xf numFmtId="0" fontId="29" fillId="10" borderId="8" xfId="0" applyFont="1" applyFill="1" applyBorder="1" applyAlignment="1">
      <alignment horizontal="right" vertical="center" wrapText="1"/>
    </xf>
    <xf numFmtId="43" fontId="30" fillId="0" borderId="0" xfId="0" applyNumberFormat="1" applyFont="1" applyAlignment="1">
      <alignment horizontal="center"/>
    </xf>
    <xf numFmtId="0" fontId="29" fillId="10" borderId="20" xfId="0" applyFont="1" applyFill="1" applyBorder="1" applyAlignment="1">
      <alignment horizontal="right" vertical="center" wrapText="1"/>
    </xf>
    <xf numFmtId="0" fontId="29" fillId="0" borderId="0" xfId="0" applyFont="1" applyAlignment="1">
      <alignment horizontal="center" wrapText="1"/>
    </xf>
    <xf numFmtId="43" fontId="29" fillId="0" borderId="0" xfId="0" applyNumberFormat="1" applyFont="1" applyAlignment="1">
      <alignment horizontal="center"/>
    </xf>
    <xf numFmtId="0" fontId="28" fillId="0" borderId="23" xfId="0" applyFont="1" applyBorder="1" applyAlignment="1">
      <alignment horizontal="right"/>
    </xf>
    <xf numFmtId="43" fontId="0" fillId="0" borderId="0" xfId="0" applyNumberFormat="1"/>
    <xf numFmtId="0" fontId="30" fillId="9" borderId="15" xfId="0" applyFont="1" applyFill="1" applyBorder="1" applyAlignment="1">
      <alignment horizontal="center"/>
    </xf>
    <xf numFmtId="0" fontId="30" fillId="12" borderId="15" xfId="0" applyFont="1" applyFill="1" applyBorder="1" applyAlignment="1">
      <alignment horizontal="center"/>
    </xf>
    <xf numFmtId="0" fontId="30" fillId="2" borderId="20" xfId="0" applyFont="1" applyFill="1" applyBorder="1" applyAlignment="1">
      <alignment horizontal="center"/>
    </xf>
    <xf numFmtId="0" fontId="30" fillId="13" borderId="20" xfId="0" applyFont="1" applyFill="1" applyBorder="1" applyAlignment="1">
      <alignment horizontal="center"/>
    </xf>
    <xf numFmtId="0" fontId="30" fillId="14" borderId="20" xfId="0" applyFont="1" applyFill="1" applyBorder="1" applyAlignment="1">
      <alignment horizontal="center"/>
    </xf>
    <xf numFmtId="0" fontId="30" fillId="15" borderId="20" xfId="0" applyFont="1" applyFill="1" applyBorder="1" applyAlignment="1">
      <alignment horizontal="center"/>
    </xf>
    <xf numFmtId="0" fontId="30" fillId="10" borderId="20" xfId="0" applyFont="1" applyFill="1" applyBorder="1" applyAlignment="1">
      <alignment horizontal="center"/>
    </xf>
    <xf numFmtId="0" fontId="30" fillId="16" borderId="20" xfId="0" applyFont="1" applyFill="1" applyBorder="1" applyAlignment="1">
      <alignment horizontal="center"/>
    </xf>
    <xf numFmtId="0" fontId="30" fillId="3" borderId="20" xfId="0" applyFont="1" applyFill="1" applyBorder="1" applyAlignment="1">
      <alignment horizontal="center"/>
    </xf>
    <xf numFmtId="0" fontId="30" fillId="17" borderId="20" xfId="0" applyFont="1" applyFill="1" applyBorder="1" applyAlignment="1">
      <alignment horizontal="center"/>
    </xf>
    <xf numFmtId="0" fontId="30" fillId="18" borderId="20" xfId="0" applyFont="1" applyFill="1" applyBorder="1" applyAlignment="1">
      <alignment horizontal="center"/>
    </xf>
    <xf numFmtId="49" fontId="30" fillId="10" borderId="9" xfId="0" applyNumberFormat="1" applyFont="1" applyFill="1" applyBorder="1" applyAlignment="1">
      <alignment horizontal="center"/>
    </xf>
    <xf numFmtId="0" fontId="30" fillId="18" borderId="10" xfId="0" applyFont="1" applyFill="1" applyBorder="1" applyAlignment="1">
      <alignment horizontal="center"/>
    </xf>
    <xf numFmtId="0" fontId="27" fillId="0" borderId="9" xfId="0" applyFont="1" applyBorder="1" applyAlignment="1">
      <alignment horizontal="right" vertical="center" wrapText="1"/>
    </xf>
    <xf numFmtId="0" fontId="27" fillId="0" borderId="9" xfId="0" applyFont="1" applyBorder="1" applyAlignment="1">
      <alignment horizontal="left" vertical="center" wrapText="1"/>
    </xf>
    <xf numFmtId="0" fontId="28" fillId="0" borderId="9" xfId="0" applyFont="1" applyBorder="1"/>
    <xf numFmtId="172" fontId="0" fillId="0" borderId="8" xfId="1" applyNumberFormat="1" applyFont="1" applyBorder="1"/>
    <xf numFmtId="173" fontId="0" fillId="0" borderId="9" xfId="0" applyNumberFormat="1" applyBorder="1"/>
    <xf numFmtId="0" fontId="30" fillId="0" borderId="9" xfId="0" applyFont="1" applyBorder="1" applyAlignment="1">
      <alignment horizontal="right" wrapText="1"/>
    </xf>
    <xf numFmtId="0" fontId="30" fillId="0" borderId="9" xfId="0" applyFont="1" applyBorder="1" applyAlignment="1">
      <alignment wrapText="1"/>
    </xf>
    <xf numFmtId="0" fontId="28" fillId="0" borderId="9" xfId="0" applyFont="1" applyBorder="1" applyAlignment="1">
      <alignment horizontal="right"/>
    </xf>
    <xf numFmtId="0" fontId="27" fillId="0" borderId="0" xfId="0" applyFont="1" applyAlignment="1">
      <alignment horizontal="right" vertical="center" wrapText="1"/>
    </xf>
    <xf numFmtId="0" fontId="27" fillId="0" borderId="0" xfId="0" applyFont="1" applyAlignment="1">
      <alignment horizontal="left" vertical="center" wrapText="1"/>
    </xf>
    <xf numFmtId="172" fontId="0" fillId="0" borderId="0" xfId="1" applyNumberFormat="1" applyFont="1" applyBorder="1"/>
    <xf numFmtId="172" fontId="0" fillId="0" borderId="8" xfId="0" applyNumberFormat="1" applyBorder="1"/>
    <xf numFmtId="0" fontId="45" fillId="0" borderId="53" xfId="0" applyFont="1" applyBorder="1" applyAlignment="1">
      <alignment horizontal="right"/>
    </xf>
    <xf numFmtId="0" fontId="45" fillId="0" borderId="53" xfId="0" applyFont="1" applyBorder="1"/>
    <xf numFmtId="0" fontId="2" fillId="0" borderId="53" xfId="0" applyFont="1" applyBorder="1"/>
    <xf numFmtId="172" fontId="2" fillId="0" borderId="53" xfId="1" applyNumberFormat="1" applyFont="1" applyBorder="1"/>
    <xf numFmtId="43" fontId="2" fillId="0" borderId="0" xfId="0" applyNumberFormat="1" applyFont="1"/>
    <xf numFmtId="172" fontId="30" fillId="9" borderId="15" xfId="0" applyNumberFormat="1" applyFont="1" applyFill="1" applyBorder="1" applyAlignment="1">
      <alignment horizontal="center"/>
    </xf>
    <xf numFmtId="172" fontId="30" fillId="12" borderId="15" xfId="0" applyNumberFormat="1" applyFont="1" applyFill="1" applyBorder="1" applyAlignment="1">
      <alignment horizontal="center"/>
    </xf>
    <xf numFmtId="172" fontId="30" fillId="2" borderId="20" xfId="0" applyNumberFormat="1" applyFont="1" applyFill="1" applyBorder="1" applyAlignment="1">
      <alignment horizontal="center"/>
    </xf>
    <xf numFmtId="172" fontId="30" fillId="13" borderId="20" xfId="0" applyNumberFormat="1" applyFont="1" applyFill="1" applyBorder="1" applyAlignment="1">
      <alignment horizontal="center"/>
    </xf>
    <xf numFmtId="172" fontId="30" fillId="14" borderId="20" xfId="0" applyNumberFormat="1" applyFont="1" applyFill="1" applyBorder="1" applyAlignment="1">
      <alignment horizontal="center"/>
    </xf>
    <xf numFmtId="172" fontId="30" fillId="15" borderId="20" xfId="0" applyNumberFormat="1" applyFont="1" applyFill="1" applyBorder="1" applyAlignment="1">
      <alignment horizontal="center"/>
    </xf>
    <xf numFmtId="172" fontId="30" fillId="10" borderId="20" xfId="0" applyNumberFormat="1" applyFont="1" applyFill="1" applyBorder="1" applyAlignment="1">
      <alignment horizontal="center"/>
    </xf>
    <xf numFmtId="172" fontId="30" fillId="16" borderId="20" xfId="0" applyNumberFormat="1" applyFont="1" applyFill="1" applyBorder="1" applyAlignment="1">
      <alignment horizontal="center"/>
    </xf>
    <xf numFmtId="172" fontId="30" fillId="3" borderId="20" xfId="0" applyNumberFormat="1" applyFont="1" applyFill="1" applyBorder="1" applyAlignment="1">
      <alignment horizontal="center"/>
    </xf>
    <xf numFmtId="172" fontId="30" fillId="17" borderId="20" xfId="0" applyNumberFormat="1" applyFont="1" applyFill="1" applyBorder="1" applyAlignment="1">
      <alignment horizontal="center"/>
    </xf>
    <xf numFmtId="172" fontId="30" fillId="18" borderId="20" xfId="0" applyNumberFormat="1" applyFont="1" applyFill="1" applyBorder="1" applyAlignment="1">
      <alignment horizontal="center"/>
    </xf>
    <xf numFmtId="172" fontId="0" fillId="0" borderId="0" xfId="0" applyNumberFormat="1"/>
    <xf numFmtId="0" fontId="28" fillId="0" borderId="0" xfId="0" applyFont="1" applyAlignment="1">
      <alignment horizontal="right"/>
    </xf>
    <xf numFmtId="4" fontId="8" fillId="0" borderId="20" xfId="0" applyNumberFormat="1" applyFont="1" applyBorder="1"/>
    <xf numFmtId="165" fontId="8" fillId="0" borderId="20" xfId="1" applyNumberFormat="1" applyFont="1" applyBorder="1" applyProtection="1"/>
    <xf numFmtId="0" fontId="0" fillId="7" borderId="0" xfId="0" applyFill="1" applyProtection="1">
      <protection locked="0"/>
    </xf>
    <xf numFmtId="0" fontId="0" fillId="7" borderId="5" xfId="0" applyFill="1" applyBorder="1" applyProtection="1">
      <protection locked="0"/>
    </xf>
    <xf numFmtId="49" fontId="12" fillId="0" borderId="17" xfId="0" applyNumberFormat="1" applyFont="1" applyBorder="1"/>
    <xf numFmtId="0" fontId="8" fillId="0" borderId="0" xfId="0" applyFont="1" applyProtection="1">
      <protection locked="0"/>
    </xf>
    <xf numFmtId="0" fontId="6" fillId="0" borderId="0" xfId="0" applyFont="1" applyAlignment="1" applyProtection="1">
      <alignment horizontal="left" wrapText="1"/>
      <protection locked="0"/>
    </xf>
    <xf numFmtId="0" fontId="6" fillId="0" borderId="0" xfId="0" applyFont="1" applyAlignment="1" applyProtection="1">
      <alignment wrapText="1"/>
      <protection locked="0"/>
    </xf>
    <xf numFmtId="0" fontId="12" fillId="0" borderId="0" xfId="0" applyFont="1" applyProtection="1">
      <protection locked="0"/>
    </xf>
    <xf numFmtId="166" fontId="6" fillId="4" borderId="23" xfId="3" applyNumberFormat="1" applyFont="1" applyFill="1" applyBorder="1"/>
    <xf numFmtId="166" fontId="40" fillId="0" borderId="0" xfId="3" applyNumberFormat="1" applyFont="1"/>
    <xf numFmtId="0" fontId="8" fillId="0" borderId="0" xfId="3" applyFont="1"/>
    <xf numFmtId="49" fontId="9" fillId="0" borderId="13" xfId="0" applyNumberFormat="1" applyFont="1" applyBorder="1"/>
    <xf numFmtId="166" fontId="16" fillId="0" borderId="0" xfId="3" applyNumberFormat="1" applyFont="1"/>
    <xf numFmtId="49" fontId="12" fillId="0" borderId="19" xfId="0" applyNumberFormat="1" applyFont="1" applyBorder="1"/>
    <xf numFmtId="0" fontId="6" fillId="0" borderId="18" xfId="3" applyFont="1" applyBorder="1"/>
    <xf numFmtId="165" fontId="6" fillId="0" borderId="18" xfId="1" applyNumberFormat="1" applyFont="1" applyBorder="1"/>
    <xf numFmtId="166" fontId="6" fillId="0" borderId="22" xfId="3" applyNumberFormat="1" applyFont="1" applyBorder="1"/>
    <xf numFmtId="0" fontId="0" fillId="7" borderId="36" xfId="0" applyFill="1" applyBorder="1" applyAlignment="1" applyProtection="1">
      <alignment horizontal="center" vertical="center"/>
      <protection locked="0"/>
    </xf>
    <xf numFmtId="0" fontId="48" fillId="22" borderId="0" xfId="0" applyFont="1" applyFill="1"/>
    <xf numFmtId="0" fontId="49" fillId="22" borderId="0" xfId="0" applyFont="1" applyFill="1"/>
    <xf numFmtId="0" fontId="48" fillId="6" borderId="0" xfId="0" applyFont="1" applyFill="1"/>
    <xf numFmtId="0" fontId="49" fillId="6" borderId="0" xfId="0" applyFont="1" applyFill="1"/>
    <xf numFmtId="0" fontId="50" fillId="0" borderId="0" xfId="0" applyFont="1"/>
    <xf numFmtId="0" fontId="48" fillId="22" borderId="9" xfId="0" applyFont="1" applyFill="1" applyBorder="1"/>
    <xf numFmtId="0" fontId="48" fillId="22" borderId="9" xfId="0" applyFont="1" applyFill="1" applyBorder="1" applyAlignment="1">
      <alignment horizontal="left"/>
    </xf>
    <xf numFmtId="49" fontId="51" fillId="3" borderId="0" xfId="0" applyNumberFormat="1" applyFont="1" applyFill="1"/>
    <xf numFmtId="0" fontId="50" fillId="3" borderId="0" xfId="0" applyFont="1" applyFill="1"/>
    <xf numFmtId="0" fontId="2" fillId="0" borderId="0" xfId="0" applyFont="1" applyAlignment="1">
      <alignment horizontal="left"/>
    </xf>
    <xf numFmtId="0" fontId="52" fillId="0" borderId="0" xfId="0" applyFont="1"/>
    <xf numFmtId="40" fontId="50" fillId="0" borderId="33" xfId="0" applyNumberFormat="1" applyFont="1" applyBorder="1" applyAlignment="1">
      <alignment horizontal="center"/>
    </xf>
    <xf numFmtId="40" fontId="52" fillId="0" borderId="34" xfId="0" applyNumberFormat="1" applyFont="1" applyBorder="1" applyAlignment="1">
      <alignment horizontal="right"/>
    </xf>
    <xf numFmtId="40" fontId="52" fillId="0" borderId="0" xfId="0" applyNumberFormat="1" applyFont="1" applyAlignment="1">
      <alignment horizontal="right"/>
    </xf>
    <xf numFmtId="0" fontId="53" fillId="6" borderId="41" xfId="0" applyFont="1" applyFill="1" applyBorder="1" applyAlignment="1">
      <alignment horizontal="center" vertical="center" wrapText="1"/>
    </xf>
    <xf numFmtId="0" fontId="53" fillId="6" borderId="55" xfId="0" applyFont="1" applyFill="1" applyBorder="1" applyAlignment="1">
      <alignment horizontal="center" vertical="center" wrapText="1"/>
    </xf>
    <xf numFmtId="40" fontId="53" fillId="6" borderId="34" xfId="0" applyNumberFormat="1" applyFont="1" applyFill="1" applyBorder="1" applyAlignment="1">
      <alignment horizontal="center" vertical="center" wrapText="1"/>
    </xf>
    <xf numFmtId="0" fontId="52" fillId="6" borderId="0" xfId="0" applyFont="1" applyFill="1"/>
    <xf numFmtId="0" fontId="53" fillId="6" borderId="46" xfId="0" applyFont="1" applyFill="1" applyBorder="1" applyAlignment="1">
      <alignment horizontal="center" vertical="center" wrapText="1"/>
    </xf>
    <xf numFmtId="0" fontId="53" fillId="6" borderId="47" xfId="0" applyFont="1" applyFill="1" applyBorder="1" applyAlignment="1">
      <alignment horizontal="center" vertical="center" wrapText="1"/>
    </xf>
    <xf numFmtId="40" fontId="53" fillId="6" borderId="5" xfId="0" applyNumberFormat="1" applyFont="1" applyFill="1" applyBorder="1" applyAlignment="1">
      <alignment horizontal="center" vertical="center" wrapText="1"/>
    </xf>
    <xf numFmtId="0" fontId="53" fillId="6" borderId="38" xfId="0" applyFont="1" applyFill="1" applyBorder="1" applyAlignment="1">
      <alignment horizontal="center" vertical="center" wrapText="1"/>
    </xf>
    <xf numFmtId="0" fontId="53" fillId="6" borderId="44" xfId="0" applyFont="1" applyFill="1" applyBorder="1" applyAlignment="1">
      <alignment horizontal="center" vertical="center" wrapText="1"/>
    </xf>
    <xf numFmtId="0" fontId="53" fillId="6" borderId="49" xfId="0" applyFont="1" applyFill="1" applyBorder="1" applyAlignment="1">
      <alignment horizontal="center" vertical="center" wrapText="1"/>
    </xf>
    <xf numFmtId="0" fontId="53" fillId="6" borderId="50" xfId="0" applyFont="1" applyFill="1" applyBorder="1" applyAlignment="1">
      <alignment horizontal="center" vertical="center" wrapText="1"/>
    </xf>
    <xf numFmtId="0" fontId="53" fillId="6" borderId="57" xfId="0" applyFont="1" applyFill="1" applyBorder="1" applyAlignment="1">
      <alignment horizontal="center" vertical="center" wrapText="1"/>
    </xf>
    <xf numFmtId="0" fontId="53" fillId="6" borderId="58" xfId="0" applyFont="1" applyFill="1" applyBorder="1" applyAlignment="1">
      <alignment horizontal="center" vertical="center" wrapText="1"/>
    </xf>
    <xf numFmtId="40" fontId="53" fillId="6" borderId="0" xfId="0" applyNumberFormat="1" applyFont="1" applyFill="1" applyAlignment="1">
      <alignment horizontal="center" vertical="center" wrapText="1"/>
    </xf>
    <xf numFmtId="0" fontId="52" fillId="0" borderId="30" xfId="0" applyFont="1" applyBorder="1"/>
    <xf numFmtId="0" fontId="52" fillId="0" borderId="31" xfId="0" applyFont="1" applyBorder="1"/>
    <xf numFmtId="40" fontId="52" fillId="0" borderId="56" xfId="0" applyNumberFormat="1" applyFont="1" applyBorder="1" applyAlignment="1">
      <alignment horizontal="right"/>
    </xf>
    <xf numFmtId="0" fontId="52" fillId="3" borderId="26" xfId="0" applyFont="1" applyFill="1" applyBorder="1" applyProtection="1">
      <protection locked="0"/>
    </xf>
    <xf numFmtId="0" fontId="52" fillId="3" borderId="59" xfId="0" applyFont="1" applyFill="1" applyBorder="1" applyProtection="1">
      <protection locked="0"/>
    </xf>
    <xf numFmtId="0" fontId="52" fillId="3" borderId="27" xfId="0" applyFont="1" applyFill="1" applyBorder="1" applyProtection="1">
      <protection locked="0"/>
    </xf>
    <xf numFmtId="0" fontId="52" fillId="3" borderId="37" xfId="0" applyFont="1" applyFill="1" applyBorder="1" applyProtection="1">
      <protection locked="0"/>
    </xf>
    <xf numFmtId="40" fontId="52" fillId="0" borderId="56" xfId="0" applyNumberFormat="1" applyFont="1" applyBorder="1" applyAlignment="1" applyProtection="1">
      <alignment horizontal="right"/>
      <protection locked="0"/>
    </xf>
    <xf numFmtId="44" fontId="52" fillId="3" borderId="14" xfId="0" applyNumberFormat="1" applyFont="1" applyFill="1" applyBorder="1" applyAlignment="1" applyProtection="1">
      <alignment horizontal="right"/>
      <protection locked="0"/>
    </xf>
    <xf numFmtId="44" fontId="52" fillId="3" borderId="9" xfId="0" applyNumberFormat="1" applyFont="1" applyFill="1" applyBorder="1" applyAlignment="1" applyProtection="1">
      <alignment horizontal="right"/>
      <protection locked="0"/>
    </xf>
    <xf numFmtId="44" fontId="52" fillId="3" borderId="29" xfId="0" applyNumberFormat="1" applyFont="1" applyFill="1" applyBorder="1" applyAlignment="1" applyProtection="1">
      <alignment horizontal="right"/>
      <protection locked="0"/>
    </xf>
    <xf numFmtId="44" fontId="52" fillId="0" borderId="56" xfId="0" applyNumberFormat="1" applyFont="1" applyBorder="1" applyAlignment="1" applyProtection="1">
      <alignment horizontal="right"/>
      <protection locked="0"/>
    </xf>
    <xf numFmtId="0" fontId="54" fillId="23" borderId="41" xfId="0" applyFont="1" applyFill="1" applyBorder="1" applyAlignment="1">
      <alignment horizontal="center" vertical="center" wrapText="1"/>
    </xf>
    <xf numFmtId="0" fontId="54" fillId="23" borderId="55" xfId="0" applyFont="1" applyFill="1" applyBorder="1" applyAlignment="1">
      <alignment horizontal="center" vertical="center" wrapText="1"/>
    </xf>
    <xf numFmtId="40" fontId="54" fillId="0" borderId="34" xfId="0" applyNumberFormat="1" applyFont="1" applyBorder="1" applyAlignment="1">
      <alignment horizontal="center" vertical="center" wrapText="1"/>
    </xf>
    <xf numFmtId="0" fontId="54" fillId="23" borderId="46" xfId="0" applyFont="1" applyFill="1" applyBorder="1" applyAlignment="1">
      <alignment horizontal="center" vertical="center" wrapText="1"/>
    </xf>
    <xf numFmtId="0" fontId="54" fillId="23" borderId="47" xfId="0" applyFont="1" applyFill="1" applyBorder="1" applyAlignment="1">
      <alignment horizontal="center" vertical="center" wrapText="1"/>
    </xf>
    <xf numFmtId="0" fontId="54" fillId="23" borderId="38" xfId="0" applyFont="1" applyFill="1" applyBorder="1" applyAlignment="1">
      <alignment horizontal="center" vertical="center" wrapText="1"/>
    </xf>
    <xf numFmtId="0" fontId="54" fillId="23" borderId="45" xfId="0" applyFont="1" applyFill="1" applyBorder="1" applyAlignment="1">
      <alignment horizontal="center" vertical="center" wrapText="1"/>
    </xf>
    <xf numFmtId="0" fontId="54" fillId="23" borderId="49" xfId="0" applyFont="1" applyFill="1" applyBorder="1" applyAlignment="1">
      <alignment horizontal="center" vertical="center" wrapText="1"/>
    </xf>
    <xf numFmtId="0" fontId="54" fillId="23" borderId="50" xfId="0" applyFont="1" applyFill="1" applyBorder="1" applyAlignment="1">
      <alignment horizontal="center" vertical="center" wrapText="1"/>
    </xf>
    <xf numFmtId="0" fontId="0" fillId="0" borderId="30" xfId="0" applyBorder="1"/>
    <xf numFmtId="0" fontId="0" fillId="0" borderId="31" xfId="0" applyBorder="1"/>
    <xf numFmtId="40" fontId="0" fillId="0" borderId="56" xfId="0" applyNumberFormat="1" applyBorder="1" applyAlignment="1">
      <alignment horizontal="right"/>
    </xf>
    <xf numFmtId="0" fontId="0" fillId="3" borderId="38" xfId="0" applyFill="1" applyBorder="1"/>
    <xf numFmtId="0" fontId="0" fillId="3" borderId="45" xfId="0" applyFill="1" applyBorder="1"/>
    <xf numFmtId="168" fontId="39" fillId="0" borderId="0" xfId="7" applyNumberFormat="1" applyAlignment="1">
      <alignment horizontal="left" wrapText="1"/>
    </xf>
    <xf numFmtId="168" fontId="39" fillId="0" borderId="0" xfId="7" applyNumberFormat="1" applyAlignment="1">
      <alignment horizontal="left"/>
    </xf>
    <xf numFmtId="168" fontId="39" fillId="0" borderId="0" xfId="7" applyNumberFormat="1" applyAlignment="1">
      <alignment horizontal="center"/>
    </xf>
    <xf numFmtId="9" fontId="39" fillId="0" borderId="0" xfId="7" applyNumberFormat="1" applyAlignment="1">
      <alignment horizontal="center"/>
    </xf>
    <xf numFmtId="168" fontId="55" fillId="0" borderId="23" xfId="7" applyNumberFormat="1" applyFont="1" applyBorder="1" applyAlignment="1">
      <alignment horizontal="left" wrapText="1"/>
    </xf>
    <xf numFmtId="168" fontId="59" fillId="0" borderId="0" xfId="7" applyNumberFormat="1" applyFont="1" applyAlignment="1">
      <alignment horizontal="center"/>
    </xf>
    <xf numFmtId="168" fontId="39" fillId="0" borderId="0" xfId="7" applyNumberFormat="1" applyAlignment="1">
      <alignment horizontal="center" vertical="center"/>
    </xf>
    <xf numFmtId="168" fontId="55" fillId="0" borderId="0" xfId="7" applyNumberFormat="1" applyFont="1" applyAlignment="1">
      <alignment horizontal="left" vertical="center" wrapText="1"/>
    </xf>
    <xf numFmtId="168" fontId="62" fillId="0" borderId="0" xfId="7" applyNumberFormat="1" applyFont="1" applyAlignment="1" applyProtection="1">
      <alignment horizontal="left" wrapText="1"/>
      <protection hidden="1"/>
    </xf>
    <xf numFmtId="168" fontId="62" fillId="0" borderId="0" xfId="7" applyNumberFormat="1" applyFont="1" applyAlignment="1" applyProtection="1">
      <alignment horizontal="left"/>
      <protection hidden="1"/>
    </xf>
    <xf numFmtId="0" fontId="39" fillId="0" borderId="0" xfId="7" applyAlignment="1">
      <alignment vertical="center" wrapText="1"/>
    </xf>
    <xf numFmtId="168" fontId="55" fillId="0" borderId="0" xfId="7" applyNumberFormat="1" applyFont="1" applyAlignment="1" applyProtection="1">
      <alignment vertical="center" wrapText="1"/>
      <protection hidden="1"/>
    </xf>
    <xf numFmtId="168" fontId="39" fillId="0" borderId="0" xfId="7" applyNumberFormat="1" applyAlignment="1" applyProtection="1">
      <alignment horizontal="center"/>
      <protection hidden="1"/>
    </xf>
    <xf numFmtId="168" fontId="63" fillId="0" borderId="0" xfId="7" applyNumberFormat="1" applyFont="1" applyAlignment="1" applyProtection="1">
      <alignment horizontal="left"/>
      <protection hidden="1"/>
    </xf>
    <xf numFmtId="168" fontId="39" fillId="0" borderId="0" xfId="7" applyNumberFormat="1" applyAlignment="1" applyProtection="1">
      <alignment horizontal="center" vertical="center"/>
      <protection hidden="1"/>
    </xf>
    <xf numFmtId="168" fontId="64" fillId="7" borderId="0" xfId="7" applyNumberFormat="1" applyFont="1" applyFill="1" applyAlignment="1" applyProtection="1">
      <alignment horizontal="left" vertical="center" wrapText="1"/>
      <protection hidden="1"/>
    </xf>
    <xf numFmtId="168" fontId="53" fillId="0" borderId="0" xfId="7" applyNumberFormat="1" applyFont="1" applyAlignment="1" applyProtection="1">
      <alignment horizontal="center" vertical="center" wrapText="1"/>
      <protection hidden="1"/>
    </xf>
    <xf numFmtId="17" fontId="53" fillId="0" borderId="0" xfId="7" applyNumberFormat="1" applyFont="1" applyAlignment="1">
      <alignment horizontal="center" vertical="center"/>
    </xf>
    <xf numFmtId="168" fontId="53" fillId="24" borderId="0" xfId="7" applyNumberFormat="1" applyFont="1" applyFill="1" applyAlignment="1" applyProtection="1">
      <alignment horizontal="left" vertical="center" wrapText="1"/>
      <protection hidden="1"/>
    </xf>
    <xf numFmtId="3" fontId="53" fillId="24" borderId="0" xfId="7" applyNumberFormat="1" applyFont="1" applyFill="1" applyAlignment="1">
      <alignment horizontal="center" vertical="center" wrapText="1"/>
    </xf>
    <xf numFmtId="3" fontId="53" fillId="0" borderId="0" xfId="7" applyNumberFormat="1" applyFont="1" applyAlignment="1">
      <alignment horizontal="center" vertical="center" wrapText="1"/>
    </xf>
    <xf numFmtId="3" fontId="56" fillId="24" borderId="0" xfId="7" applyNumberFormat="1" applyFont="1" applyFill="1" applyAlignment="1">
      <alignment horizontal="center" vertical="center" wrapText="1"/>
    </xf>
    <xf numFmtId="3" fontId="63" fillId="24" borderId="0" xfId="7" applyNumberFormat="1" applyFont="1" applyFill="1" applyAlignment="1">
      <alignment horizontal="center" vertical="center" wrapText="1"/>
    </xf>
    <xf numFmtId="168" fontId="53" fillId="0" borderId="0" xfId="7" applyNumberFormat="1" applyFont="1" applyAlignment="1" applyProtection="1">
      <alignment horizontal="left" vertical="center" wrapText="1"/>
      <protection hidden="1"/>
    </xf>
    <xf numFmtId="3" fontId="56" fillId="0" borderId="0" xfId="7" applyNumberFormat="1" applyFont="1" applyAlignment="1">
      <alignment horizontal="center" vertical="center" wrapText="1"/>
    </xf>
    <xf numFmtId="3" fontId="63" fillId="0" borderId="0" xfId="7" applyNumberFormat="1" applyFont="1" applyAlignment="1">
      <alignment horizontal="center" vertical="center" wrapText="1"/>
    </xf>
    <xf numFmtId="3" fontId="56" fillId="0" borderId="0" xfId="7" applyNumberFormat="1" applyFont="1" applyAlignment="1">
      <alignment horizontal="center" wrapText="1"/>
    </xf>
    <xf numFmtId="3" fontId="56" fillId="0" borderId="0" xfId="7" applyNumberFormat="1" applyFont="1" applyAlignment="1">
      <alignment horizontal="left" vertical="top" wrapText="1"/>
    </xf>
    <xf numFmtId="3" fontId="56" fillId="0" borderId="0" xfId="7" applyNumberFormat="1" applyFont="1" applyAlignment="1">
      <alignment horizontal="left" vertical="center" wrapText="1"/>
    </xf>
    <xf numFmtId="168" fontId="55" fillId="0" borderId="0" xfId="7" applyNumberFormat="1" applyFont="1" applyAlignment="1">
      <alignment wrapText="1"/>
    </xf>
    <xf numFmtId="3" fontId="39" fillId="0" borderId="0" xfId="7" applyNumberFormat="1" applyAlignment="1"/>
    <xf numFmtId="9" fontId="55" fillId="0" borderId="0" xfId="9" applyFont="1" applyFill="1" applyBorder="1" applyAlignment="1">
      <alignment horizontal="center"/>
    </xf>
    <xf numFmtId="3" fontId="55" fillId="0" borderId="0" xfId="7" applyNumberFormat="1" applyFont="1" applyAlignment="1">
      <alignment horizontal="left" vertical="top" wrapText="1"/>
    </xf>
    <xf numFmtId="3" fontId="59" fillId="0" borderId="0" xfId="7" applyNumberFormat="1" applyFont="1" applyAlignment="1"/>
    <xf numFmtId="3" fontId="55" fillId="0" borderId="0" xfId="7" applyNumberFormat="1" applyFont="1" applyAlignment="1">
      <alignment horizontal="left" vertical="center"/>
    </xf>
    <xf numFmtId="3" fontId="55" fillId="0" borderId="0" xfId="7" applyNumberFormat="1" applyFont="1" applyAlignment="1">
      <alignment horizontal="left" vertical="top"/>
    </xf>
    <xf numFmtId="168" fontId="56" fillId="2" borderId="0" xfId="7" applyNumberFormat="1" applyFont="1" applyFill="1" applyAlignment="1" applyProtection="1">
      <alignment horizontal="left" wrapText="1"/>
      <protection hidden="1"/>
    </xf>
    <xf numFmtId="3" fontId="53" fillId="2" borderId="0" xfId="7" applyNumberFormat="1" applyFont="1" applyFill="1" applyAlignment="1"/>
    <xf numFmtId="3" fontId="53" fillId="0" borderId="0" xfId="7" applyNumberFormat="1" applyFont="1" applyAlignment="1"/>
    <xf numFmtId="9" fontId="56" fillId="2" borderId="0" xfId="9" applyFont="1" applyFill="1" applyBorder="1" applyAlignment="1">
      <alignment horizontal="center"/>
    </xf>
    <xf numFmtId="9" fontId="56" fillId="2" borderId="0" xfId="7" applyNumberFormat="1" applyFont="1" applyFill="1" applyAlignment="1">
      <alignment horizontal="center"/>
    </xf>
    <xf numFmtId="3" fontId="56" fillId="2" borderId="0" xfId="7" applyNumberFormat="1" applyFont="1" applyFill="1" applyAlignment="1">
      <alignment horizontal="left" vertical="top"/>
    </xf>
    <xf numFmtId="3" fontId="63" fillId="2" borderId="0" xfId="7" applyNumberFormat="1" applyFont="1" applyFill="1" applyAlignment="1"/>
    <xf numFmtId="3" fontId="56" fillId="2" borderId="0" xfId="7" applyNumberFormat="1" applyFont="1" applyFill="1" applyAlignment="1">
      <alignment horizontal="left" vertical="center"/>
    </xf>
    <xf numFmtId="168" fontId="53" fillId="0" borderId="0" xfId="7" applyNumberFormat="1" applyFont="1" applyAlignment="1">
      <alignment horizontal="center" vertical="center"/>
    </xf>
    <xf numFmtId="168" fontId="53" fillId="0" borderId="0" xfId="7" applyNumberFormat="1" applyFont="1" applyAlignment="1">
      <alignment horizontal="center"/>
    </xf>
    <xf numFmtId="3" fontId="55" fillId="0" borderId="0" xfId="7" applyNumberFormat="1" applyFont="1" applyAlignment="1">
      <alignment horizontal="center"/>
    </xf>
    <xf numFmtId="168" fontId="55" fillId="0" borderId="0" xfId="7" applyNumberFormat="1" applyFont="1" applyAlignment="1">
      <alignment horizontal="left" wrapText="1"/>
    </xf>
    <xf numFmtId="168" fontId="55" fillId="0" borderId="0" xfId="7" applyNumberFormat="1" applyFont="1" applyAlignment="1">
      <alignment horizontal="center"/>
    </xf>
    <xf numFmtId="168" fontId="55" fillId="0" borderId="0" xfId="7" applyNumberFormat="1" applyFont="1" applyAlignment="1" applyProtection="1">
      <alignment horizontal="left" wrapText="1"/>
      <protection hidden="1"/>
    </xf>
    <xf numFmtId="168" fontId="53" fillId="25" borderId="0" xfId="7" applyNumberFormat="1" applyFont="1" applyFill="1" applyAlignment="1" applyProtection="1">
      <alignment horizontal="left" wrapText="1"/>
      <protection hidden="1"/>
    </xf>
    <xf numFmtId="3" fontId="53" fillId="25" borderId="0" xfId="7" applyNumberFormat="1" applyFont="1" applyFill="1" applyAlignment="1"/>
    <xf numFmtId="9" fontId="56" fillId="25" borderId="0" xfId="9" applyFont="1" applyFill="1" applyBorder="1" applyAlignment="1">
      <alignment horizontal="center"/>
    </xf>
    <xf numFmtId="9" fontId="56" fillId="25" borderId="0" xfId="7" applyNumberFormat="1" applyFont="1" applyFill="1" applyAlignment="1">
      <alignment horizontal="center"/>
    </xf>
    <xf numFmtId="3" fontId="56" fillId="25" borderId="0" xfId="7" applyNumberFormat="1" applyFont="1" applyFill="1" applyAlignment="1">
      <alignment horizontal="left" vertical="top"/>
    </xf>
    <xf numFmtId="3" fontId="63" fillId="25" borderId="0" xfId="7" applyNumberFormat="1" applyFont="1" applyFill="1" applyAlignment="1"/>
    <xf numFmtId="168" fontId="53" fillId="0" borderId="0" xfId="7" applyNumberFormat="1" applyFont="1" applyAlignment="1" applyProtection="1">
      <alignment horizontal="left" wrapText="1"/>
      <protection hidden="1"/>
    </xf>
    <xf numFmtId="9" fontId="56" fillId="0" borderId="0" xfId="9" applyFont="1" applyFill="1" applyBorder="1" applyAlignment="1">
      <alignment horizontal="center"/>
    </xf>
    <xf numFmtId="9" fontId="56" fillId="0" borderId="0" xfId="7" applyNumberFormat="1" applyFont="1" applyAlignment="1">
      <alignment horizontal="center"/>
    </xf>
    <xf numFmtId="3" fontId="56" fillId="0" borderId="0" xfId="7" applyNumberFormat="1" applyFont="1" applyAlignment="1">
      <alignment horizontal="left" vertical="top"/>
    </xf>
    <xf numFmtId="3" fontId="63" fillId="0" borderId="0" xfId="7" applyNumberFormat="1" applyFont="1" applyAlignment="1"/>
    <xf numFmtId="2" fontId="56" fillId="0" borderId="0" xfId="7" applyNumberFormat="1" applyFont="1" applyAlignment="1" applyProtection="1">
      <alignment horizontal="center" vertical="center" wrapText="1"/>
      <protection hidden="1"/>
    </xf>
    <xf numFmtId="2" fontId="56" fillId="0" borderId="0" xfId="7" applyNumberFormat="1" applyFont="1" applyAlignment="1" applyProtection="1">
      <alignment horizontal="center" wrapText="1"/>
      <protection hidden="1"/>
    </xf>
    <xf numFmtId="2" fontId="56" fillId="0" borderId="0" xfId="7" applyNumberFormat="1" applyFont="1" applyAlignment="1" applyProtection="1">
      <alignment horizontal="left" vertical="top" wrapText="1"/>
      <protection hidden="1"/>
    </xf>
    <xf numFmtId="2" fontId="63" fillId="0" borderId="0" xfId="7" applyNumberFormat="1" applyFont="1" applyAlignment="1" applyProtection="1">
      <alignment horizontal="center" vertical="center" wrapText="1"/>
      <protection hidden="1"/>
    </xf>
    <xf numFmtId="3" fontId="56" fillId="0" borderId="0" xfId="7" applyNumberFormat="1" applyFont="1" applyAlignment="1" applyProtection="1">
      <alignment horizontal="center" vertical="center" wrapText="1"/>
      <protection hidden="1"/>
    </xf>
    <xf numFmtId="3" fontId="56" fillId="0" borderId="0" xfId="7" applyNumberFormat="1" applyFont="1" applyAlignment="1" applyProtection="1">
      <alignment horizontal="center" wrapText="1"/>
      <protection hidden="1"/>
    </xf>
    <xf numFmtId="3" fontId="56" fillId="0" borderId="0" xfId="7" applyNumberFormat="1" applyFont="1" applyAlignment="1" applyProtection="1">
      <alignment horizontal="left" vertical="top" wrapText="1"/>
      <protection hidden="1"/>
    </xf>
    <xf numFmtId="3" fontId="63" fillId="0" borderId="0" xfId="7" applyNumberFormat="1" applyFont="1" applyAlignment="1" applyProtection="1">
      <alignment horizontal="center" vertical="center" wrapText="1"/>
      <protection hidden="1"/>
    </xf>
    <xf numFmtId="3" fontId="56" fillId="25" borderId="0" xfId="7" applyNumberFormat="1" applyFont="1" applyFill="1" applyAlignment="1">
      <alignment horizontal="left" vertical="center"/>
    </xf>
    <xf numFmtId="3" fontId="56" fillId="0" borderId="0" xfId="7" applyNumberFormat="1" applyFont="1" applyAlignment="1">
      <alignment horizontal="left" vertical="center"/>
    </xf>
    <xf numFmtId="2" fontId="56" fillId="0" borderId="0" xfId="7" applyNumberFormat="1" applyFont="1" applyAlignment="1" applyProtection="1">
      <alignment horizontal="left" vertical="center" wrapText="1"/>
      <protection hidden="1"/>
    </xf>
    <xf numFmtId="3" fontId="56" fillId="0" borderId="0" xfId="7" applyNumberFormat="1" applyFont="1" applyAlignment="1" applyProtection="1">
      <alignment horizontal="left" vertical="center" wrapText="1"/>
      <protection hidden="1"/>
    </xf>
    <xf numFmtId="168" fontId="56" fillId="2" borderId="0" xfId="7" applyNumberFormat="1" applyFont="1" applyFill="1" applyAlignment="1">
      <alignment horizontal="left" wrapText="1"/>
    </xf>
    <xf numFmtId="3" fontId="53" fillId="2" borderId="0" xfId="10" applyNumberFormat="1" applyFont="1" applyFill="1" applyBorder="1" applyAlignment="1"/>
    <xf numFmtId="3" fontId="53" fillId="0" borderId="0" xfId="10" applyNumberFormat="1" applyFont="1" applyFill="1" applyBorder="1" applyAlignment="1"/>
    <xf numFmtId="3" fontId="56" fillId="2" borderId="0" xfId="10" applyNumberFormat="1" applyFont="1" applyFill="1" applyBorder="1" applyAlignment="1">
      <alignment horizontal="left" vertical="top"/>
    </xf>
    <xf numFmtId="3" fontId="63" fillId="2" borderId="0" xfId="10" applyNumberFormat="1" applyFont="1" applyFill="1" applyBorder="1" applyAlignment="1"/>
    <xf numFmtId="3" fontId="53" fillId="25" borderId="0" xfId="10" applyNumberFormat="1" applyFont="1" applyFill="1" applyBorder="1" applyAlignment="1"/>
    <xf numFmtId="3" fontId="56" fillId="25" borderId="0" xfId="10" applyNumberFormat="1" applyFont="1" applyFill="1" applyBorder="1" applyAlignment="1">
      <alignment horizontal="left" vertical="top"/>
    </xf>
    <xf numFmtId="3" fontId="63" fillId="25" borderId="0" xfId="10" applyNumberFormat="1" applyFont="1" applyFill="1" applyBorder="1" applyAlignment="1"/>
    <xf numFmtId="168" fontId="60" fillId="15" borderId="0" xfId="7" applyNumberFormat="1" applyFont="1" applyFill="1" applyAlignment="1" applyProtection="1">
      <alignment horizontal="left" wrapText="1"/>
      <protection hidden="1"/>
    </xf>
    <xf numFmtId="3" fontId="60" fillId="15" borderId="0" xfId="10" applyNumberFormat="1" applyFont="1" applyFill="1" applyBorder="1" applyAlignment="1"/>
    <xf numFmtId="3" fontId="60" fillId="0" borderId="0" xfId="10" applyNumberFormat="1" applyFont="1" applyFill="1" applyBorder="1" applyAlignment="1"/>
    <xf numFmtId="9" fontId="60" fillId="15" borderId="0" xfId="9" applyFont="1" applyFill="1" applyBorder="1" applyAlignment="1">
      <alignment horizontal="center"/>
    </xf>
    <xf numFmtId="9" fontId="60" fillId="15" borderId="0" xfId="7" applyNumberFormat="1" applyFont="1" applyFill="1" applyAlignment="1">
      <alignment horizontal="center"/>
    </xf>
    <xf numFmtId="3" fontId="60" fillId="15" borderId="0" xfId="10" applyNumberFormat="1" applyFont="1" applyFill="1" applyBorder="1" applyAlignment="1">
      <alignment horizontal="left" vertical="top"/>
    </xf>
    <xf numFmtId="168" fontId="64" fillId="0" borderId="0" xfId="7" applyNumberFormat="1" applyFont="1" applyAlignment="1" applyProtection="1">
      <alignment horizontal="left" vertical="center" wrapText="1"/>
      <protection hidden="1"/>
    </xf>
    <xf numFmtId="3" fontId="56" fillId="2" borderId="0" xfId="10" applyNumberFormat="1" applyFont="1" applyFill="1" applyBorder="1" applyAlignment="1">
      <alignment horizontal="left" vertical="center"/>
    </xf>
    <xf numFmtId="3" fontId="56" fillId="25" borderId="0" xfId="10" applyNumberFormat="1" applyFont="1" applyFill="1" applyBorder="1" applyAlignment="1">
      <alignment horizontal="left" vertical="center"/>
    </xf>
    <xf numFmtId="3" fontId="60" fillId="15" borderId="0" xfId="10" applyNumberFormat="1" applyFont="1" applyFill="1" applyBorder="1" applyAlignment="1">
      <alignment horizontal="left" vertical="center"/>
    </xf>
    <xf numFmtId="168" fontId="64" fillId="15" borderId="0" xfId="7" applyNumberFormat="1" applyFont="1" applyFill="1" applyAlignment="1" applyProtection="1">
      <alignment horizontal="left" wrapText="1"/>
      <protection hidden="1"/>
    </xf>
    <xf numFmtId="3" fontId="64" fillId="15" borderId="0" xfId="10" applyNumberFormat="1" applyFont="1" applyFill="1" applyBorder="1" applyAlignment="1"/>
    <xf numFmtId="3" fontId="64" fillId="0" borderId="0" xfId="10" applyNumberFormat="1" applyFont="1" applyFill="1" applyBorder="1" applyAlignment="1"/>
    <xf numFmtId="9" fontId="56" fillId="15" borderId="0" xfId="9" applyFont="1" applyFill="1" applyBorder="1" applyAlignment="1">
      <alignment horizontal="center"/>
    </xf>
    <xf numFmtId="9" fontId="55" fillId="15" borderId="0" xfId="7" applyNumberFormat="1" applyFont="1" applyFill="1" applyAlignment="1">
      <alignment horizontal="center"/>
    </xf>
    <xf numFmtId="3" fontId="56" fillId="15" borderId="0" xfId="10" applyNumberFormat="1" applyFont="1" applyFill="1" applyBorder="1" applyAlignment="1">
      <alignment horizontal="left" vertical="top"/>
    </xf>
    <xf numFmtId="3" fontId="63" fillId="15" borderId="0" xfId="10" applyNumberFormat="1" applyFont="1" applyFill="1" applyBorder="1" applyAlignment="1"/>
    <xf numFmtId="168" fontId="39" fillId="0" borderId="0" xfId="7" applyNumberFormat="1" applyAlignment="1">
      <alignment horizontal="center" wrapText="1"/>
    </xf>
    <xf numFmtId="168" fontId="64" fillId="0" borderId="0" xfId="7" applyNumberFormat="1" applyFont="1" applyAlignment="1"/>
    <xf numFmtId="9" fontId="64" fillId="0" borderId="0" xfId="7" applyNumberFormat="1" applyFont="1" applyAlignment="1">
      <alignment horizontal="center"/>
    </xf>
    <xf numFmtId="170" fontId="64" fillId="0" borderId="0" xfId="7" applyNumberFormat="1" applyFont="1" applyAlignment="1"/>
    <xf numFmtId="170" fontId="63" fillId="0" borderId="0" xfId="7" applyNumberFormat="1" applyFont="1" applyAlignment="1"/>
    <xf numFmtId="168" fontId="64" fillId="2" borderId="9" xfId="7" applyNumberFormat="1" applyFont="1" applyFill="1" applyBorder="1" applyAlignment="1">
      <alignment vertical="center"/>
    </xf>
    <xf numFmtId="168" fontId="39" fillId="0" borderId="16" xfId="7" applyNumberFormat="1" applyBorder="1" applyAlignment="1">
      <alignment horizontal="center"/>
    </xf>
    <xf numFmtId="170" fontId="59" fillId="6" borderId="10" xfId="7" applyNumberFormat="1" applyFont="1" applyFill="1" applyBorder="1" applyAlignment="1">
      <alignment vertical="top" wrapText="1"/>
    </xf>
    <xf numFmtId="170" fontId="59" fillId="6" borderId="11" xfId="7" applyNumberFormat="1" applyFont="1" applyFill="1" applyBorder="1" applyAlignment="1">
      <alignment horizontal="center" wrapText="1"/>
    </xf>
    <xf numFmtId="170" fontId="59" fillId="6" borderId="11" xfId="7" applyNumberFormat="1" applyFont="1" applyFill="1" applyBorder="1" applyAlignment="1">
      <alignment vertical="top" wrapText="1"/>
    </xf>
    <xf numFmtId="168" fontId="59" fillId="6" borderId="17" xfId="7" applyNumberFormat="1" applyFont="1" applyFill="1" applyBorder="1" applyAlignment="1">
      <alignment horizontal="center"/>
    </xf>
    <xf numFmtId="168" fontId="53" fillId="0" borderId="0" xfId="7" applyNumberFormat="1" applyFont="1" applyAlignment="1">
      <alignment horizontal="center" vertical="center" wrapText="1"/>
    </xf>
    <xf numFmtId="168" fontId="53" fillId="0" borderId="0" xfId="7" applyNumberFormat="1" applyFont="1" applyAlignment="1">
      <alignment horizontal="center" wrapText="1"/>
    </xf>
    <xf numFmtId="170" fontId="59" fillId="0" borderId="0" xfId="7" applyNumberFormat="1" applyFont="1" applyAlignment="1">
      <alignment vertical="top" wrapText="1"/>
    </xf>
    <xf numFmtId="170" fontId="59" fillId="6" borderId="13" xfId="7" applyNumberFormat="1" applyFont="1" applyFill="1" applyBorder="1" applyAlignment="1">
      <alignment vertical="top" wrapText="1"/>
    </xf>
    <xf numFmtId="170" fontId="59" fillId="6" borderId="0" xfId="7" applyNumberFormat="1" applyFont="1" applyFill="1" applyAlignment="1">
      <alignment horizontal="center" wrapText="1"/>
    </xf>
    <xf numFmtId="170" fontId="59" fillId="6" borderId="0" xfId="7" applyNumberFormat="1" applyFont="1" applyFill="1" applyAlignment="1">
      <alignment vertical="top" wrapText="1"/>
    </xf>
    <xf numFmtId="168" fontId="59" fillId="6" borderId="12" xfId="7" applyNumberFormat="1" applyFont="1" applyFill="1" applyBorder="1" applyAlignment="1">
      <alignment horizontal="center"/>
    </xf>
    <xf numFmtId="168" fontId="61" fillId="0" borderId="0" xfId="7" applyNumberFormat="1" applyFont="1" applyAlignment="1">
      <alignment horizontal="left" wrapText="1"/>
    </xf>
    <xf numFmtId="168" fontId="60" fillId="0" borderId="8" xfId="7" applyNumberFormat="1" applyFont="1" applyBorder="1" applyAlignment="1" applyProtection="1">
      <alignment vertical="center"/>
      <protection hidden="1"/>
    </xf>
    <xf numFmtId="168" fontId="60" fillId="0" borderId="16" xfId="7" applyNumberFormat="1" applyFont="1" applyBorder="1" applyAlignment="1" applyProtection="1">
      <alignment vertical="center"/>
      <protection hidden="1"/>
    </xf>
    <xf numFmtId="168" fontId="60" fillId="0" borderId="9" xfId="7" applyNumberFormat="1" applyFont="1" applyBorder="1" applyAlignment="1" applyProtection="1">
      <alignment horizontal="center" vertical="center" wrapText="1"/>
      <protection hidden="1"/>
    </xf>
    <xf numFmtId="168" fontId="60" fillId="0" borderId="8" xfId="7" applyNumberFormat="1" applyFont="1" applyBorder="1" applyAlignment="1" applyProtection="1">
      <alignment horizontal="left" vertical="center"/>
      <protection hidden="1"/>
    </xf>
    <xf numFmtId="168" fontId="60" fillId="0" borderId="16" xfId="7" applyNumberFormat="1" applyFont="1" applyBorder="1" applyAlignment="1" applyProtection="1">
      <alignment horizontal="left" vertical="center"/>
      <protection hidden="1"/>
    </xf>
    <xf numFmtId="168" fontId="60" fillId="0" borderId="16" xfId="7" applyNumberFormat="1" applyFont="1" applyBorder="1" applyAlignment="1" applyProtection="1">
      <alignment horizontal="left"/>
      <protection hidden="1"/>
    </xf>
    <xf numFmtId="3" fontId="56" fillId="15" borderId="0" xfId="10" applyNumberFormat="1" applyFont="1" applyFill="1" applyBorder="1" applyAlignment="1">
      <alignment horizontal="left" vertical="center"/>
    </xf>
    <xf numFmtId="168" fontId="60" fillId="0" borderId="9" xfId="7" applyNumberFormat="1" applyFont="1" applyBorder="1" applyAlignment="1">
      <alignment horizontal="center" vertical="center"/>
    </xf>
    <xf numFmtId="168" fontId="60" fillId="0" borderId="16" xfId="7" applyNumberFormat="1" applyFont="1" applyBorder="1" applyAlignment="1" applyProtection="1">
      <alignment vertical="center" wrapText="1"/>
      <protection hidden="1"/>
    </xf>
    <xf numFmtId="168" fontId="60" fillId="0" borderId="16" xfId="7" applyNumberFormat="1" applyFont="1" applyBorder="1" applyAlignment="1" applyProtection="1">
      <alignment horizontal="center" wrapText="1"/>
      <protection hidden="1"/>
    </xf>
    <xf numFmtId="170" fontId="59" fillId="6" borderId="19" xfId="7" applyNumberFormat="1" applyFont="1" applyFill="1" applyBorder="1" applyAlignment="1">
      <alignment vertical="top" wrapText="1"/>
    </xf>
    <xf numFmtId="170" fontId="59" fillId="6" borderId="18" xfId="7" applyNumberFormat="1" applyFont="1" applyFill="1" applyBorder="1" applyAlignment="1">
      <alignment horizontal="center" wrapText="1"/>
    </xf>
    <xf numFmtId="170" fontId="59" fillId="6" borderId="18" xfId="7" applyNumberFormat="1" applyFont="1" applyFill="1" applyBorder="1" applyAlignment="1">
      <alignment vertical="top" wrapText="1"/>
    </xf>
    <xf numFmtId="168" fontId="59" fillId="6" borderId="22" xfId="7" applyNumberFormat="1" applyFont="1" applyFill="1" applyBorder="1" applyAlignment="1">
      <alignment horizontal="center"/>
    </xf>
    <xf numFmtId="9" fontId="39" fillId="0" borderId="0" xfId="9" applyFont="1" applyBorder="1" applyAlignment="1">
      <alignment horizontal="center" vertical="center"/>
    </xf>
    <xf numFmtId="168" fontId="64" fillId="24" borderId="0" xfId="7" applyNumberFormat="1" applyFont="1" applyFill="1" applyAlignment="1" applyProtection="1">
      <alignment horizontal="left" vertical="center" wrapText="1"/>
      <protection hidden="1"/>
    </xf>
    <xf numFmtId="168" fontId="64" fillId="25" borderId="0" xfId="7" applyNumberFormat="1" applyFont="1" applyFill="1" applyAlignment="1" applyProtection="1">
      <alignment horizontal="left" wrapText="1"/>
      <protection hidden="1"/>
    </xf>
    <xf numFmtId="2" fontId="39" fillId="0" borderId="0" xfId="7" applyNumberFormat="1" applyAlignment="1">
      <alignment horizontal="center"/>
    </xf>
    <xf numFmtId="9" fontId="39" fillId="10" borderId="0" xfId="7" applyNumberFormat="1" applyFill="1" applyAlignment="1">
      <alignment horizontal="center"/>
    </xf>
    <xf numFmtId="3" fontId="53" fillId="10" borderId="0" xfId="7" applyNumberFormat="1" applyFont="1" applyFill="1" applyAlignment="1">
      <alignment horizontal="center" vertical="center" wrapText="1"/>
    </xf>
    <xf numFmtId="3" fontId="39" fillId="10" borderId="0" xfId="7" applyNumberFormat="1" applyFill="1" applyAlignment="1"/>
    <xf numFmtId="3" fontId="53" fillId="10" borderId="0" xfId="7" applyNumberFormat="1" applyFont="1" applyFill="1" applyAlignment="1"/>
    <xf numFmtId="3" fontId="55" fillId="10" borderId="0" xfId="7" applyNumberFormat="1" applyFont="1" applyFill="1" applyAlignment="1"/>
    <xf numFmtId="9" fontId="55" fillId="10" borderId="0" xfId="9" applyFont="1" applyFill="1" applyBorder="1" applyAlignment="1"/>
    <xf numFmtId="2" fontId="56" fillId="10" borderId="0" xfId="7" applyNumberFormat="1" applyFont="1" applyFill="1" applyAlignment="1" applyProtection="1">
      <alignment horizontal="center" vertical="center" wrapText="1"/>
      <protection hidden="1"/>
    </xf>
    <xf numFmtId="3" fontId="56" fillId="10" borderId="0" xfId="7" applyNumberFormat="1" applyFont="1" applyFill="1" applyAlignment="1" applyProtection="1">
      <alignment horizontal="center" vertical="center" wrapText="1"/>
      <protection hidden="1"/>
    </xf>
    <xf numFmtId="3" fontId="53" fillId="10" borderId="0" xfId="10" applyNumberFormat="1" applyFont="1" applyFill="1" applyBorder="1" applyAlignment="1"/>
    <xf numFmtId="3" fontId="60" fillId="10" borderId="0" xfId="10" applyNumberFormat="1" applyFont="1" applyFill="1" applyBorder="1" applyAlignment="1"/>
    <xf numFmtId="3" fontId="64" fillId="10" borderId="0" xfId="10" applyNumberFormat="1" applyFont="1" applyFill="1" applyBorder="1" applyAlignment="1"/>
    <xf numFmtId="9" fontId="64" fillId="10" borderId="0" xfId="7" applyNumberFormat="1" applyFont="1" applyFill="1" applyAlignment="1">
      <alignment horizontal="center"/>
    </xf>
    <xf numFmtId="3" fontId="53" fillId="10" borderId="8" xfId="7" applyNumberFormat="1" applyFont="1" applyFill="1" applyBorder="1" applyAlignment="1"/>
    <xf numFmtId="170" fontId="59" fillId="10" borderId="0" xfId="7" applyNumberFormat="1" applyFont="1" applyFill="1" applyAlignment="1">
      <alignment vertical="top" wrapText="1"/>
    </xf>
    <xf numFmtId="2" fontId="39" fillId="10" borderId="0" xfId="7" applyNumberFormat="1" applyFill="1" applyAlignment="1">
      <alignment horizontal="center"/>
    </xf>
    <xf numFmtId="0" fontId="39" fillId="0" borderId="0" xfId="11"/>
    <xf numFmtId="0" fontId="60" fillId="0" borderId="0" xfId="11" applyFont="1" applyAlignment="1" applyProtection="1">
      <alignment vertical="center"/>
      <protection hidden="1"/>
    </xf>
    <xf numFmtId="168" fontId="60" fillId="0" borderId="0" xfId="11" applyNumberFormat="1" applyFont="1" applyAlignment="1" applyProtection="1">
      <alignment horizontal="center" wrapText="1"/>
      <protection hidden="1"/>
    </xf>
    <xf numFmtId="168" fontId="60" fillId="0" borderId="0" xfId="11" applyNumberFormat="1" applyFont="1" applyAlignment="1" applyProtection="1">
      <alignment horizontal="center" vertical="center" wrapText="1"/>
      <protection hidden="1"/>
    </xf>
    <xf numFmtId="0" fontId="60" fillId="0" borderId="0" xfId="11" applyFont="1" applyAlignment="1" applyProtection="1">
      <alignment horizontal="center" vertical="center" wrapText="1"/>
      <protection hidden="1"/>
    </xf>
    <xf numFmtId="0" fontId="60" fillId="0" borderId="0" xfId="11" applyFont="1" applyAlignment="1">
      <alignment vertical="center"/>
    </xf>
    <xf numFmtId="0" fontId="60" fillId="0" borderId="0" xfId="11" applyFont="1" applyAlignment="1" applyProtection="1">
      <alignment horizontal="right" vertical="center"/>
      <protection hidden="1"/>
    </xf>
    <xf numFmtId="0" fontId="60" fillId="2" borderId="0" xfId="11" applyFont="1" applyFill="1" applyAlignment="1" applyProtection="1">
      <alignment horizontal="left" vertical="center"/>
      <protection hidden="1"/>
    </xf>
    <xf numFmtId="0" fontId="60" fillId="2" borderId="0" xfId="11" applyFont="1" applyFill="1" applyAlignment="1" applyProtection="1">
      <alignment horizontal="center" vertical="center"/>
      <protection hidden="1"/>
    </xf>
    <xf numFmtId="168" fontId="61" fillId="0" borderId="0" xfId="11" applyNumberFormat="1" applyFont="1" applyAlignment="1" applyProtection="1">
      <alignment horizontal="center"/>
      <protection hidden="1"/>
    </xf>
    <xf numFmtId="0" fontId="59" fillId="0" borderId="0" xfId="11" applyFont="1"/>
    <xf numFmtId="168" fontId="61" fillId="0" borderId="0" xfId="11" applyNumberFormat="1" applyFont="1" applyAlignment="1" applyProtection="1">
      <alignment horizontal="center" vertical="center"/>
      <protection hidden="1"/>
    </xf>
    <xf numFmtId="0" fontId="39" fillId="0" borderId="0" xfId="11" applyAlignment="1">
      <alignment vertical="center"/>
    </xf>
    <xf numFmtId="0" fontId="65" fillId="0" borderId="0" xfId="11" applyFont="1"/>
    <xf numFmtId="0" fontId="39" fillId="0" borderId="11" xfId="11" applyBorder="1"/>
    <xf numFmtId="0" fontId="39" fillId="0" borderId="18" xfId="11" applyBorder="1"/>
    <xf numFmtId="0" fontId="60" fillId="10" borderId="0" xfId="11" applyFont="1" applyFill="1" applyAlignment="1" applyProtection="1">
      <alignment vertical="center"/>
      <protection hidden="1"/>
    </xf>
    <xf numFmtId="0" fontId="48" fillId="22" borderId="1" xfId="0" applyFont="1" applyFill="1" applyBorder="1"/>
    <xf numFmtId="0" fontId="48" fillId="22" borderId="2" xfId="0" applyFont="1" applyFill="1" applyBorder="1"/>
    <xf numFmtId="0" fontId="48" fillId="22" borderId="4" xfId="0" applyFont="1" applyFill="1" applyBorder="1"/>
    <xf numFmtId="0" fontId="48" fillId="22" borderId="3" xfId="0" applyFont="1" applyFill="1" applyBorder="1"/>
    <xf numFmtId="0" fontId="48" fillId="22" borderId="5" xfId="0" applyFont="1" applyFill="1" applyBorder="1"/>
    <xf numFmtId="0" fontId="48" fillId="22" borderId="6" xfId="0" applyFont="1" applyFill="1" applyBorder="1"/>
    <xf numFmtId="0" fontId="48" fillId="22" borderId="7" xfId="0" applyFont="1" applyFill="1" applyBorder="1"/>
    <xf numFmtId="0" fontId="48" fillId="22" borderId="21" xfId="0" applyFont="1" applyFill="1" applyBorder="1"/>
    <xf numFmtId="0" fontId="48" fillId="22" borderId="0" xfId="0" applyFont="1" applyFill="1" applyProtection="1">
      <protection locked="0"/>
    </xf>
    <xf numFmtId="174" fontId="8" fillId="0" borderId="15" xfId="2" applyNumberFormat="1" applyFont="1" applyBorder="1"/>
    <xf numFmtId="174" fontId="6" fillId="4" borderId="9" xfId="1" applyNumberFormat="1" applyFont="1" applyFill="1" applyBorder="1"/>
    <xf numFmtId="174" fontId="8" fillId="0" borderId="15" xfId="1" applyNumberFormat="1" applyFont="1" applyBorder="1"/>
    <xf numFmtId="174" fontId="6" fillId="0" borderId="0" xfId="1" applyNumberFormat="1" applyFont="1"/>
    <xf numFmtId="174" fontId="6" fillId="0" borderId="11" xfId="1" applyNumberFormat="1" applyFont="1" applyBorder="1"/>
    <xf numFmtId="174" fontId="6" fillId="0" borderId="18" xfId="1" applyNumberFormat="1" applyFont="1" applyBorder="1"/>
    <xf numFmtId="174" fontId="8" fillId="0" borderId="0" xfId="0" applyNumberFormat="1" applyFont="1"/>
    <xf numFmtId="174" fontId="6" fillId="0" borderId="15" xfId="1" applyNumberFormat="1" applyFont="1" applyBorder="1"/>
    <xf numFmtId="0" fontId="48" fillId="22" borderId="0" xfId="0" applyFont="1" applyFill="1" applyAlignment="1">
      <alignment horizontal="left"/>
    </xf>
    <xf numFmtId="174" fontId="8" fillId="0" borderId="20" xfId="0" applyNumberFormat="1" applyFont="1" applyBorder="1"/>
    <xf numFmtId="165" fontId="8" fillId="0" borderId="15" xfId="1" applyNumberFormat="1" applyFont="1" applyBorder="1" applyProtection="1"/>
    <xf numFmtId="9" fontId="8" fillId="0" borderId="15" xfId="2" applyFont="1" applyBorder="1" applyProtection="1"/>
    <xf numFmtId="174" fontId="8" fillId="0" borderId="15" xfId="2" applyNumberFormat="1" applyFont="1" applyBorder="1" applyProtection="1"/>
    <xf numFmtId="0" fontId="6" fillId="4" borderId="8" xfId="0" applyFont="1" applyFill="1" applyBorder="1"/>
    <xf numFmtId="0" fontId="6" fillId="4" borderId="14" xfId="0" applyFont="1" applyFill="1" applyBorder="1"/>
    <xf numFmtId="0" fontId="7" fillId="0" borderId="0" xfId="0" applyFont="1" applyAlignment="1">
      <alignment horizontal="center"/>
    </xf>
    <xf numFmtId="0" fontId="0" fillId="0" borderId="0" xfId="0" applyAlignment="1">
      <alignment horizontal="center"/>
    </xf>
    <xf numFmtId="0" fontId="6" fillId="4" borderId="19" xfId="0" applyFont="1" applyFill="1" applyBorder="1"/>
    <xf numFmtId="4" fontId="6" fillId="3" borderId="9" xfId="1" applyNumberFormat="1" applyFont="1" applyFill="1" applyBorder="1" applyAlignment="1" applyProtection="1">
      <alignment horizontal="center" wrapText="1"/>
      <protection locked="0"/>
    </xf>
    <xf numFmtId="0" fontId="12" fillId="0" borderId="18" xfId="0" applyFont="1" applyBorder="1" applyAlignment="1" applyProtection="1">
      <alignment horizontal="center"/>
      <protection locked="0"/>
    </xf>
    <xf numFmtId="14" fontId="12" fillId="0" borderId="18" xfId="0" applyNumberFormat="1" applyFont="1" applyBorder="1" applyAlignment="1" applyProtection="1">
      <alignment horizontal="center"/>
      <protection locked="0"/>
    </xf>
    <xf numFmtId="0" fontId="6" fillId="0" borderId="0" xfId="0" applyFont="1" applyAlignment="1" applyProtection="1">
      <alignment horizontal="left" wrapText="1"/>
      <protection locked="0"/>
    </xf>
    <xf numFmtId="0" fontId="12" fillId="0" borderId="18" xfId="0" applyFont="1" applyBorder="1" applyAlignment="1" applyProtection="1">
      <alignment horizontal="right"/>
      <protection locked="0"/>
    </xf>
    <xf numFmtId="0" fontId="46" fillId="0" borderId="24" xfId="0" applyFont="1" applyBorder="1" applyAlignment="1">
      <alignment horizontal="center"/>
    </xf>
    <xf numFmtId="0" fontId="46" fillId="0" borderId="51" xfId="0" applyFont="1" applyBorder="1" applyAlignment="1">
      <alignment horizontal="center"/>
    </xf>
    <xf numFmtId="0" fontId="46" fillId="0" borderId="25" xfId="0" applyFont="1" applyBorder="1" applyAlignment="1">
      <alignment horizontal="center"/>
    </xf>
    <xf numFmtId="0" fontId="44" fillId="0" borderId="24" xfId="0" applyFont="1" applyBorder="1" applyAlignment="1">
      <alignment horizontal="center"/>
    </xf>
    <xf numFmtId="0" fontId="44" fillId="0" borderId="51" xfId="0" applyFont="1" applyBorder="1" applyAlignment="1">
      <alignment horizontal="center"/>
    </xf>
    <xf numFmtId="0" fontId="44" fillId="0" borderId="25" xfId="0" applyFont="1" applyBorder="1" applyAlignment="1">
      <alignment horizontal="center"/>
    </xf>
    <xf numFmtId="0" fontId="2" fillId="0" borderId="24" xfId="0" applyFont="1" applyBorder="1" applyAlignment="1">
      <alignment horizontal="center"/>
    </xf>
    <xf numFmtId="0" fontId="2" fillId="0" borderId="51" xfId="0" applyFont="1" applyBorder="1" applyAlignment="1">
      <alignment horizontal="center"/>
    </xf>
    <xf numFmtId="0" fontId="2" fillId="0" borderId="25" xfId="0" applyFont="1" applyBorder="1" applyAlignment="1">
      <alignment horizontal="center"/>
    </xf>
    <xf numFmtId="168" fontId="29" fillId="15" borderId="8" xfId="0" applyNumberFormat="1" applyFont="1" applyFill="1" applyBorder="1" applyAlignment="1">
      <alignment horizontal="center" vertical="center" wrapText="1"/>
    </xf>
    <xf numFmtId="168" fontId="29" fillId="15" borderId="16" xfId="0" applyNumberFormat="1" applyFont="1" applyFill="1" applyBorder="1" applyAlignment="1">
      <alignment horizontal="center" vertical="center" wrapText="1"/>
    </xf>
    <xf numFmtId="168" fontId="29" fillId="15" borderId="14" xfId="0" applyNumberFormat="1" applyFont="1" applyFill="1" applyBorder="1" applyAlignment="1">
      <alignment horizontal="center" vertical="center" wrapText="1"/>
    </xf>
    <xf numFmtId="168" fontId="29" fillId="10" borderId="9" xfId="0" applyNumberFormat="1" applyFont="1" applyFill="1" applyBorder="1" applyAlignment="1">
      <alignment horizontal="center" vertical="center" wrapText="1"/>
    </xf>
    <xf numFmtId="0" fontId="30" fillId="16" borderId="9" xfId="0" applyFont="1" applyFill="1" applyBorder="1" applyAlignment="1">
      <alignment horizontal="center"/>
    </xf>
    <xf numFmtId="0" fontId="30" fillId="3" borderId="9" xfId="0" applyFont="1" applyFill="1" applyBorder="1" applyAlignment="1">
      <alignment horizontal="center"/>
    </xf>
    <xf numFmtId="0" fontId="29" fillId="10" borderId="8" xfId="0" applyFont="1" applyFill="1" applyBorder="1" applyAlignment="1">
      <alignment horizontal="center" vertical="center" wrapText="1"/>
    </xf>
    <xf numFmtId="0" fontId="29" fillId="10" borderId="16" xfId="0" applyFont="1" applyFill="1" applyBorder="1" applyAlignment="1">
      <alignment horizontal="center" vertical="center" wrapText="1"/>
    </xf>
    <xf numFmtId="0" fontId="29" fillId="10" borderId="14" xfId="0" applyFont="1" applyFill="1" applyBorder="1" applyAlignment="1">
      <alignment horizontal="center" vertical="center" wrapText="1"/>
    </xf>
    <xf numFmtId="168" fontId="29" fillId="9" borderId="8" xfId="0" applyNumberFormat="1" applyFont="1" applyFill="1" applyBorder="1" applyAlignment="1">
      <alignment horizontal="center" vertical="center" wrapText="1"/>
    </xf>
    <xf numFmtId="168" fontId="29" fillId="9" borderId="16" xfId="0" applyNumberFormat="1" applyFont="1" applyFill="1" applyBorder="1" applyAlignment="1">
      <alignment horizontal="center" vertical="center" wrapText="1"/>
    </xf>
    <xf numFmtId="168" fontId="29" fillId="9" borderId="14" xfId="0" applyNumberFormat="1" applyFont="1" applyFill="1" applyBorder="1" applyAlignment="1">
      <alignment horizontal="center" vertical="center" wrapText="1"/>
    </xf>
    <xf numFmtId="168" fontId="29" fillId="12" borderId="8" xfId="0" applyNumberFormat="1" applyFont="1" applyFill="1" applyBorder="1" applyAlignment="1">
      <alignment horizontal="center" vertical="center" wrapText="1"/>
    </xf>
    <xf numFmtId="168" fontId="29" fillId="12" borderId="16" xfId="0" applyNumberFormat="1" applyFont="1" applyFill="1" applyBorder="1" applyAlignment="1">
      <alignment horizontal="center" vertical="center" wrapText="1"/>
    </xf>
    <xf numFmtId="168" fontId="29" fillId="12" borderId="14" xfId="0" applyNumberFormat="1" applyFont="1" applyFill="1" applyBorder="1" applyAlignment="1">
      <alignment horizontal="center" vertical="center" wrapText="1"/>
    </xf>
    <xf numFmtId="168" fontId="29" fillId="2" borderId="8" xfId="0" applyNumberFormat="1" applyFont="1" applyFill="1" applyBorder="1" applyAlignment="1">
      <alignment horizontal="center" vertical="center" wrapText="1"/>
    </xf>
    <xf numFmtId="168" fontId="29" fillId="2" borderId="16" xfId="0" applyNumberFormat="1" applyFont="1" applyFill="1" applyBorder="1" applyAlignment="1">
      <alignment horizontal="center" vertical="center" wrapText="1"/>
    </xf>
    <xf numFmtId="168" fontId="29" fillId="2" borderId="14" xfId="0" applyNumberFormat="1" applyFont="1" applyFill="1" applyBorder="1" applyAlignment="1">
      <alignment horizontal="center" vertical="center" wrapText="1"/>
    </xf>
    <xf numFmtId="168" fontId="29" fillId="13" borderId="9" xfId="0" applyNumberFormat="1" applyFont="1" applyFill="1" applyBorder="1" applyAlignment="1">
      <alignment horizontal="center" vertical="center" wrapText="1"/>
    </xf>
    <xf numFmtId="168" fontId="29" fillId="14" borderId="8" xfId="0" applyNumberFormat="1" applyFont="1" applyFill="1" applyBorder="1" applyAlignment="1">
      <alignment horizontal="center" vertical="center" wrapText="1"/>
    </xf>
    <xf numFmtId="168" fontId="29" fillId="14" borderId="16" xfId="0" applyNumberFormat="1" applyFont="1" applyFill="1" applyBorder="1" applyAlignment="1">
      <alignment horizontal="center" vertical="center" wrapText="1"/>
    </xf>
    <xf numFmtId="168" fontId="29" fillId="14" borderId="14" xfId="0" applyNumberFormat="1" applyFont="1" applyFill="1" applyBorder="1" applyAlignment="1">
      <alignment horizontal="center" vertical="center" wrapText="1"/>
    </xf>
    <xf numFmtId="0" fontId="26" fillId="0" borderId="0" xfId="0" applyFont="1" applyAlignment="1">
      <alignment horizontal="left"/>
    </xf>
    <xf numFmtId="172" fontId="47" fillId="0" borderId="9" xfId="0" applyNumberFormat="1" applyFont="1" applyBorder="1" applyAlignment="1">
      <alignment horizontal="center"/>
    </xf>
    <xf numFmtId="0" fontId="60" fillId="2" borderId="0" xfId="11" applyFont="1" applyFill="1" applyAlignment="1">
      <alignment horizontal="left" vertical="center"/>
    </xf>
    <xf numFmtId="168" fontId="53" fillId="0" borderId="0" xfId="7" applyNumberFormat="1" applyFont="1" applyAlignment="1" applyProtection="1">
      <alignment horizontal="center" vertical="center"/>
      <protection hidden="1"/>
    </xf>
    <xf numFmtId="168" fontId="53" fillId="7" borderId="0" xfId="7" applyNumberFormat="1" applyFont="1" applyFill="1" applyAlignment="1" applyProtection="1">
      <alignment horizontal="center" vertical="center" wrapText="1"/>
      <protection hidden="1"/>
    </xf>
    <xf numFmtId="168" fontId="63" fillId="7" borderId="0" xfId="7" applyNumberFormat="1" applyFont="1" applyFill="1" applyAlignment="1" applyProtection="1">
      <alignment horizontal="center" vertical="center" wrapText="1"/>
      <protection hidden="1"/>
    </xf>
    <xf numFmtId="0" fontId="50" fillId="7" borderId="0" xfId="0" applyFont="1" applyFill="1" applyAlignment="1">
      <alignment horizontal="center"/>
    </xf>
    <xf numFmtId="0" fontId="50" fillId="0" borderId="8" xfId="0" applyFont="1" applyBorder="1" applyAlignment="1">
      <alignment horizontal="left"/>
    </xf>
    <xf numFmtId="0" fontId="50" fillId="0" borderId="14" xfId="0" applyFont="1" applyBorder="1" applyAlignment="1">
      <alignment horizontal="left"/>
    </xf>
    <xf numFmtId="0" fontId="50" fillId="0" borderId="24" xfId="0" applyFont="1" applyBorder="1" applyAlignment="1">
      <alignment horizontal="center"/>
    </xf>
    <xf numFmtId="0" fontId="50" fillId="0" borderId="25" xfId="0" applyFont="1" applyBorder="1" applyAlignment="1">
      <alignment horizontal="center"/>
    </xf>
    <xf numFmtId="0" fontId="50" fillId="0" borderId="51" xfId="0" applyFont="1" applyBorder="1" applyAlignment="1">
      <alignment horizontal="center"/>
    </xf>
    <xf numFmtId="40" fontId="50" fillId="0" borderId="51" xfId="0" applyNumberFormat="1" applyFont="1" applyBorder="1" applyAlignment="1">
      <alignment horizontal="center"/>
    </xf>
    <xf numFmtId="40" fontId="50" fillId="0" borderId="25" xfId="0" applyNumberFormat="1" applyFont="1" applyBorder="1" applyAlignment="1">
      <alignment horizontal="center"/>
    </xf>
    <xf numFmtId="0" fontId="53" fillId="6" borderId="41" xfId="0" applyFont="1" applyFill="1" applyBorder="1" applyAlignment="1">
      <alignment horizontal="center" vertical="center" wrapText="1"/>
    </xf>
    <xf numFmtId="0" fontId="53" fillId="6" borderId="46" xfId="0" applyFont="1" applyFill="1" applyBorder="1" applyAlignment="1">
      <alignment horizontal="center" vertical="center" wrapText="1"/>
    </xf>
    <xf numFmtId="0" fontId="53" fillId="6" borderId="55" xfId="0" applyFont="1" applyFill="1" applyBorder="1" applyAlignment="1">
      <alignment horizontal="center" vertical="center" wrapText="1"/>
    </xf>
    <xf numFmtId="0" fontId="53" fillId="6" borderId="47" xfId="0" applyFont="1" applyFill="1" applyBorder="1" applyAlignment="1">
      <alignment horizontal="center" vertical="center" wrapText="1"/>
    </xf>
    <xf numFmtId="0" fontId="53" fillId="6" borderId="1" xfId="0" applyFont="1" applyFill="1" applyBorder="1" applyAlignment="1">
      <alignment horizontal="center" vertical="center" wrapText="1"/>
    </xf>
    <xf numFmtId="0" fontId="53" fillId="6" borderId="2" xfId="0" applyFont="1" applyFill="1" applyBorder="1" applyAlignment="1">
      <alignment horizontal="center" vertical="center" wrapText="1"/>
    </xf>
    <xf numFmtId="0" fontId="53" fillId="6" borderId="4" xfId="0" applyFont="1" applyFill="1" applyBorder="1" applyAlignment="1">
      <alignment horizontal="center" vertical="center" wrapText="1"/>
    </xf>
    <xf numFmtId="0" fontId="53" fillId="6" borderId="6" xfId="0" applyFont="1" applyFill="1" applyBorder="1" applyAlignment="1">
      <alignment horizontal="center" vertical="center" wrapText="1"/>
    </xf>
    <xf numFmtId="0" fontId="53" fillId="6" borderId="7" xfId="0" applyFont="1" applyFill="1" applyBorder="1" applyAlignment="1">
      <alignment horizontal="center" vertical="center" wrapText="1"/>
    </xf>
    <xf numFmtId="0" fontId="53" fillId="6" borderId="21" xfId="0" applyFont="1" applyFill="1" applyBorder="1" applyAlignment="1">
      <alignment horizontal="center" vertical="center" wrapText="1"/>
    </xf>
    <xf numFmtId="40" fontId="53" fillId="6" borderId="4" xfId="0" applyNumberFormat="1" applyFont="1" applyFill="1" applyBorder="1" applyAlignment="1">
      <alignment horizontal="center" vertical="center" wrapText="1"/>
    </xf>
    <xf numFmtId="40" fontId="53" fillId="6" borderId="5" xfId="0" applyNumberFormat="1" applyFont="1" applyFill="1" applyBorder="1" applyAlignment="1">
      <alignment horizontal="center" vertical="center" wrapText="1"/>
    </xf>
    <xf numFmtId="40" fontId="53" fillId="6" borderId="21" xfId="0" applyNumberFormat="1" applyFont="1" applyFill="1" applyBorder="1" applyAlignment="1">
      <alignment horizontal="center" vertical="center" wrapText="1"/>
    </xf>
    <xf numFmtId="40" fontId="53" fillId="6" borderId="33" xfId="0" applyNumberFormat="1" applyFont="1" applyFill="1" applyBorder="1" applyAlignment="1">
      <alignment horizontal="center" vertical="center" wrapText="1"/>
    </xf>
    <xf numFmtId="40" fontId="53" fillId="6" borderId="34" xfId="0" applyNumberFormat="1" applyFont="1" applyFill="1" applyBorder="1" applyAlignment="1">
      <alignment horizontal="center" vertical="center" wrapText="1"/>
    </xf>
    <xf numFmtId="40" fontId="53" fillId="6" borderId="56" xfId="0" applyNumberFormat="1" applyFont="1" applyFill="1" applyBorder="1" applyAlignment="1">
      <alignment horizontal="center" vertical="center" wrapText="1"/>
    </xf>
    <xf numFmtId="0" fontId="54" fillId="23" borderId="41" xfId="0" applyFont="1" applyFill="1" applyBorder="1" applyAlignment="1">
      <alignment horizontal="center" vertical="center" wrapText="1"/>
    </xf>
    <xf numFmtId="0" fontId="54" fillId="23" borderId="46" xfId="0" applyFont="1" applyFill="1" applyBorder="1" applyAlignment="1">
      <alignment horizontal="center" vertical="center" wrapText="1"/>
    </xf>
    <xf numFmtId="0" fontId="54" fillId="23" borderId="55" xfId="0" applyFont="1" applyFill="1" applyBorder="1" applyAlignment="1">
      <alignment horizontal="center" vertical="center" wrapText="1"/>
    </xf>
    <xf numFmtId="0" fontId="54" fillId="23" borderId="47" xfId="0" applyFont="1" applyFill="1" applyBorder="1" applyAlignment="1">
      <alignment horizontal="center" vertical="center" wrapText="1"/>
    </xf>
    <xf numFmtId="0" fontId="54" fillId="23" borderId="1" xfId="0" applyFont="1" applyFill="1" applyBorder="1" applyAlignment="1">
      <alignment horizontal="center" vertical="center" wrapText="1"/>
    </xf>
    <xf numFmtId="0" fontId="54" fillId="23" borderId="4" xfId="0" applyFont="1" applyFill="1" applyBorder="1" applyAlignment="1">
      <alignment horizontal="center" vertical="center" wrapText="1"/>
    </xf>
    <xf numFmtId="0" fontId="54" fillId="23" borderId="6" xfId="0" applyFont="1" applyFill="1" applyBorder="1" applyAlignment="1">
      <alignment horizontal="center" vertical="center" wrapText="1"/>
    </xf>
    <xf numFmtId="0" fontId="54" fillId="23" borderId="21" xfId="0" applyFont="1" applyFill="1" applyBorder="1" applyAlignment="1">
      <alignment horizontal="center" vertical="center" wrapText="1"/>
    </xf>
  </cellXfs>
  <cellStyles count="12">
    <cellStyle name="%" xfId="5" xr:uid="{00000000-0005-0000-0000-000000000000}"/>
    <cellStyle name="Comma" xfId="1" builtinId="3"/>
    <cellStyle name="Comma 2" xfId="10" xr:uid="{E9778D38-ADDD-4A38-9A50-07C310307FC6}"/>
    <cellStyle name="Comma 6" xfId="6" xr:uid="{00000000-0005-0000-0000-000002000000}"/>
    <cellStyle name="Hyperlink" xfId="4" builtinId="8"/>
    <cellStyle name="Normal" xfId="0" builtinId="0"/>
    <cellStyle name="Normal 2" xfId="3" xr:uid="{00000000-0005-0000-0000-000005000000}"/>
    <cellStyle name="Normal 2 2" xfId="7" xr:uid="{53455E92-D1E2-422D-8FC2-867ADDA761C9}"/>
    <cellStyle name="Normal 3" xfId="8" xr:uid="{F95000E2-897A-4EE0-A839-77790F0D90F1}"/>
    <cellStyle name="Normal 4" xfId="11" xr:uid="{13AF5E6D-DA82-43CB-8817-978FE7AE37A7}"/>
    <cellStyle name="Percent" xfId="2" builtinId="5"/>
    <cellStyle name="Percent 2" xfId="9" xr:uid="{038D6136-B869-4FA2-BF1C-F4C278056B73}"/>
  </cellStyles>
  <dxfs count="76">
    <dxf>
      <font>
        <color rgb="FF9C0006"/>
      </font>
    </dxf>
    <dxf>
      <font>
        <color rgb="FF9C0006"/>
      </font>
    </dxf>
    <dxf>
      <numFmt numFmtId="175" formatCode="\-"/>
    </dxf>
    <dxf>
      <numFmt numFmtId="175" formatCode="\-"/>
    </dxf>
    <dxf>
      <font>
        <color rgb="FFFF0000"/>
      </font>
    </dxf>
    <dxf>
      <numFmt numFmtId="175" formatCode="\-"/>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fill>
        <patternFill>
          <bgColor rgb="FFFFC7CE"/>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fill>
        <patternFill>
          <bgColor rgb="FFFFC7CE"/>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ndense val="0"/>
        <extend val="0"/>
        <color rgb="FF9C0006"/>
      </font>
      <fill>
        <patternFill>
          <bgColor rgb="FFFFC7CE"/>
        </patternFill>
      </fill>
    </dxf>
    <dxf>
      <font>
        <color rgb="FF00B050"/>
      </font>
    </dxf>
    <dxf>
      <font>
        <color rgb="FFFF0000"/>
      </font>
    </dxf>
    <dxf>
      <alignment horizontal="general" vertical="bottom" textRotation="0" wrapText="0" indent="0" justifyLastLine="0" shrinkToFit="0" readingOrder="0"/>
    </dxf>
    <dxf>
      <border outline="0">
        <left style="thin">
          <color indexed="64"/>
        </left>
      </border>
    </dxf>
    <dxf>
      <alignment horizontal="general" vertical="bottom" textRotation="0" wrapText="0" indent="0" justifyLastLine="0" shrinkToFit="0" readingOrder="0"/>
    </dxf>
    <dxf>
      <font>
        <b val="0"/>
        <i val="0"/>
        <strike val="0"/>
        <condense val="0"/>
        <extend val="0"/>
        <outline val="0"/>
        <shadow val="0"/>
        <u val="none"/>
        <vertAlign val="baseline"/>
        <sz val="9"/>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scheme val="none"/>
      </font>
      <alignment horizontal="center" vertical="bottom"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9"/>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9"/>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9"/>
        <color theme="1"/>
        <name val="Arial"/>
        <scheme val="none"/>
      </font>
      <alignment horizontal="center" vertical="bottom" textRotation="0" wrapText="1" indent="0" justifyLastLine="0" shrinkToFit="0" readingOrder="0"/>
    </dxf>
    <dxf>
      <border outline="0">
        <right style="thin">
          <color indexed="64"/>
        </right>
      </border>
    </dxf>
    <dxf>
      <font>
        <b val="0"/>
        <i val="0"/>
        <strike val="0"/>
        <condense val="0"/>
        <extend val="0"/>
        <outline val="0"/>
        <shadow val="0"/>
        <u val="none"/>
        <vertAlign val="baseline"/>
        <sz val="9"/>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9"/>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9"/>
        <color theme="1"/>
        <name val="Arial"/>
        <scheme val="none"/>
      </font>
      <alignment horizontal="center" vertical="bottom" textRotation="0" wrapText="1" indent="0" justifyLastLine="0" shrinkToFit="0" readingOrder="0"/>
      <border diagonalUp="0" diagonalDown="0">
        <left style="thin">
          <color indexed="64"/>
        </left>
        <right/>
        <top/>
        <bottom/>
        <vertical/>
        <horizontal/>
      </border>
    </dxf>
    <dxf>
      <border outline="0">
        <right style="thin">
          <color indexed="64"/>
        </right>
      </border>
    </dxf>
    <dxf>
      <font>
        <b val="0"/>
        <i val="0"/>
        <strike val="0"/>
        <condense val="0"/>
        <extend val="0"/>
        <outline val="0"/>
        <shadow val="0"/>
        <u val="none"/>
        <vertAlign val="baseline"/>
        <sz val="9"/>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9"/>
        <color theme="1"/>
        <name val="Arial"/>
        <scheme val="none"/>
      </font>
      <alignment horizontal="center" vertical="bottom" textRotation="0" wrapText="1" indent="0" justifyLastLine="0" shrinkToFit="0" readingOrder="0"/>
    </dxf>
    <dxf>
      <border outline="0">
        <right style="thin">
          <color indexed="64"/>
        </right>
      </border>
    </dxf>
  </dxfs>
  <tableStyles count="0" defaultTableStyle="TableStyleMedium2" defaultPivotStyle="PivotStyleLight16"/>
  <colors>
    <mruColors>
      <color rgb="FFFFFFCC"/>
      <color rgb="FF00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334529</xdr:colOff>
      <xdr:row>0</xdr:row>
      <xdr:rowOff>0</xdr:rowOff>
    </xdr:from>
    <xdr:to>
      <xdr:col>22</xdr:col>
      <xdr:colOff>655779</xdr:colOff>
      <xdr:row>6</xdr:row>
      <xdr:rowOff>69272</xdr:rowOff>
    </xdr:to>
    <xdr:pic>
      <xdr:nvPicPr>
        <xdr:cNvPr id="2" name="Picture 1" descr="BCC LOGO" title="BCC LOGO">
          <a:extLst>
            <a:ext uri="{FF2B5EF4-FFF2-40B4-BE49-F238E27FC236}">
              <a16:creationId xmlns:a16="http://schemas.microsoft.com/office/drawing/2014/main" id="{9B24DF5E-F964-8527-303C-078DFF36F1F9}"/>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stretch>
          <a:fillRect/>
        </a:stretch>
      </xdr:blipFill>
      <xdr:spPr>
        <a:xfrm>
          <a:off x="9495847" y="0"/>
          <a:ext cx="3464499" cy="10997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714375</xdr:colOff>
      <xdr:row>15</xdr:row>
      <xdr:rowOff>85725</xdr:rowOff>
    </xdr:from>
    <xdr:to>
      <xdr:col>1</xdr:col>
      <xdr:colOff>4857750</xdr:colOff>
      <xdr:row>30</xdr:row>
      <xdr:rowOff>85725</xdr:rowOff>
    </xdr:to>
    <xdr:sp macro="" textlink="">
      <xdr:nvSpPr>
        <xdr:cNvPr id="2" name="TextBox 1" descr="Information ">
          <a:extLst>
            <a:ext uri="{FF2B5EF4-FFF2-40B4-BE49-F238E27FC236}">
              <a16:creationId xmlns:a16="http://schemas.microsoft.com/office/drawing/2014/main" id="{EB97A58A-F268-4CEB-9E89-779E1BB608EC}"/>
            </a:ext>
            <a:ext uri="{C183D7F6-B498-43B3-948B-1728B52AA6E4}">
              <adec:decorative xmlns:adec="http://schemas.microsoft.com/office/drawing/2017/decorative" val="0"/>
            </a:ext>
          </a:extLst>
        </xdr:cNvPr>
        <xdr:cNvSpPr txBox="1"/>
      </xdr:nvSpPr>
      <xdr:spPr>
        <a:xfrm>
          <a:off x="2124075" y="3162300"/>
          <a:ext cx="4143375" cy="952500"/>
        </a:xfrm>
        <a:prstGeom prst="rect">
          <a:avLst/>
        </a:prstGeom>
        <a:solidFill>
          <a:srgbClr val="D0007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chemeClr val="bg1"/>
              </a:solidFill>
              <a:latin typeface="Arial" panose="020B0604020202020204" pitchFamily="34" charset="0"/>
              <a:cs typeface="Arial" panose="020B0604020202020204" pitchFamily="34" charset="0"/>
            </a:rPr>
            <a:t>Please include the FTEs</a:t>
          </a:r>
          <a:r>
            <a:rPr lang="en-GB" sz="1000" b="1" baseline="0">
              <a:solidFill>
                <a:schemeClr val="bg1"/>
              </a:solidFill>
              <a:latin typeface="Arial" panose="020B0604020202020204" pitchFamily="34" charset="0"/>
              <a:cs typeface="Arial" panose="020B0604020202020204" pitchFamily="34" charset="0"/>
            </a:rPr>
            <a:t> of teaching and non teaching staff. This calculation should not include agency staff. This only covers staff that are paid through the payroll system - either BCC or external payroll provider. FTE banding is based on the basic salary and does not include on costs.</a:t>
          </a:r>
          <a:endParaRPr lang="en-GB" sz="1000" b="1">
            <a:solidFill>
              <a:schemeClr val="bg1"/>
            </a:solidFill>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1" displayName="Table1" ref="K3:K7" totalsRowShown="0" tableBorderDxfId="75">
  <autoFilter ref="K3:K7" xr:uid="{00000000-0009-0000-0100-000001000000}"/>
  <tableColumns count="1">
    <tableColumn id="1" xr3:uid="{00000000-0010-0000-0500-000001000000}" name="Accrual"/>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able2" displayName="Table2" ref="L3:L40" totalsRowShown="0" headerRowDxfId="74" dataDxfId="73" tableBorderDxfId="72">
  <autoFilter ref="L3:L40" xr:uid="{00000000-0009-0000-0100-000002000000}"/>
  <tableColumns count="1">
    <tableColumn id="1" xr3:uid="{00000000-0010-0000-0600-000001000000}" name="Creditors" dataDxfId="71"/>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7000000}" name="Table3" displayName="Table3" ref="M3:M27" totalsRowShown="0" headerRowDxfId="70" dataDxfId="69" tableBorderDxfId="68">
  <autoFilter ref="M3:M27" xr:uid="{00000000-0009-0000-0100-000003000000}"/>
  <tableColumns count="1">
    <tableColumn id="1" xr3:uid="{00000000-0010-0000-0700-000001000000}" name="Debtors" dataDxfId="67"/>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8000000}" name="Table4" displayName="Table4" ref="N3:N40" totalsRowShown="0" headerRowDxfId="66" dataDxfId="65">
  <autoFilter ref="N3:N40" xr:uid="{00000000-0009-0000-0100-000004000000}"/>
  <tableColumns count="1">
    <tableColumn id="1" xr3:uid="{00000000-0010-0000-0800-000001000000}" name="Payment in advance" dataDxfId="64"/>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9000000}" name="Table6" displayName="Table6" ref="O3:O27" totalsRowShown="0" headerRowDxfId="63" dataDxfId="62" tableBorderDxfId="61">
  <autoFilter ref="O3:O27" xr:uid="{00000000-0009-0000-0100-000005000000}"/>
  <tableColumns count="1">
    <tableColumn id="1" xr3:uid="{00000000-0010-0000-0900-000001000000}" name="Income in advance" dataDxfId="60"/>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38"/>
  <sheetViews>
    <sheetView showGridLines="0" topLeftCell="A8" zoomScale="90" zoomScaleNormal="90" workbookViewId="0">
      <selection activeCell="E6" sqref="E6"/>
    </sheetView>
  </sheetViews>
  <sheetFormatPr defaultRowHeight="15"/>
  <cols>
    <col min="1" max="2" width="13.140625" customWidth="1"/>
    <col min="3" max="3" width="82.7109375" customWidth="1"/>
    <col min="4" max="4" width="24.85546875" customWidth="1"/>
    <col min="5" max="5" width="33.42578125" customWidth="1"/>
  </cols>
  <sheetData>
    <row r="1" spans="1:4">
      <c r="A1" s="178" t="s">
        <v>305</v>
      </c>
      <c r="B1" s="179"/>
      <c r="C1" s="180"/>
      <c r="D1" s="180"/>
    </row>
    <row r="2" spans="1:4" ht="15.75" thickBot="1">
      <c r="A2" s="178"/>
      <c r="B2" s="179"/>
      <c r="C2" s="180"/>
      <c r="D2" s="180"/>
    </row>
    <row r="3" spans="1:4">
      <c r="A3" s="714" t="s">
        <v>212</v>
      </c>
      <c r="B3" s="715">
        <f>'2. CFR Return'!E4</f>
        <v>2010</v>
      </c>
      <c r="C3" s="715"/>
      <c r="D3" s="716"/>
    </row>
    <row r="4" spans="1:4" ht="15.75" thickBot="1">
      <c r="A4" s="719" t="s">
        <v>214</v>
      </c>
      <c r="B4" s="720" t="str">
        <f>'2. CFR Return'!E3</f>
        <v>Adderley Primary School</v>
      </c>
      <c r="C4" s="720"/>
      <c r="D4" s="721"/>
    </row>
    <row r="5" spans="1:4">
      <c r="A5" s="180"/>
      <c r="B5" s="180"/>
      <c r="C5" s="179"/>
      <c r="D5" s="179"/>
    </row>
    <row r="6" spans="1:4" ht="15.75" thickBot="1">
      <c r="A6" s="180"/>
      <c r="B6" s="180"/>
      <c r="C6" s="179"/>
      <c r="D6" s="179"/>
    </row>
    <row r="7" spans="1:4" ht="15" customHeight="1">
      <c r="A7" s="179"/>
      <c r="B7" s="181"/>
      <c r="C7" s="182" t="s">
        <v>306</v>
      </c>
      <c r="D7" s="200" t="s">
        <v>307</v>
      </c>
    </row>
    <row r="8" spans="1:4" ht="15" customHeight="1">
      <c r="A8" s="179"/>
      <c r="B8" s="183"/>
      <c r="C8" s="476"/>
      <c r="D8" s="477"/>
    </row>
    <row r="9" spans="1:4" ht="15" customHeight="1" thickBot="1">
      <c r="A9" s="179"/>
      <c r="B9" s="184"/>
      <c r="C9" s="185" t="s">
        <v>308</v>
      </c>
      <c r="D9" s="201" t="s">
        <v>307</v>
      </c>
    </row>
    <row r="10" spans="1:4" ht="16.5" thickBot="1">
      <c r="A10" s="179"/>
      <c r="B10" s="179"/>
      <c r="C10" s="186"/>
      <c r="D10" s="186"/>
    </row>
    <row r="11" spans="1:4" ht="26.25" customHeight="1">
      <c r="A11" s="179"/>
      <c r="B11" s="187"/>
      <c r="C11" s="188" t="s">
        <v>309</v>
      </c>
      <c r="D11" s="188" t="s">
        <v>310</v>
      </c>
    </row>
    <row r="12" spans="1:4">
      <c r="A12" s="179"/>
      <c r="B12" s="189"/>
      <c r="C12" s="190"/>
      <c r="D12" s="190"/>
    </row>
    <row r="13" spans="1:4" ht="20.100000000000001" customHeight="1">
      <c r="A13" s="179"/>
      <c r="B13" s="191">
        <v>1</v>
      </c>
      <c r="C13" s="192" t="s">
        <v>320</v>
      </c>
      <c r="D13" s="192"/>
    </row>
    <row r="14" spans="1:4" ht="20.100000000000001" customHeight="1">
      <c r="A14" s="179"/>
      <c r="B14" s="193" t="s">
        <v>311</v>
      </c>
      <c r="C14" s="194" t="s">
        <v>915</v>
      </c>
      <c r="D14" s="194"/>
    </row>
    <row r="15" spans="1:4" ht="30" hidden="1">
      <c r="A15" s="179"/>
      <c r="B15" s="193" t="s">
        <v>312</v>
      </c>
      <c r="C15" s="194" t="s">
        <v>321</v>
      </c>
      <c r="D15" s="194"/>
    </row>
    <row r="16" spans="1:4" ht="45">
      <c r="A16" s="179"/>
      <c r="B16" s="193" t="s">
        <v>312</v>
      </c>
      <c r="C16" s="194" t="s">
        <v>322</v>
      </c>
      <c r="D16" s="194"/>
    </row>
    <row r="17" spans="2:4" ht="20.100000000000001" customHeight="1">
      <c r="B17" s="193" t="s">
        <v>313</v>
      </c>
      <c r="C17" s="194" t="s">
        <v>323</v>
      </c>
      <c r="D17" s="194"/>
    </row>
    <row r="18" spans="2:4" ht="27.75" customHeight="1">
      <c r="B18" s="193" t="s">
        <v>314</v>
      </c>
      <c r="C18" s="194" t="s">
        <v>921</v>
      </c>
      <c r="D18" s="194"/>
    </row>
    <row r="19" spans="2:4" ht="75" hidden="1">
      <c r="B19" s="193" t="s">
        <v>316</v>
      </c>
      <c r="C19" s="194" t="s">
        <v>324</v>
      </c>
      <c r="D19" s="194"/>
    </row>
    <row r="20" spans="2:4" ht="75" hidden="1">
      <c r="B20" s="193" t="s">
        <v>317</v>
      </c>
      <c r="C20" s="194" t="s">
        <v>325</v>
      </c>
      <c r="D20" s="194"/>
    </row>
    <row r="21" spans="2:4" ht="30">
      <c r="B21" s="193" t="s">
        <v>315</v>
      </c>
      <c r="C21" s="194" t="s">
        <v>920</v>
      </c>
      <c r="D21" s="194"/>
    </row>
    <row r="22" spans="2:4" ht="30" hidden="1">
      <c r="B22" s="193" t="s">
        <v>318</v>
      </c>
      <c r="C22" s="194" t="s">
        <v>326</v>
      </c>
      <c r="D22" s="194"/>
    </row>
    <row r="23" spans="2:4" ht="20.100000000000001" customHeight="1">
      <c r="B23" s="193" t="s">
        <v>316</v>
      </c>
      <c r="C23" s="194" t="s">
        <v>327</v>
      </c>
      <c r="D23" s="194"/>
    </row>
    <row r="24" spans="2:4" ht="20.100000000000001" hidden="1" customHeight="1">
      <c r="B24" s="193" t="s">
        <v>319</v>
      </c>
      <c r="C24" s="194" t="s">
        <v>328</v>
      </c>
      <c r="D24" s="194"/>
    </row>
    <row r="25" spans="2:4" ht="20.100000000000001" customHeight="1">
      <c r="B25" s="195"/>
      <c r="C25" s="196"/>
      <c r="D25" s="196"/>
    </row>
    <row r="26" spans="2:4" ht="63">
      <c r="B26" s="197">
        <v>2</v>
      </c>
      <c r="C26" s="198" t="s">
        <v>922</v>
      </c>
      <c r="D26" s="198"/>
    </row>
    <row r="27" spans="2:4" ht="20.100000000000001" customHeight="1">
      <c r="B27" s="199"/>
      <c r="C27" s="196"/>
      <c r="D27" s="196"/>
    </row>
    <row r="28" spans="2:4" ht="75" hidden="1">
      <c r="B28" s="197">
        <v>3</v>
      </c>
      <c r="C28" s="194" t="s">
        <v>916</v>
      </c>
      <c r="D28" s="194"/>
    </row>
    <row r="29" spans="2:4" ht="20.100000000000001" hidden="1" customHeight="1">
      <c r="B29" s="199"/>
      <c r="C29" s="196"/>
      <c r="D29" s="196"/>
    </row>
    <row r="30" spans="2:4" ht="105" hidden="1">
      <c r="B30" s="197">
        <v>3</v>
      </c>
      <c r="C30" s="192" t="s">
        <v>329</v>
      </c>
      <c r="D30" s="192"/>
    </row>
    <row r="31" spans="2:4" ht="20.100000000000001" hidden="1" customHeight="1">
      <c r="B31" s="199"/>
      <c r="C31" s="196"/>
      <c r="D31" s="196"/>
    </row>
    <row r="32" spans="2:4" ht="60" hidden="1">
      <c r="B32" s="197">
        <v>5</v>
      </c>
      <c r="C32" s="192" t="s">
        <v>788</v>
      </c>
      <c r="D32" s="192"/>
    </row>
    <row r="33" spans="2:4" ht="20.100000000000001" hidden="1" customHeight="1">
      <c r="B33" s="199"/>
      <c r="C33" s="196"/>
      <c r="D33" s="196"/>
    </row>
    <row r="34" spans="2:4" ht="20.100000000000001" customHeight="1">
      <c r="B34" s="197">
        <v>3</v>
      </c>
      <c r="C34" s="198" t="s">
        <v>330</v>
      </c>
      <c r="D34" s="198"/>
    </row>
    <row r="35" spans="2:4" ht="20.100000000000001" customHeight="1">
      <c r="B35" s="199"/>
      <c r="C35" s="196"/>
      <c r="D35" s="196"/>
    </row>
    <row r="36" spans="2:4" ht="60">
      <c r="B36" s="197">
        <v>4</v>
      </c>
      <c r="C36" s="192" t="s">
        <v>924</v>
      </c>
      <c r="D36" s="192"/>
    </row>
    <row r="37" spans="2:4" ht="20.100000000000001" customHeight="1">
      <c r="B37" s="199"/>
      <c r="C37" s="196"/>
      <c r="D37" s="196"/>
    </row>
    <row r="38" spans="2:4" ht="30">
      <c r="B38" s="492">
        <v>5</v>
      </c>
      <c r="C38" s="192" t="s">
        <v>923</v>
      </c>
      <c r="D38" s="192"/>
    </row>
  </sheetData>
  <pageMargins left="0.7" right="0.7" top="0.75" bottom="0.75" header="0.3" footer="0.3"/>
  <headerFooter>
    <oddFooter>&amp;C_x000D_&amp;1#&amp;"Calibri"&amp;10&amp;K000000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FF00"/>
  </sheetPr>
  <dimension ref="A1:DZ7"/>
  <sheetViews>
    <sheetView workbookViewId="0">
      <selection activeCell="G7" sqref="G7"/>
    </sheetView>
  </sheetViews>
  <sheetFormatPr defaultRowHeight="15"/>
  <sheetData>
    <row r="1" spans="1:130" s="129" customFormat="1" ht="15.75">
      <c r="A1" s="127" t="str">
        <f>Forecast!A1</f>
        <v>Birmingham Financial Monitoring Return 2025-26</v>
      </c>
      <c r="B1" s="128"/>
      <c r="H1" s="129" t="str">
        <f>Forecast!H1</f>
        <v xml:space="preserve"> Quarter 1 2025-26</v>
      </c>
    </row>
    <row r="2" spans="1:130" s="129" customFormat="1" ht="15.75">
      <c r="A2" s="127" t="str">
        <f>Forecast!A2</f>
        <v xml:space="preserve">LA Data Sheet - 2025-26 </v>
      </c>
      <c r="B2" s="128"/>
      <c r="C2" s="127" t="s">
        <v>792</v>
      </c>
    </row>
    <row r="3" spans="1:130" s="129" customFormat="1" ht="15.75">
      <c r="A3" s="150"/>
      <c r="B3" s="150"/>
    </row>
    <row r="4" spans="1:130" s="135" customFormat="1" ht="12.75" customHeight="1">
      <c r="A4" s="761" t="s">
        <v>218</v>
      </c>
      <c r="B4" s="762"/>
      <c r="C4" s="762"/>
      <c r="D4" s="762"/>
      <c r="E4" s="762"/>
      <c r="F4" s="763"/>
      <c r="G4" s="764" t="s">
        <v>219</v>
      </c>
      <c r="H4" s="765"/>
      <c r="I4" s="765"/>
      <c r="J4" s="765"/>
      <c r="K4" s="765"/>
      <c r="L4" s="765"/>
      <c r="M4" s="765"/>
      <c r="N4" s="765"/>
      <c r="O4" s="765"/>
      <c r="P4" s="765"/>
      <c r="Q4" s="765"/>
      <c r="R4" s="765"/>
      <c r="S4" s="765"/>
      <c r="T4" s="765"/>
      <c r="U4" s="765"/>
      <c r="V4" s="765"/>
      <c r="W4" s="765"/>
      <c r="X4" s="765"/>
      <c r="Y4" s="765"/>
      <c r="Z4" s="765"/>
      <c r="AA4" s="765"/>
      <c r="AB4" s="765"/>
      <c r="AC4" s="765"/>
      <c r="AD4" s="765"/>
      <c r="AE4" s="765"/>
      <c r="AF4" s="765"/>
      <c r="AG4" s="765"/>
      <c r="AH4" s="765"/>
      <c r="AI4" s="765"/>
      <c r="AJ4" s="765"/>
      <c r="AK4" s="765"/>
      <c r="AL4" s="765"/>
      <c r="AM4" s="765"/>
      <c r="AN4" s="765"/>
      <c r="AO4" s="765"/>
      <c r="AP4" s="765"/>
      <c r="AQ4" s="765"/>
      <c r="AR4" s="765"/>
      <c r="AS4" s="765"/>
      <c r="AT4" s="765"/>
      <c r="AU4" s="765"/>
      <c r="AV4" s="765"/>
      <c r="AW4" s="765"/>
      <c r="AX4" s="765"/>
      <c r="AY4" s="765"/>
      <c r="AZ4" s="765"/>
      <c r="BA4" s="765"/>
      <c r="BB4" s="765"/>
      <c r="BC4" s="765"/>
      <c r="BD4" s="765"/>
      <c r="BE4" s="765"/>
      <c r="BF4" s="765"/>
      <c r="BG4" s="765"/>
      <c r="BH4" s="765"/>
      <c r="BI4" s="765"/>
      <c r="BJ4" s="765"/>
      <c r="BK4" s="765"/>
      <c r="BL4" s="765"/>
      <c r="BM4" s="766"/>
      <c r="BN4" s="767" t="s">
        <v>220</v>
      </c>
      <c r="BO4" s="768"/>
      <c r="BP4" s="768"/>
      <c r="BQ4" s="768"/>
      <c r="BR4" s="768"/>
      <c r="BS4" s="768"/>
      <c r="BT4" s="768"/>
      <c r="BU4" s="768"/>
      <c r="BV4" s="768"/>
      <c r="BW4" s="768"/>
      <c r="BX4" s="768"/>
      <c r="BY4" s="768"/>
      <c r="BZ4" s="768"/>
      <c r="CA4" s="768"/>
      <c r="CB4" s="768"/>
      <c r="CC4" s="769"/>
      <c r="CD4" s="770" t="s">
        <v>221</v>
      </c>
      <c r="CE4" s="771"/>
      <c r="CF4" s="771"/>
      <c r="CG4" s="771"/>
      <c r="CH4" s="771"/>
      <c r="CI4" s="771"/>
      <c r="CJ4" s="771"/>
      <c r="CK4" s="771"/>
      <c r="CL4" s="772"/>
      <c r="CM4" s="773" t="s">
        <v>222</v>
      </c>
      <c r="CN4" s="773"/>
      <c r="CO4" s="773"/>
      <c r="CP4" s="773"/>
      <c r="CQ4" s="773"/>
      <c r="CR4" s="773"/>
      <c r="CS4" s="774" t="s">
        <v>223</v>
      </c>
      <c r="CT4" s="775"/>
      <c r="CU4" s="775"/>
      <c r="CV4" s="775"/>
      <c r="CW4" s="775"/>
      <c r="CX4" s="775"/>
      <c r="CY4" s="775"/>
      <c r="CZ4" s="775"/>
      <c r="DA4" s="776"/>
      <c r="DB4" s="755" t="s">
        <v>224</v>
      </c>
      <c r="DC4" s="756"/>
      <c r="DD4" s="756"/>
      <c r="DE4" s="756"/>
      <c r="DF4" s="756"/>
      <c r="DG4" s="756"/>
      <c r="DH4" s="756"/>
      <c r="DI4" s="756"/>
      <c r="DJ4" s="757"/>
      <c r="DK4" s="758" t="s">
        <v>225</v>
      </c>
      <c r="DL4" s="758"/>
      <c r="DM4" s="758"/>
      <c r="DN4" s="758"/>
      <c r="DO4" s="758"/>
      <c r="DP4" s="758"/>
      <c r="DQ4" s="758"/>
      <c r="DR4" s="758"/>
      <c r="DS4" s="758"/>
      <c r="DT4" s="759" t="s">
        <v>226</v>
      </c>
      <c r="DU4" s="759"/>
      <c r="DV4" s="760" t="s">
        <v>227</v>
      </c>
      <c r="DW4" s="760"/>
      <c r="DX4" s="134"/>
    </row>
    <row r="5" spans="1:130" s="146" customFormat="1" ht="157.5">
      <c r="A5" s="136" t="s">
        <v>228</v>
      </c>
      <c r="B5" s="136" t="s">
        <v>214</v>
      </c>
      <c r="C5" s="136" t="s">
        <v>229</v>
      </c>
      <c r="D5" s="136" t="s">
        <v>230</v>
      </c>
      <c r="E5" s="136" t="s">
        <v>231</v>
      </c>
      <c r="F5" s="136" t="s">
        <v>232</v>
      </c>
      <c r="G5" s="137" t="s">
        <v>233</v>
      </c>
      <c r="H5" s="137" t="s">
        <v>22</v>
      </c>
      <c r="I5" s="137" t="s">
        <v>234</v>
      </c>
      <c r="J5" s="137" t="s">
        <v>271</v>
      </c>
      <c r="K5" s="137" t="s">
        <v>26</v>
      </c>
      <c r="L5" s="137" t="s">
        <v>28</v>
      </c>
      <c r="M5" s="137" t="s">
        <v>235</v>
      </c>
      <c r="N5" s="137" t="s">
        <v>273</v>
      </c>
      <c r="O5" s="137" t="s">
        <v>272</v>
      </c>
      <c r="P5" s="137" t="s">
        <v>32</v>
      </c>
      <c r="Q5" s="137" t="s">
        <v>34</v>
      </c>
      <c r="R5" s="137" t="s">
        <v>36</v>
      </c>
      <c r="S5" s="137" t="s">
        <v>236</v>
      </c>
      <c r="T5" s="137" t="s">
        <v>40</v>
      </c>
      <c r="U5" s="137" t="s">
        <v>237</v>
      </c>
      <c r="V5" s="137" t="s">
        <v>280</v>
      </c>
      <c r="W5" s="137" t="s">
        <v>281</v>
      </c>
      <c r="X5" s="137" t="s">
        <v>238</v>
      </c>
      <c r="Y5" s="137" t="s">
        <v>46</v>
      </c>
      <c r="Z5" s="137" t="s">
        <v>239</v>
      </c>
      <c r="AA5" s="137" t="s">
        <v>50</v>
      </c>
      <c r="AB5" s="137" t="s">
        <v>52</v>
      </c>
      <c r="AC5" s="137" t="s">
        <v>54</v>
      </c>
      <c r="AD5" s="137" t="s">
        <v>56</v>
      </c>
      <c r="AE5" s="137" t="s">
        <v>58</v>
      </c>
      <c r="AF5" s="137" t="s">
        <v>60</v>
      </c>
      <c r="AG5" s="137" t="s">
        <v>240</v>
      </c>
      <c r="AH5" s="137" t="s">
        <v>64</v>
      </c>
      <c r="AI5" s="137" t="s">
        <v>66</v>
      </c>
      <c r="AJ5" s="137" t="s">
        <v>68</v>
      </c>
      <c r="AK5" s="137" t="s">
        <v>70</v>
      </c>
      <c r="AL5" s="137" t="s">
        <v>72</v>
      </c>
      <c r="AM5" s="137" t="s">
        <v>74</v>
      </c>
      <c r="AN5" s="137" t="s">
        <v>76</v>
      </c>
      <c r="AO5" s="137" t="s">
        <v>78</v>
      </c>
      <c r="AP5" s="137" t="s">
        <v>80</v>
      </c>
      <c r="AQ5" s="137" t="s">
        <v>241</v>
      </c>
      <c r="AR5" s="137" t="s">
        <v>840</v>
      </c>
      <c r="AS5" s="137" t="s">
        <v>838</v>
      </c>
      <c r="AT5" s="137" t="s">
        <v>839</v>
      </c>
      <c r="AU5" s="137" t="s">
        <v>841</v>
      </c>
      <c r="AV5" s="137" t="s">
        <v>842</v>
      </c>
      <c r="AW5" s="137" t="s">
        <v>843</v>
      </c>
      <c r="AX5" s="137" t="s">
        <v>844</v>
      </c>
      <c r="AY5" s="137" t="s">
        <v>242</v>
      </c>
      <c r="AZ5" s="137" t="s">
        <v>88</v>
      </c>
      <c r="BA5" s="137" t="s">
        <v>90</v>
      </c>
      <c r="BB5" s="137" t="s">
        <v>92</v>
      </c>
      <c r="BC5" s="137" t="s">
        <v>94</v>
      </c>
      <c r="BD5" s="137" t="s">
        <v>96</v>
      </c>
      <c r="BE5" s="137" t="s">
        <v>98</v>
      </c>
      <c r="BF5" s="137" t="s">
        <v>286</v>
      </c>
      <c r="BG5" s="137" t="s">
        <v>287</v>
      </c>
      <c r="BH5" s="137" t="s">
        <v>100</v>
      </c>
      <c r="BI5" s="137" t="s">
        <v>102</v>
      </c>
      <c r="BJ5" s="137" t="s">
        <v>243</v>
      </c>
      <c r="BK5" s="137" t="s">
        <v>244</v>
      </c>
      <c r="BL5" s="137" t="s">
        <v>245</v>
      </c>
      <c r="BM5" s="137" t="s">
        <v>246</v>
      </c>
      <c r="BN5" s="138" t="s">
        <v>247</v>
      </c>
      <c r="BO5" s="138" t="s">
        <v>112</v>
      </c>
      <c r="BP5" s="138" t="s">
        <v>114</v>
      </c>
      <c r="BQ5" s="138" t="s">
        <v>248</v>
      </c>
      <c r="BR5" s="138" t="s">
        <v>118</v>
      </c>
      <c r="BS5" s="138" t="s">
        <v>249</v>
      </c>
      <c r="BT5" s="138" t="s">
        <v>122</v>
      </c>
      <c r="BU5" s="138" t="s">
        <v>840</v>
      </c>
      <c r="BV5" s="138" t="s">
        <v>838</v>
      </c>
      <c r="BW5" s="138" t="s">
        <v>841</v>
      </c>
      <c r="BX5" s="138" t="s">
        <v>845</v>
      </c>
      <c r="BY5" s="138" t="s">
        <v>843</v>
      </c>
      <c r="BZ5" s="138" t="s">
        <v>250</v>
      </c>
      <c r="CA5" s="138" t="s">
        <v>251</v>
      </c>
      <c r="CB5" s="138" t="s">
        <v>252</v>
      </c>
      <c r="CC5" s="138" t="s">
        <v>253</v>
      </c>
      <c r="CD5" s="139" t="s">
        <v>254</v>
      </c>
      <c r="CE5" s="139" t="s">
        <v>134</v>
      </c>
      <c r="CF5" s="139" t="s">
        <v>255</v>
      </c>
      <c r="CG5" s="139" t="s">
        <v>138</v>
      </c>
      <c r="CH5" s="139" t="s">
        <v>140</v>
      </c>
      <c r="CI5" s="139" t="s">
        <v>256</v>
      </c>
      <c r="CJ5" s="139" t="s">
        <v>257</v>
      </c>
      <c r="CK5" s="139" t="s">
        <v>258</v>
      </c>
      <c r="CL5" s="139" t="s">
        <v>259</v>
      </c>
      <c r="CM5" s="130" t="s">
        <v>147</v>
      </c>
      <c r="CN5" s="130" t="s">
        <v>149</v>
      </c>
      <c r="CO5" s="130" t="s">
        <v>260</v>
      </c>
      <c r="CP5" s="130" t="s">
        <v>153</v>
      </c>
      <c r="CQ5" s="130" t="s">
        <v>155</v>
      </c>
      <c r="CR5" s="130" t="s">
        <v>261</v>
      </c>
      <c r="CS5" s="140" t="s">
        <v>262</v>
      </c>
      <c r="CT5" s="140" t="s">
        <v>263</v>
      </c>
      <c r="CU5" s="140" t="s">
        <v>264</v>
      </c>
      <c r="CV5" s="140" t="s">
        <v>165</v>
      </c>
      <c r="CW5" s="140" t="s">
        <v>166</v>
      </c>
      <c r="CX5" s="140" t="s">
        <v>919</v>
      </c>
      <c r="CY5" s="140" t="s">
        <v>265</v>
      </c>
      <c r="CZ5" s="140" t="s">
        <v>167</v>
      </c>
      <c r="DA5" s="140" t="s">
        <v>266</v>
      </c>
      <c r="DB5" s="141" t="s">
        <v>262</v>
      </c>
      <c r="DC5" s="141" t="s">
        <v>263</v>
      </c>
      <c r="DD5" s="141" t="s">
        <v>264</v>
      </c>
      <c r="DE5" s="141" t="s">
        <v>165</v>
      </c>
      <c r="DF5" s="141" t="s">
        <v>166</v>
      </c>
      <c r="DG5" s="141" t="s">
        <v>919</v>
      </c>
      <c r="DH5" s="141" t="s">
        <v>265</v>
      </c>
      <c r="DI5" s="141" t="s">
        <v>167</v>
      </c>
      <c r="DJ5" s="141" t="s">
        <v>266</v>
      </c>
      <c r="DK5" s="131" t="s">
        <v>170</v>
      </c>
      <c r="DL5" s="131" t="s">
        <v>172</v>
      </c>
      <c r="DM5" s="131" t="s">
        <v>173</v>
      </c>
      <c r="DN5" s="131" t="s">
        <v>174</v>
      </c>
      <c r="DO5" s="131" t="s">
        <v>175</v>
      </c>
      <c r="DP5" s="131" t="s">
        <v>177</v>
      </c>
      <c r="DQ5" s="131" t="s">
        <v>178</v>
      </c>
      <c r="DR5" s="131" t="s">
        <v>179</v>
      </c>
      <c r="DS5" s="131" t="s">
        <v>267</v>
      </c>
      <c r="DT5" s="142" t="s">
        <v>170</v>
      </c>
      <c r="DU5" s="142" t="s">
        <v>172</v>
      </c>
      <c r="DV5" s="143" t="s">
        <v>175</v>
      </c>
      <c r="DW5" s="143" t="s">
        <v>177</v>
      </c>
      <c r="DX5" s="144" t="s">
        <v>268</v>
      </c>
      <c r="DY5" s="145" t="s">
        <v>269</v>
      </c>
    </row>
    <row r="6" spans="1:130" s="135" customFormat="1" ht="15.75">
      <c r="A6" s="151"/>
      <c r="B6" s="151"/>
      <c r="C6" s="151"/>
      <c r="D6" s="151"/>
      <c r="E6" s="151"/>
      <c r="F6" s="151"/>
      <c r="G6" s="152" t="s">
        <v>19</v>
      </c>
      <c r="H6" s="152" t="s">
        <v>21</v>
      </c>
      <c r="I6" s="152" t="s">
        <v>23</v>
      </c>
      <c r="J6" s="152" t="s">
        <v>270</v>
      </c>
      <c r="K6" s="152" t="s">
        <v>25</v>
      </c>
      <c r="L6" s="152" t="s">
        <v>27</v>
      </c>
      <c r="M6" s="152" t="s">
        <v>29</v>
      </c>
      <c r="N6" s="152" t="s">
        <v>284</v>
      </c>
      <c r="O6" s="152" t="s">
        <v>285</v>
      </c>
      <c r="P6" s="152" t="s">
        <v>31</v>
      </c>
      <c r="Q6" s="152" t="s">
        <v>33</v>
      </c>
      <c r="R6" s="152" t="s">
        <v>35</v>
      </c>
      <c r="S6" s="152" t="s">
        <v>37</v>
      </c>
      <c r="T6" s="152" t="s">
        <v>39</v>
      </c>
      <c r="U6" s="152" t="s">
        <v>41</v>
      </c>
      <c r="V6" s="152" t="s">
        <v>276</v>
      </c>
      <c r="W6" s="152" t="s">
        <v>277</v>
      </c>
      <c r="X6" s="153"/>
      <c r="Y6" s="152" t="s">
        <v>45</v>
      </c>
      <c r="Z6" s="152" t="s">
        <v>47</v>
      </c>
      <c r="AA6" s="152" t="s">
        <v>49</v>
      </c>
      <c r="AB6" s="152" t="s">
        <v>51</v>
      </c>
      <c r="AC6" s="152" t="s">
        <v>53</v>
      </c>
      <c r="AD6" s="152" t="s">
        <v>55</v>
      </c>
      <c r="AE6" s="152" t="s">
        <v>57</v>
      </c>
      <c r="AF6" s="152" t="s">
        <v>59</v>
      </c>
      <c r="AG6" s="152" t="s">
        <v>61</v>
      </c>
      <c r="AH6" s="152" t="s">
        <v>63</v>
      </c>
      <c r="AI6" s="152" t="s">
        <v>65</v>
      </c>
      <c r="AJ6" s="152" t="s">
        <v>67</v>
      </c>
      <c r="AK6" s="152" t="s">
        <v>69</v>
      </c>
      <c r="AL6" s="152" t="s">
        <v>71</v>
      </c>
      <c r="AM6" s="152" t="s">
        <v>73</v>
      </c>
      <c r="AN6" s="152" t="s">
        <v>75</v>
      </c>
      <c r="AO6" s="152" t="s">
        <v>77</v>
      </c>
      <c r="AP6" s="152" t="s">
        <v>79</v>
      </c>
      <c r="AQ6" s="152" t="s">
        <v>81</v>
      </c>
      <c r="AR6" s="152" t="s">
        <v>826</v>
      </c>
      <c r="AS6" s="152" t="s">
        <v>827</v>
      </c>
      <c r="AT6" s="152" t="s">
        <v>828</v>
      </c>
      <c r="AU6" s="152" t="s">
        <v>829</v>
      </c>
      <c r="AV6" s="152" t="s">
        <v>830</v>
      </c>
      <c r="AW6" s="152" t="s">
        <v>831</v>
      </c>
      <c r="AX6" s="152" t="s">
        <v>832</v>
      </c>
      <c r="AY6" s="152" t="s">
        <v>85</v>
      </c>
      <c r="AZ6" s="152" t="s">
        <v>87</v>
      </c>
      <c r="BA6" s="152" t="s">
        <v>89</v>
      </c>
      <c r="BB6" s="152" t="s">
        <v>91</v>
      </c>
      <c r="BC6" s="152" t="s">
        <v>93</v>
      </c>
      <c r="BD6" s="152" t="s">
        <v>95</v>
      </c>
      <c r="BE6" s="152" t="s">
        <v>97</v>
      </c>
      <c r="BF6" s="152" t="s">
        <v>282</v>
      </c>
      <c r="BG6" s="152" t="s">
        <v>283</v>
      </c>
      <c r="BH6" s="152" t="s">
        <v>99</v>
      </c>
      <c r="BI6" s="152" t="s">
        <v>101</v>
      </c>
      <c r="BJ6" s="152"/>
      <c r="BK6" s="152"/>
      <c r="BL6" s="152"/>
      <c r="BM6" s="152"/>
      <c r="BN6" s="154" t="s">
        <v>109</v>
      </c>
      <c r="BO6" s="154" t="s">
        <v>111</v>
      </c>
      <c r="BP6" s="154" t="s">
        <v>113</v>
      </c>
      <c r="BQ6" s="154"/>
      <c r="BR6" s="154" t="s">
        <v>117</v>
      </c>
      <c r="BS6" s="154" t="s">
        <v>119</v>
      </c>
      <c r="BT6" s="154" t="s">
        <v>121</v>
      </c>
      <c r="BU6" s="154" t="s">
        <v>833</v>
      </c>
      <c r="BV6" s="154" t="s">
        <v>834</v>
      </c>
      <c r="BW6" s="154" t="s">
        <v>835</v>
      </c>
      <c r="BX6" s="154" t="s">
        <v>836</v>
      </c>
      <c r="BY6" s="154" t="s">
        <v>837</v>
      </c>
      <c r="BZ6" s="154"/>
      <c r="CA6" s="154"/>
      <c r="CB6" s="154"/>
      <c r="CC6" s="154"/>
      <c r="CD6" s="155" t="s">
        <v>131</v>
      </c>
      <c r="CE6" s="155" t="s">
        <v>133</v>
      </c>
      <c r="CF6" s="155"/>
      <c r="CG6" s="155" t="s">
        <v>137</v>
      </c>
      <c r="CH6" s="155" t="s">
        <v>139</v>
      </c>
      <c r="CI6" s="155"/>
      <c r="CJ6" s="155"/>
      <c r="CK6" s="155"/>
      <c r="CL6" s="155"/>
      <c r="CM6" s="156" t="s">
        <v>146</v>
      </c>
      <c r="CN6" s="156" t="s">
        <v>148</v>
      </c>
      <c r="CO6" s="156" t="s">
        <v>150</v>
      </c>
      <c r="CP6" s="156" t="s">
        <v>152</v>
      </c>
      <c r="CQ6" s="156" t="s">
        <v>154</v>
      </c>
      <c r="CR6" s="156"/>
      <c r="CS6" s="157"/>
      <c r="CT6" s="157"/>
      <c r="CU6" s="157"/>
      <c r="CV6" s="157"/>
      <c r="CW6" s="157"/>
      <c r="CX6" s="157"/>
      <c r="CY6" s="157"/>
      <c r="CZ6" s="157"/>
      <c r="DA6" s="157"/>
      <c r="DB6" s="158"/>
      <c r="DC6" s="158"/>
      <c r="DD6" s="158"/>
      <c r="DE6" s="158"/>
      <c r="DF6" s="158"/>
      <c r="DG6" s="158"/>
      <c r="DH6" s="158"/>
      <c r="DI6" s="158"/>
      <c r="DJ6" s="158"/>
      <c r="DK6" s="159"/>
      <c r="DL6" s="159"/>
      <c r="DM6" s="159"/>
      <c r="DN6" s="159"/>
      <c r="DO6" s="159"/>
      <c r="DP6" s="159"/>
      <c r="DQ6" s="159"/>
      <c r="DR6" s="159"/>
      <c r="DS6" s="159"/>
      <c r="DT6" s="132"/>
      <c r="DU6" s="132"/>
      <c r="DV6" s="133"/>
      <c r="DW6" s="133"/>
      <c r="DX6" s="160"/>
      <c r="DY6" s="161"/>
    </row>
    <row r="7" spans="1:130" s="135" customFormat="1" ht="47.25">
      <c r="A7" s="148">
        <f>'2. CFR Return'!E4</f>
        <v>2010</v>
      </c>
      <c r="B7" s="148" t="str">
        <f>'2. CFR Return'!E3</f>
        <v>Adderley Primary School</v>
      </c>
      <c r="C7" s="148" t="str">
        <f>H1</f>
        <v xml:space="preserve"> Quarter 1 2025-26</v>
      </c>
      <c r="D7" s="148"/>
      <c r="E7" s="148" t="str">
        <f>'2. CFR Return'!E5</f>
        <v>Quarter 1</v>
      </c>
      <c r="F7" s="148"/>
      <c r="G7" s="149">
        <f>'2. CFR Return'!$S15</f>
        <v>658744.0682018986</v>
      </c>
      <c r="H7" s="149">
        <f>'2. CFR Return'!$S16</f>
        <v>0</v>
      </c>
      <c r="I7" s="149">
        <f>'2. CFR Return'!$S17</f>
        <v>0</v>
      </c>
      <c r="J7" s="149">
        <f>'2. CFR Return'!$S18</f>
        <v>0</v>
      </c>
      <c r="K7" s="149">
        <f>'2. CFR Return'!$S19</f>
        <v>0</v>
      </c>
      <c r="L7" s="149">
        <f>'2. CFR Return'!$S20</f>
        <v>8221</v>
      </c>
      <c r="M7" s="149">
        <f>'2. CFR Return'!$S21</f>
        <v>0</v>
      </c>
      <c r="N7" s="149">
        <f>'2. CFR Return'!$S22</f>
        <v>0</v>
      </c>
      <c r="O7" s="149">
        <f>'2. CFR Return'!$S23</f>
        <v>0</v>
      </c>
      <c r="P7" s="149">
        <f>'2. CFR Return'!$S24</f>
        <v>0</v>
      </c>
      <c r="Q7" s="149">
        <f>'2. CFR Return'!$S25</f>
        <v>0</v>
      </c>
      <c r="R7" s="149">
        <f>'2. CFR Return'!$S26</f>
        <v>0</v>
      </c>
      <c r="S7" s="149">
        <f>'2. CFR Return'!$S27</f>
        <v>0</v>
      </c>
      <c r="T7" s="149">
        <f>'2. CFR Return'!$S28</f>
        <v>0</v>
      </c>
      <c r="U7" s="149">
        <f>'2. CFR Return'!$S29</f>
        <v>0</v>
      </c>
      <c r="V7" s="149"/>
      <c r="W7" s="149"/>
      <c r="X7" s="149">
        <f>SUM(G7:W7)</f>
        <v>666965.0682018986</v>
      </c>
      <c r="Y7" s="149">
        <f>'2. CFR Return'!$S32</f>
        <v>0</v>
      </c>
      <c r="Z7" s="149">
        <f>'2. CFR Return'!$S33</f>
        <v>0</v>
      </c>
      <c r="AA7" s="149">
        <f>'2. CFR Return'!$S34</f>
        <v>0</v>
      </c>
      <c r="AB7" s="149">
        <f>'2. CFR Return'!$S35</f>
        <v>0</v>
      </c>
      <c r="AC7" s="149">
        <f>'2. CFR Return'!$S36</f>
        <v>0</v>
      </c>
      <c r="AD7" s="149">
        <f>'2. CFR Return'!$S37</f>
        <v>0</v>
      </c>
      <c r="AE7" s="149">
        <f>'2. CFR Return'!$S38</f>
        <v>0</v>
      </c>
      <c r="AF7" s="149">
        <f>'2. CFR Return'!$S39</f>
        <v>0</v>
      </c>
      <c r="AG7" s="149">
        <f>'2. CFR Return'!$S40</f>
        <v>0</v>
      </c>
      <c r="AH7" s="149">
        <f>'2. CFR Return'!$S41</f>
        <v>0</v>
      </c>
      <c r="AI7" s="149">
        <f>'2. CFR Return'!$S42</f>
        <v>0</v>
      </c>
      <c r="AJ7" s="149">
        <f>'2. CFR Return'!$S43</f>
        <v>0</v>
      </c>
      <c r="AK7" s="149">
        <f>'2. CFR Return'!$S44</f>
        <v>0</v>
      </c>
      <c r="AL7" s="149">
        <f>'2. CFR Return'!$S45</f>
        <v>0</v>
      </c>
      <c r="AM7" s="149">
        <f>'2. CFR Return'!$S46</f>
        <v>0</v>
      </c>
      <c r="AN7" s="149">
        <f>'2. CFR Return'!$S47</f>
        <v>0</v>
      </c>
      <c r="AO7" s="149">
        <f>'2. CFR Return'!$S48</f>
        <v>11792.43</v>
      </c>
      <c r="AP7" s="149">
        <f>'2. CFR Return'!$S49</f>
        <v>0</v>
      </c>
      <c r="AQ7" s="149">
        <f>'2. CFR Return'!$S50</f>
        <v>0</v>
      </c>
      <c r="AR7" s="149">
        <f>'2. CFR Return'!$S51</f>
        <v>0</v>
      </c>
      <c r="AS7" s="149">
        <f>'2. CFR Return'!$S52</f>
        <v>0</v>
      </c>
      <c r="AT7" s="149">
        <f>'2. CFR Return'!$S53</f>
        <v>0</v>
      </c>
      <c r="AU7" s="149">
        <f>'2. CFR Return'!$S54</f>
        <v>0</v>
      </c>
      <c r="AV7" s="149">
        <f>'2. CFR Return'!$S55</f>
        <v>0</v>
      </c>
      <c r="AW7" s="149">
        <f>'2. CFR Return'!$S56</f>
        <v>0</v>
      </c>
      <c r="AX7" s="149">
        <f>'2. CFR Return'!$S57</f>
        <v>0</v>
      </c>
      <c r="AY7" s="149">
        <f>'2. CFR Return'!$S58</f>
        <v>0</v>
      </c>
      <c r="AZ7" s="149">
        <f>'2. CFR Return'!$S59</f>
        <v>0</v>
      </c>
      <c r="BA7" s="149">
        <f>'2. CFR Return'!$S60</f>
        <v>0</v>
      </c>
      <c r="BB7" s="149">
        <f>'2. CFR Return'!$S61</f>
        <v>0</v>
      </c>
      <c r="BC7" s="149">
        <f>'2. CFR Return'!$S62</f>
        <v>0</v>
      </c>
      <c r="BD7" s="149">
        <f>'2. CFR Return'!$S63</f>
        <v>0</v>
      </c>
      <c r="BE7" s="149">
        <f>'2. CFR Return'!$S64</f>
        <v>2731.8799999999997</v>
      </c>
      <c r="BF7" s="149">
        <f>'2. CFR Return'!$S65</f>
        <v>0</v>
      </c>
      <c r="BG7" s="149">
        <f>'2. CFR Return'!$S66</f>
        <v>0</v>
      </c>
      <c r="BH7" s="149">
        <f>'2. CFR Return'!$S67</f>
        <v>0</v>
      </c>
      <c r="BI7" s="149">
        <f>'2. CFR Return'!$S68</f>
        <v>0</v>
      </c>
      <c r="BJ7" s="149">
        <f>SUM(Y7:BI7)</f>
        <v>14524.31</v>
      </c>
      <c r="BK7" s="149">
        <f>'2. CFR Return'!$S13</f>
        <v>543637.67000000062</v>
      </c>
      <c r="BL7" s="149">
        <f>X7-BJ7</f>
        <v>652440.75820189854</v>
      </c>
      <c r="BM7" s="149">
        <f>BK7+BL7</f>
        <v>1196078.4282018992</v>
      </c>
      <c r="BN7" s="149">
        <f>'2. CFR Return'!$S79</f>
        <v>0</v>
      </c>
      <c r="BO7" s="149">
        <f>'2. CFR Return'!S80</f>
        <v>0</v>
      </c>
      <c r="BP7" s="149">
        <f>'2. CFR Return'!$S81</f>
        <v>0</v>
      </c>
      <c r="BQ7" s="149">
        <f>SUM(BN7:BP7)</f>
        <v>0</v>
      </c>
      <c r="BR7" s="149">
        <f>'2. CFR Return'!$S84</f>
        <v>0</v>
      </c>
      <c r="BS7" s="149">
        <f>'2. CFR Return'!$S85</f>
        <v>0</v>
      </c>
      <c r="BT7" s="149">
        <f>'2. CFR Return'!$S86</f>
        <v>0</v>
      </c>
      <c r="BU7" s="149">
        <f>'2. CFR Return'!$S87</f>
        <v>0</v>
      </c>
      <c r="BV7" s="149">
        <f>'2. CFR Return'!$S88</f>
        <v>0</v>
      </c>
      <c r="BW7" s="149">
        <f>'2. CFR Return'!$S89</f>
        <v>0</v>
      </c>
      <c r="BX7" s="149">
        <f>'2. CFR Return'!$S90</f>
        <v>0</v>
      </c>
      <c r="BY7" s="149">
        <f>'2. CFR Return'!$S91</f>
        <v>0</v>
      </c>
      <c r="BZ7" s="149">
        <f>SUM(BR7:BY7)</f>
        <v>0</v>
      </c>
      <c r="CA7" s="149">
        <f>'2. CFR Return'!$S77</f>
        <v>145977.87</v>
      </c>
      <c r="CB7" s="149">
        <f>BQ7-BZ7</f>
        <v>0</v>
      </c>
      <c r="CC7" s="149">
        <f>CA7+CB7</f>
        <v>145977.87</v>
      </c>
      <c r="CD7" s="149">
        <f>'2. CFR Return'!$S102</f>
        <v>0</v>
      </c>
      <c r="CE7" s="149">
        <f>'2. CFR Return'!$S103</f>
        <v>0</v>
      </c>
      <c r="CF7" s="149">
        <f>CD7+CE7</f>
        <v>0</v>
      </c>
      <c r="CG7" s="149">
        <f>'2. CFR Return'!$S106</f>
        <v>0</v>
      </c>
      <c r="CH7" s="149">
        <f>'2. CFR Return'!$S107</f>
        <v>0</v>
      </c>
      <c r="CI7" s="149">
        <f>CG7+CH7</f>
        <v>0</v>
      </c>
      <c r="CJ7" s="149">
        <f>'2. CFR Return'!$S100</f>
        <v>0</v>
      </c>
      <c r="CK7" s="149">
        <f>CF7-CI7</f>
        <v>0</v>
      </c>
      <c r="CL7" s="149">
        <f>CJ7+CK7</f>
        <v>0</v>
      </c>
      <c r="CM7" s="149">
        <f>'2. CFR Return'!$S119</f>
        <v>1196078.4282018992</v>
      </c>
      <c r="CN7" s="149">
        <f>'2. CFR Return'!$S120</f>
        <v>0</v>
      </c>
      <c r="CO7" s="149">
        <f>'2. CFR Return'!$S121</f>
        <v>145977.87</v>
      </c>
      <c r="CP7" s="149">
        <f>'2. CFR Return'!$S122</f>
        <v>0</v>
      </c>
      <c r="CQ7" s="149">
        <f>'2. CFR Return'!$S123</f>
        <v>0</v>
      </c>
      <c r="CR7" s="149">
        <f>SUM(CM7:CQ7)</f>
        <v>1342056.298201899</v>
      </c>
      <c r="CS7" s="149">
        <f>+'2. CFR Return'!K130</f>
        <v>0</v>
      </c>
      <c r="CT7" s="149">
        <f>+'2. CFR Return'!K133</f>
        <v>0</v>
      </c>
      <c r="CU7" s="149">
        <f>+'2. CFR Return'!K134</f>
        <v>0</v>
      </c>
      <c r="CV7" s="149">
        <f>CS7-CT7+CU7</f>
        <v>0</v>
      </c>
      <c r="CW7" s="149">
        <f>+'2. CFR Return'!K138</f>
        <v>0</v>
      </c>
      <c r="CX7" s="149">
        <f>'2. CFR Return'!K139</f>
        <v>0</v>
      </c>
      <c r="CY7" s="149">
        <f>+'2. CFR Return'!K140</f>
        <v>0</v>
      </c>
      <c r="CZ7" s="149">
        <f>+'2. CFR Return'!K141</f>
        <v>0</v>
      </c>
      <c r="DA7" s="149">
        <f>SUM(CV7:CZ7)</f>
        <v>0</v>
      </c>
      <c r="DB7" s="149">
        <f>+'2. CFR Return'!S130</f>
        <v>0</v>
      </c>
      <c r="DC7" s="149">
        <f>+'2. CFR Return'!S133</f>
        <v>0</v>
      </c>
      <c r="DD7" s="149">
        <f>+'2. CFR Return'!S134</f>
        <v>0</v>
      </c>
      <c r="DE7" s="149">
        <f>DB7-DC7+DD7</f>
        <v>0</v>
      </c>
      <c r="DF7" s="149">
        <f>+'2. CFR Return'!S138</f>
        <v>0</v>
      </c>
      <c r="DG7" s="149">
        <f>'2. CFR Return'!S139</f>
        <v>0</v>
      </c>
      <c r="DH7" s="149">
        <f>+'2. CFR Return'!S140</f>
        <v>0</v>
      </c>
      <c r="DI7" s="149">
        <f>+'2. CFR Return'!S141</f>
        <v>0</v>
      </c>
      <c r="DJ7" s="149">
        <f>SUM(DE7:DI7)</f>
        <v>0</v>
      </c>
      <c r="DK7" s="149">
        <f>+'2. CFR Return'!$S148</f>
        <v>0</v>
      </c>
      <c r="DL7" s="149">
        <f>+'2. CFR Return'!$S149</f>
        <v>0</v>
      </c>
      <c r="DM7" s="149">
        <f>+'2. CFR Return'!$S150</f>
        <v>0</v>
      </c>
      <c r="DN7" s="149">
        <f>+'2. CFR Return'!$S151</f>
        <v>0</v>
      </c>
      <c r="DO7" s="149">
        <f>+'2. CFR Return'!$S152</f>
        <v>0</v>
      </c>
      <c r="DP7" s="149">
        <f>+'2. CFR Return'!$S153</f>
        <v>0</v>
      </c>
      <c r="DQ7" s="149">
        <f>+'2. CFR Return'!$S154</f>
        <v>0</v>
      </c>
      <c r="DR7" s="149">
        <f>+'2. CFR Return'!$S155</f>
        <v>0</v>
      </c>
      <c r="DS7" s="149">
        <f>SUM(DK7:DR7)</f>
        <v>0</v>
      </c>
      <c r="DT7" s="149">
        <f>+'2. CFR Return'!S161</f>
        <v>0</v>
      </c>
      <c r="DU7" s="149">
        <f>+'2. CFR Return'!S162</f>
        <v>0</v>
      </c>
      <c r="DV7" s="149">
        <f>+'2. CFR Return'!S165</f>
        <v>0</v>
      </c>
      <c r="DW7" s="149">
        <f>+'2. CFR Return'!S166</f>
        <v>0</v>
      </c>
      <c r="DX7" s="149">
        <f>+'2. CFR Return'!S168</f>
        <v>0</v>
      </c>
      <c r="DY7" s="147">
        <f>+'2. CFR Return'!S172</f>
        <v>1342056.298201899</v>
      </c>
      <c r="DZ7" s="162">
        <f>+CR7-DA7-DJ7-DS7-DT7-DU7-DV7-DW7-DX7</f>
        <v>1342056.298201899</v>
      </c>
    </row>
  </sheetData>
  <mergeCells count="10">
    <mergeCell ref="DK4:DS4"/>
    <mergeCell ref="DT4:DU4"/>
    <mergeCell ref="DV4:DW4"/>
    <mergeCell ref="A4:F4"/>
    <mergeCell ref="G4:BM4"/>
    <mergeCell ref="BN4:CC4"/>
    <mergeCell ref="CD4:CL4"/>
    <mergeCell ref="CM4:CR4"/>
    <mergeCell ref="CS4:DA4"/>
    <mergeCell ref="DB4:DJ4"/>
  </mergeCells>
  <pageMargins left="0.7" right="0.7" top="0.75" bottom="0.75" header="0.3" footer="0.3"/>
  <headerFooter>
    <oddFooter>&amp;C_x000D_&amp;1#&amp;"Calibri"&amp;10&amp;K000000 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0D50A-24AE-408D-972E-B87A9DB57CE3}">
  <sheetPr codeName="Sheet12"/>
  <dimension ref="A1:EL214"/>
  <sheetViews>
    <sheetView topLeftCell="AP1" workbookViewId="0">
      <selection activeCell="H30" sqref="H30:DQ30"/>
    </sheetView>
  </sheetViews>
  <sheetFormatPr defaultRowHeight="15.75"/>
  <cols>
    <col min="1" max="1" width="14.42578125" style="473" customWidth="1"/>
    <col min="2" max="2" width="55.85546875" style="129" bestFit="1" customWidth="1"/>
    <col min="3" max="3" width="14.42578125" style="473" customWidth="1"/>
    <col min="4" max="4" width="35" customWidth="1"/>
    <col min="5" max="5" width="16.5703125" customWidth="1"/>
    <col min="6" max="6" width="14.5703125" customWidth="1"/>
    <col min="7" max="7" width="12.140625" customWidth="1"/>
    <col min="8" max="8" width="15.42578125" customWidth="1"/>
    <col min="9" max="15" width="13.5703125" customWidth="1"/>
    <col min="16" max="16" width="16.5703125" customWidth="1"/>
    <col min="17" max="23" width="13.5703125" customWidth="1"/>
    <col min="24" max="24" width="16.140625" customWidth="1"/>
    <col min="25" max="25" width="17.7109375" bestFit="1" customWidth="1"/>
    <col min="26" max="26" width="15.85546875" customWidth="1"/>
    <col min="27" max="27" width="17.28515625" bestFit="1" customWidth="1"/>
    <col min="28" max="28" width="18.42578125" bestFit="1" customWidth="1"/>
    <col min="29" max="29" width="15" bestFit="1" customWidth="1"/>
    <col min="30" max="30" width="18.7109375" bestFit="1" customWidth="1"/>
    <col min="31" max="31" width="18.5703125" bestFit="1" customWidth="1"/>
    <col min="32" max="32" width="18.42578125" bestFit="1" customWidth="1"/>
    <col min="33" max="33" width="15.42578125" bestFit="1" customWidth="1"/>
    <col min="34" max="34" width="18.140625" bestFit="1" customWidth="1"/>
    <col min="35" max="35" width="15.42578125" bestFit="1" customWidth="1"/>
    <col min="36" max="36" width="17.85546875" bestFit="1" customWidth="1"/>
    <col min="37" max="38" width="18.42578125" bestFit="1" customWidth="1"/>
    <col min="39" max="39" width="18.28515625" bestFit="1" customWidth="1"/>
    <col min="40" max="40" width="16.140625" bestFit="1" customWidth="1"/>
    <col min="41" max="41" width="15" bestFit="1" customWidth="1"/>
    <col min="42" max="42" width="13.85546875" bestFit="1" customWidth="1"/>
    <col min="43" max="43" width="16.85546875" bestFit="1" customWidth="1"/>
    <col min="44" max="44" width="16.42578125" bestFit="1" customWidth="1"/>
    <col min="45" max="46" width="15.42578125" bestFit="1" customWidth="1"/>
    <col min="47" max="47" width="18.7109375" bestFit="1" customWidth="1"/>
    <col min="48" max="48" width="15.5703125" bestFit="1" customWidth="1"/>
    <col min="49" max="49" width="13.85546875" bestFit="1" customWidth="1"/>
    <col min="50" max="51" width="15" bestFit="1" customWidth="1"/>
    <col min="52" max="52" width="17.7109375" bestFit="1" customWidth="1"/>
    <col min="53" max="53" width="18.28515625" bestFit="1" customWidth="1"/>
    <col min="54" max="54" width="16.85546875" bestFit="1" customWidth="1"/>
    <col min="55" max="55" width="18.5703125" bestFit="1" customWidth="1"/>
    <col min="56" max="56" width="18.140625" bestFit="1" customWidth="1"/>
    <col min="57" max="57" width="16.85546875" bestFit="1" customWidth="1"/>
    <col min="58" max="58" width="15" bestFit="1" customWidth="1"/>
    <col min="59" max="59" width="18.5703125" bestFit="1" customWidth="1"/>
    <col min="60" max="60" width="15" bestFit="1" customWidth="1"/>
    <col min="61" max="61" width="13.85546875" bestFit="1" customWidth="1"/>
    <col min="62" max="62" width="18.7109375" bestFit="1" customWidth="1"/>
    <col min="63" max="63" width="14.7109375" bestFit="1" customWidth="1"/>
    <col min="64" max="64" width="13.85546875" bestFit="1" customWidth="1"/>
    <col min="65" max="65" width="16.85546875" bestFit="1" customWidth="1"/>
    <col min="66" max="66" width="18.28515625" bestFit="1" customWidth="1"/>
    <col min="67" max="67" width="16.42578125" bestFit="1" customWidth="1"/>
    <col min="68" max="68" width="15.85546875" bestFit="1" customWidth="1"/>
    <col min="69" max="69" width="15.42578125" bestFit="1" customWidth="1"/>
    <col min="70" max="70" width="14.140625" bestFit="1" customWidth="1"/>
    <col min="71" max="71" width="18.85546875" bestFit="1" customWidth="1"/>
    <col min="72" max="72" width="13.85546875" bestFit="1" customWidth="1"/>
    <col min="73" max="74" width="15.85546875" bestFit="1" customWidth="1"/>
    <col min="75" max="75" width="15.42578125" bestFit="1" customWidth="1"/>
    <col min="76" max="76" width="13.5703125" bestFit="1" customWidth="1"/>
    <col min="77" max="77" width="17.7109375" bestFit="1" customWidth="1"/>
    <col min="78" max="78" width="14.7109375" bestFit="1" customWidth="1"/>
    <col min="79" max="79" width="17" bestFit="1" customWidth="1"/>
    <col min="80" max="80" width="13.5703125" bestFit="1" customWidth="1"/>
    <col min="81" max="81" width="14" bestFit="1" customWidth="1"/>
    <col min="82" max="82" width="16.42578125" bestFit="1" customWidth="1"/>
    <col min="83" max="83" width="22.85546875" bestFit="1" customWidth="1"/>
    <col min="84" max="84" width="20.5703125" bestFit="1" customWidth="1"/>
    <col min="85" max="85" width="18.5703125" bestFit="1" customWidth="1"/>
    <col min="86" max="86" width="17" bestFit="1" customWidth="1"/>
    <col min="87" max="87" width="21" bestFit="1" customWidth="1"/>
    <col min="88" max="88" width="18.5703125" bestFit="1" customWidth="1"/>
    <col min="89" max="89" width="17.85546875" bestFit="1" customWidth="1"/>
    <col min="90" max="90" width="16.7109375" bestFit="1" customWidth="1"/>
    <col min="91" max="91" width="19.28515625" bestFit="1" customWidth="1"/>
    <col min="92" max="92" width="18.42578125" bestFit="1" customWidth="1"/>
    <col min="93" max="94" width="19.140625" bestFit="1" customWidth="1"/>
    <col min="95" max="95" width="20.42578125" bestFit="1" customWidth="1"/>
    <col min="96" max="96" width="19.5703125" bestFit="1" customWidth="1"/>
    <col min="97" max="97" width="19.28515625" bestFit="1" customWidth="1"/>
    <col min="98" max="98" width="18.7109375" bestFit="1" customWidth="1"/>
    <col min="99" max="99" width="17.28515625" bestFit="1" customWidth="1"/>
    <col min="100" max="100" width="16.7109375" bestFit="1" customWidth="1"/>
    <col min="101" max="101" width="18.7109375" bestFit="1" customWidth="1"/>
    <col min="102" max="102" width="23.28515625" bestFit="1" customWidth="1"/>
    <col min="103" max="103" width="19" bestFit="1" customWidth="1"/>
    <col min="104" max="104" width="21.28515625" bestFit="1" customWidth="1"/>
    <col min="105" max="106" width="18.140625" bestFit="1" customWidth="1"/>
    <col min="107" max="107" width="22.42578125" bestFit="1" customWidth="1"/>
    <col min="108" max="108" width="17.7109375" bestFit="1" customWidth="1"/>
    <col min="109" max="109" width="18.5703125" bestFit="1" customWidth="1"/>
    <col min="110" max="110" width="18.140625" bestFit="1" customWidth="1"/>
    <col min="111" max="111" width="14.7109375" bestFit="1" customWidth="1"/>
    <col min="112" max="112" width="13.85546875" bestFit="1" customWidth="1"/>
    <col min="113" max="113" width="18.5703125" bestFit="1" customWidth="1"/>
    <col min="114" max="114" width="15.42578125" bestFit="1" customWidth="1"/>
    <col min="115" max="115" width="14.5703125" bestFit="1" customWidth="1"/>
    <col min="116" max="116" width="22.42578125" bestFit="1" customWidth="1"/>
    <col min="117" max="117" width="17.7109375" bestFit="1" customWidth="1"/>
    <col min="118" max="118" width="23.5703125" bestFit="1" customWidth="1"/>
    <col min="119" max="119" width="14.7109375" customWidth="1"/>
    <col min="120" max="120" width="12.5703125" customWidth="1"/>
    <col min="121" max="121" width="18.7109375" customWidth="1"/>
    <col min="122" max="123" width="15.42578125" bestFit="1" customWidth="1"/>
    <col min="124" max="124" width="14.140625" bestFit="1" customWidth="1"/>
    <col min="125" max="126" width="13.85546875" customWidth="1"/>
    <col min="127" max="127" width="16.85546875" bestFit="1" customWidth="1"/>
    <col min="128" max="128" width="12.42578125" customWidth="1"/>
    <col min="129" max="129" width="13.28515625" bestFit="1" customWidth="1"/>
    <col min="130" max="130" width="30.7109375" style="430" bestFit="1" customWidth="1"/>
    <col min="131" max="131" width="52.28515625" style="430" bestFit="1" customWidth="1"/>
    <col min="132" max="135" width="11.7109375" bestFit="1" customWidth="1"/>
    <col min="136" max="136" width="8.42578125" bestFit="1" customWidth="1"/>
    <col min="137" max="137" width="11.7109375" bestFit="1" customWidth="1"/>
    <col min="138" max="138" width="11.7109375" style="430" bestFit="1" customWidth="1"/>
    <col min="139" max="142" width="11.7109375" bestFit="1" customWidth="1"/>
    <col min="143" max="143" width="8.42578125" bestFit="1" customWidth="1"/>
    <col min="144" max="148" width="11.7109375" bestFit="1" customWidth="1"/>
    <col min="149" max="149" width="10.5703125" bestFit="1" customWidth="1"/>
    <col min="150" max="153" width="11.7109375" bestFit="1" customWidth="1"/>
    <col min="154" max="154" width="8.42578125" bestFit="1" customWidth="1"/>
    <col min="155" max="161" width="11.7109375" bestFit="1" customWidth="1"/>
    <col min="162" max="162" width="14" bestFit="1" customWidth="1"/>
    <col min="163" max="165" width="11.7109375" bestFit="1" customWidth="1"/>
    <col min="166" max="166" width="14" bestFit="1" customWidth="1"/>
    <col min="167" max="167" width="10.5703125" bestFit="1" customWidth="1"/>
    <col min="168" max="169" width="11.7109375" bestFit="1" customWidth="1"/>
    <col min="170" max="170" width="8.42578125" bestFit="1" customWidth="1"/>
    <col min="171" max="176" width="11.7109375" bestFit="1" customWidth="1"/>
    <col min="177" max="177" width="10.5703125" bestFit="1" customWidth="1"/>
    <col min="178" max="179" width="11.7109375" bestFit="1" customWidth="1"/>
    <col min="180" max="180" width="8.42578125" bestFit="1" customWidth="1"/>
    <col min="181" max="182" width="11.7109375" bestFit="1" customWidth="1"/>
    <col min="183" max="183" width="7.28515625" bestFit="1" customWidth="1"/>
    <col min="184" max="188" width="10.5703125" bestFit="1" customWidth="1"/>
    <col min="189" max="189" width="7.28515625" bestFit="1" customWidth="1"/>
    <col min="190" max="190" width="9.5703125" bestFit="1" customWidth="1"/>
    <col min="191" max="204" width="10.5703125" bestFit="1" customWidth="1"/>
    <col min="205" max="205" width="9.5703125" bestFit="1" customWidth="1"/>
    <col min="206" max="206" width="14" bestFit="1" customWidth="1"/>
    <col min="207" max="207" width="10.5703125" bestFit="1" customWidth="1"/>
    <col min="208" max="208" width="9.5703125" bestFit="1" customWidth="1"/>
    <col min="209" max="217" width="10.5703125" bestFit="1" customWidth="1"/>
    <col min="218" max="218" width="8.85546875" bestFit="1" customWidth="1"/>
    <col min="219" max="219" width="10.5703125" bestFit="1" customWidth="1"/>
    <col min="220" max="220" width="14" bestFit="1" customWidth="1"/>
    <col min="221" max="229" width="10.5703125" bestFit="1" customWidth="1"/>
    <col min="230" max="232" width="9.5703125" bestFit="1" customWidth="1"/>
    <col min="233" max="233" width="7.28515625" bestFit="1" customWidth="1"/>
    <col min="234" max="234" width="8.85546875" bestFit="1" customWidth="1"/>
    <col min="235" max="235" width="9.5703125" bestFit="1" customWidth="1"/>
    <col min="236" max="236" width="10.5703125" bestFit="1" customWidth="1"/>
    <col min="237" max="237" width="9.5703125" bestFit="1" customWidth="1"/>
    <col min="238" max="238" width="2.140625" bestFit="1" customWidth="1"/>
    <col min="239" max="239" width="3.28515625" bestFit="1" customWidth="1"/>
    <col min="240" max="240" width="8.85546875" bestFit="1" customWidth="1"/>
    <col min="241" max="241" width="9.5703125" bestFit="1" customWidth="1"/>
    <col min="242" max="243" width="8.85546875" bestFit="1" customWidth="1"/>
    <col min="244" max="249" width="10" bestFit="1" customWidth="1"/>
    <col min="250" max="250" width="8.85546875" bestFit="1" customWidth="1"/>
    <col min="251" max="254" width="10" bestFit="1" customWidth="1"/>
    <col min="255" max="255" width="11.7109375" bestFit="1" customWidth="1"/>
    <col min="256" max="259" width="10" bestFit="1" customWidth="1"/>
    <col min="260" max="260" width="10.5703125" bestFit="1" customWidth="1"/>
    <col min="261" max="265" width="10" bestFit="1" customWidth="1"/>
    <col min="266" max="266" width="11.140625" bestFit="1" customWidth="1"/>
    <col min="267" max="270" width="10" bestFit="1" customWidth="1"/>
    <col min="271" max="271" width="10.5703125" bestFit="1" customWidth="1"/>
    <col min="272" max="274" width="10" bestFit="1" customWidth="1"/>
    <col min="275" max="275" width="6.7109375" bestFit="1" customWidth="1"/>
    <col min="276" max="276" width="8.85546875" bestFit="1" customWidth="1"/>
    <col min="277" max="277" width="6.7109375" bestFit="1" customWidth="1"/>
    <col min="278" max="278" width="10" bestFit="1" customWidth="1"/>
    <col min="279" max="279" width="6.7109375" bestFit="1" customWidth="1"/>
    <col min="280" max="282" width="10" bestFit="1" customWidth="1"/>
    <col min="283" max="283" width="10.5703125" bestFit="1" customWidth="1"/>
    <col min="284" max="285" width="10" bestFit="1" customWidth="1"/>
    <col min="286" max="286" width="10.5703125" bestFit="1" customWidth="1"/>
    <col min="287" max="288" width="10" bestFit="1" customWidth="1"/>
    <col min="289" max="289" width="6.7109375" bestFit="1" customWidth="1"/>
    <col min="290" max="290" width="10" bestFit="1" customWidth="1"/>
    <col min="291" max="293" width="11.140625" bestFit="1" customWidth="1"/>
    <col min="294" max="294" width="7.7109375" bestFit="1" customWidth="1"/>
    <col min="295" max="295" width="12.140625" bestFit="1" customWidth="1"/>
    <col min="296" max="303" width="11.140625" bestFit="1" customWidth="1"/>
    <col min="304" max="304" width="10" bestFit="1" customWidth="1"/>
    <col min="305" max="309" width="11.140625" bestFit="1" customWidth="1"/>
    <col min="310" max="310" width="13.28515625" bestFit="1" customWidth="1"/>
    <col min="311" max="311" width="11.140625" bestFit="1" customWidth="1"/>
    <col min="312" max="312" width="7.7109375" bestFit="1" customWidth="1"/>
    <col min="313" max="316" width="11.140625" bestFit="1" customWidth="1"/>
    <col min="317" max="317" width="7.7109375" bestFit="1" customWidth="1"/>
    <col min="318" max="328" width="11.140625" bestFit="1" customWidth="1"/>
    <col min="329" max="329" width="12.140625" bestFit="1" customWidth="1"/>
    <col min="330" max="330" width="11.140625" bestFit="1" customWidth="1"/>
    <col min="331" max="331" width="10" bestFit="1" customWidth="1"/>
    <col min="332" max="332" width="12.140625" bestFit="1" customWidth="1"/>
    <col min="333" max="333" width="7.28515625" bestFit="1" customWidth="1"/>
    <col min="334" max="334" width="11.28515625" bestFit="1" customWidth="1"/>
    <col min="335" max="335" width="24.140625" bestFit="1" customWidth="1"/>
    <col min="336" max="336" width="7.85546875" bestFit="1" customWidth="1"/>
    <col min="337" max="337" width="11" bestFit="1" customWidth="1"/>
    <col min="338" max="338" width="10.140625" bestFit="1" customWidth="1"/>
    <col min="339" max="339" width="12.5703125" bestFit="1" customWidth="1"/>
    <col min="340" max="340" width="11.28515625" bestFit="1" customWidth="1"/>
    <col min="341" max="341" width="24.140625" bestFit="1" customWidth="1"/>
    <col min="342" max="342" width="11.28515625" bestFit="1" customWidth="1"/>
    <col min="343" max="343" width="24.140625" bestFit="1" customWidth="1"/>
    <col min="344" max="344" width="11.28515625" bestFit="1" customWidth="1"/>
    <col min="345" max="345" width="24.140625" bestFit="1" customWidth="1"/>
    <col min="346" max="346" width="7.28515625" bestFit="1" customWidth="1"/>
    <col min="347" max="347" width="7" bestFit="1" customWidth="1"/>
    <col min="348" max="348" width="5" bestFit="1" customWidth="1"/>
    <col min="349" max="349" width="8.140625" bestFit="1" customWidth="1"/>
    <col min="350" max="350" width="10.5703125" bestFit="1" customWidth="1"/>
    <col min="351" max="351" width="23.28515625" bestFit="1" customWidth="1"/>
    <col min="352" max="352" width="10.5703125" bestFit="1" customWidth="1"/>
    <col min="353" max="353" width="23.28515625" bestFit="1" customWidth="1"/>
    <col min="354" max="354" width="10.5703125" bestFit="1" customWidth="1"/>
    <col min="355" max="355" width="23.28515625" bestFit="1" customWidth="1"/>
    <col min="356" max="356" width="10.5703125" bestFit="1" customWidth="1"/>
    <col min="357" max="357" width="23.28515625" bestFit="1" customWidth="1"/>
    <col min="358" max="358" width="11.7109375" bestFit="1" customWidth="1"/>
    <col min="359" max="359" width="23.28515625" bestFit="1" customWidth="1"/>
    <col min="360" max="360" width="11.7109375" bestFit="1" customWidth="1"/>
    <col min="361" max="361" width="23.28515625" bestFit="1" customWidth="1"/>
    <col min="362" max="362" width="11.7109375" bestFit="1" customWidth="1"/>
    <col min="363" max="363" width="23.28515625" bestFit="1" customWidth="1"/>
    <col min="364" max="364" width="11.7109375" bestFit="1" customWidth="1"/>
    <col min="365" max="365" width="23.28515625" bestFit="1" customWidth="1"/>
    <col min="366" max="366" width="11.7109375" bestFit="1" customWidth="1"/>
    <col min="367" max="367" width="14.140625" bestFit="1" customWidth="1"/>
    <col min="368" max="368" width="11.7109375" bestFit="1" customWidth="1"/>
    <col min="369" max="369" width="23.28515625" bestFit="1" customWidth="1"/>
    <col min="370" max="370" width="10.5703125" bestFit="1" customWidth="1"/>
    <col min="371" max="371" width="23.28515625" bestFit="1" customWidth="1"/>
    <col min="372" max="372" width="11.7109375" bestFit="1" customWidth="1"/>
    <col min="373" max="373" width="23.28515625" bestFit="1" customWidth="1"/>
    <col min="374" max="374" width="11.7109375" bestFit="1" customWidth="1"/>
    <col min="375" max="375" width="23.28515625" bestFit="1" customWidth="1"/>
    <col min="376" max="376" width="11.7109375" bestFit="1" customWidth="1"/>
    <col min="377" max="377" width="23.28515625" bestFit="1" customWidth="1"/>
    <col min="378" max="378" width="11.7109375" bestFit="1" customWidth="1"/>
    <col min="379" max="379" width="23.28515625" bestFit="1" customWidth="1"/>
    <col min="380" max="380" width="11.7109375" bestFit="1" customWidth="1"/>
    <col min="381" max="381" width="23.28515625" bestFit="1" customWidth="1"/>
    <col min="382" max="382" width="11.7109375" bestFit="1" customWidth="1"/>
    <col min="383" max="383" width="23.28515625" bestFit="1" customWidth="1"/>
    <col min="384" max="384" width="11.7109375" bestFit="1" customWidth="1"/>
    <col min="385" max="385" width="23.28515625" bestFit="1" customWidth="1"/>
    <col min="386" max="386" width="11.7109375" bestFit="1" customWidth="1"/>
    <col min="387" max="387" width="23.28515625" bestFit="1" customWidth="1"/>
    <col min="388" max="388" width="11.7109375" bestFit="1" customWidth="1"/>
    <col min="389" max="389" width="23.28515625" bestFit="1" customWidth="1"/>
    <col min="390" max="390" width="11.7109375" bestFit="1" customWidth="1"/>
    <col min="391" max="391" width="23.28515625" bestFit="1" customWidth="1"/>
    <col min="392" max="392" width="11.7109375" bestFit="1" customWidth="1"/>
    <col min="393" max="393" width="22.140625" bestFit="1" customWidth="1"/>
    <col min="394" max="394" width="11.7109375" bestFit="1" customWidth="1"/>
    <col min="395" max="395" width="14.140625" bestFit="1" customWidth="1"/>
    <col min="396" max="396" width="11.7109375" bestFit="1" customWidth="1"/>
    <col min="397" max="397" width="23.28515625" bestFit="1" customWidth="1"/>
    <col min="398" max="398" width="11.7109375" bestFit="1" customWidth="1"/>
    <col min="399" max="399" width="23.28515625" bestFit="1" customWidth="1"/>
    <col min="400" max="400" width="11.7109375" bestFit="1" customWidth="1"/>
    <col min="401" max="401" width="23.28515625" bestFit="1" customWidth="1"/>
    <col min="402" max="402" width="12.85546875" bestFit="1" customWidth="1"/>
    <col min="403" max="403" width="23.28515625" bestFit="1" customWidth="1"/>
    <col min="404" max="404" width="11.7109375" bestFit="1" customWidth="1"/>
    <col min="405" max="405" width="23.28515625" bestFit="1" customWidth="1"/>
    <col min="406" max="406" width="11.7109375" bestFit="1" customWidth="1"/>
    <col min="407" max="407" width="23.28515625" bestFit="1" customWidth="1"/>
    <col min="408" max="408" width="11.7109375" bestFit="1" customWidth="1"/>
    <col min="409" max="409" width="23.28515625" bestFit="1" customWidth="1"/>
    <col min="410" max="410" width="11.7109375" bestFit="1" customWidth="1"/>
    <col min="411" max="411" width="23.28515625" bestFit="1" customWidth="1"/>
    <col min="412" max="412" width="11.7109375" bestFit="1" customWidth="1"/>
    <col min="413" max="413" width="23.28515625" bestFit="1" customWidth="1"/>
    <col min="414" max="414" width="11.7109375" bestFit="1" customWidth="1"/>
    <col min="415" max="415" width="23.28515625" bestFit="1" customWidth="1"/>
    <col min="416" max="416" width="11.7109375" bestFit="1" customWidth="1"/>
    <col min="417" max="417" width="23.28515625" bestFit="1" customWidth="1"/>
    <col min="418" max="418" width="11.7109375" bestFit="1" customWidth="1"/>
    <col min="419" max="419" width="23.28515625" bestFit="1" customWidth="1"/>
    <col min="420" max="420" width="8.42578125" bestFit="1" customWidth="1"/>
    <col min="421" max="421" width="11.42578125" bestFit="1" customWidth="1"/>
    <col min="422" max="422" width="10.5703125" bestFit="1" customWidth="1"/>
    <col min="423" max="423" width="13" bestFit="1" customWidth="1"/>
    <col min="424" max="424" width="8.42578125" bestFit="1" customWidth="1"/>
    <col min="425" max="425" width="11.42578125" bestFit="1" customWidth="1"/>
    <col min="426" max="426" width="11.7109375" bestFit="1" customWidth="1"/>
    <col min="427" max="427" width="14.140625" bestFit="1" customWidth="1"/>
    <col min="428" max="428" width="8.42578125" bestFit="1" customWidth="1"/>
    <col min="429" max="429" width="11.42578125" bestFit="1" customWidth="1"/>
    <col min="430" max="430" width="11.7109375" bestFit="1" customWidth="1"/>
    <col min="431" max="431" width="23.28515625" bestFit="1" customWidth="1"/>
    <col min="432" max="432" width="11.7109375" bestFit="1" customWidth="1"/>
    <col min="433" max="433" width="23.28515625" bestFit="1" customWidth="1"/>
    <col min="434" max="434" width="11.7109375" bestFit="1" customWidth="1"/>
    <col min="435" max="435" width="22.140625" bestFit="1" customWidth="1"/>
    <col min="436" max="436" width="11.7109375" bestFit="1" customWidth="1"/>
    <col min="437" max="437" width="23.28515625" bestFit="1" customWidth="1"/>
    <col min="438" max="438" width="11.7109375" bestFit="1" customWidth="1"/>
    <col min="439" max="439" width="23.28515625" bestFit="1" customWidth="1"/>
    <col min="440" max="440" width="11.7109375" bestFit="1" customWidth="1"/>
    <col min="441" max="441" width="23.28515625" bestFit="1" customWidth="1"/>
    <col min="442" max="442" width="11.7109375" bestFit="1" customWidth="1"/>
    <col min="443" max="443" width="22.140625" bestFit="1" customWidth="1"/>
    <col min="444" max="444" width="11.7109375" bestFit="1" customWidth="1"/>
    <col min="445" max="445" width="14.140625" bestFit="1" customWidth="1"/>
    <col min="446" max="446" width="11.7109375" bestFit="1" customWidth="1"/>
    <col min="447" max="447" width="23.28515625" bestFit="1" customWidth="1"/>
    <col min="448" max="448" width="8.42578125" bestFit="1" customWidth="1"/>
    <col min="449" max="449" width="11.42578125" bestFit="1" customWidth="1"/>
    <col min="450" max="450" width="11.7109375" bestFit="1" customWidth="1"/>
    <col min="451" max="451" width="23.28515625" bestFit="1" customWidth="1"/>
    <col min="452" max="452" width="12.85546875" bestFit="1" customWidth="1"/>
    <col min="453" max="453" width="23.28515625" bestFit="1" customWidth="1"/>
    <col min="454" max="454" width="12.85546875" bestFit="1" customWidth="1"/>
    <col min="455" max="455" width="15.42578125" bestFit="1" customWidth="1"/>
    <col min="456" max="456" width="12.85546875" bestFit="1" customWidth="1"/>
    <col min="457" max="457" width="15.42578125" bestFit="1" customWidth="1"/>
    <col min="458" max="458" width="9.42578125" bestFit="1" customWidth="1"/>
    <col min="459" max="459" width="12.5703125" bestFit="1" customWidth="1"/>
    <col min="460" max="460" width="13.85546875" bestFit="1" customWidth="1"/>
    <col min="461" max="461" width="23.28515625" bestFit="1" customWidth="1"/>
    <col min="462" max="462" width="12.85546875" bestFit="1" customWidth="1"/>
    <col min="463" max="463" width="23.28515625" bestFit="1" customWidth="1"/>
    <col min="464" max="464" width="12.85546875" bestFit="1" customWidth="1"/>
    <col min="465" max="465" width="23.28515625" bestFit="1" customWidth="1"/>
    <col min="466" max="466" width="12.85546875" bestFit="1" customWidth="1"/>
    <col min="467" max="467" width="23.28515625" bestFit="1" customWidth="1"/>
    <col min="468" max="468" width="12.85546875" bestFit="1" customWidth="1"/>
    <col min="469" max="469" width="15.42578125" bestFit="1" customWidth="1"/>
    <col min="470" max="470" width="12.85546875" bestFit="1" customWidth="1"/>
    <col min="471" max="471" width="23.28515625" bestFit="1" customWidth="1"/>
    <col min="472" max="472" width="12.85546875" bestFit="1" customWidth="1"/>
    <col min="473" max="473" width="23.28515625" bestFit="1" customWidth="1"/>
    <col min="474" max="474" width="12.85546875" bestFit="1" customWidth="1"/>
    <col min="475" max="475" width="15.42578125" bestFit="1" customWidth="1"/>
    <col min="476" max="476" width="12.85546875" bestFit="1" customWidth="1"/>
    <col min="477" max="477" width="15.42578125" bestFit="1" customWidth="1"/>
    <col min="478" max="478" width="11.7109375" bestFit="1" customWidth="1"/>
    <col min="479" max="479" width="23.28515625" bestFit="1" customWidth="1"/>
    <col min="480" max="480" width="12.85546875" bestFit="1" customWidth="1"/>
    <col min="481" max="481" width="15.42578125" bestFit="1" customWidth="1"/>
    <col min="482" max="482" width="12.85546875" bestFit="1" customWidth="1"/>
    <col min="483" max="483" width="23.28515625" bestFit="1" customWidth="1"/>
    <col min="484" max="484" width="12.85546875" bestFit="1" customWidth="1"/>
    <col min="485" max="485" width="23.28515625" bestFit="1" customWidth="1"/>
    <col min="486" max="486" width="12.85546875" bestFit="1" customWidth="1"/>
    <col min="487" max="487" width="15.42578125" bestFit="1" customWidth="1"/>
    <col min="488" max="488" width="12.85546875" bestFit="1" customWidth="1"/>
    <col min="489" max="489" width="23.28515625" bestFit="1" customWidth="1"/>
    <col min="490" max="490" width="15" bestFit="1" customWidth="1"/>
    <col min="491" max="491" width="23.28515625" bestFit="1" customWidth="1"/>
    <col min="492" max="492" width="12.85546875" bestFit="1" customWidth="1"/>
    <col min="493" max="493" width="23.28515625" bestFit="1" customWidth="1"/>
    <col min="494" max="494" width="9.42578125" bestFit="1" customWidth="1"/>
    <col min="495" max="495" width="12.5703125" bestFit="1" customWidth="1"/>
    <col min="496" max="496" width="12.85546875" bestFit="1" customWidth="1"/>
    <col min="497" max="497" width="15.42578125" bestFit="1" customWidth="1"/>
    <col min="498" max="498" width="12.85546875" bestFit="1" customWidth="1"/>
    <col min="499" max="499" width="23.28515625" bestFit="1" customWidth="1"/>
    <col min="500" max="500" width="12.85546875" bestFit="1" customWidth="1"/>
    <col min="501" max="501" width="23.28515625" bestFit="1" customWidth="1"/>
    <col min="502" max="502" width="12.85546875" bestFit="1" customWidth="1"/>
    <col min="503" max="503" width="15.42578125" bestFit="1" customWidth="1"/>
    <col min="504" max="504" width="9.42578125" bestFit="1" customWidth="1"/>
    <col min="505" max="505" width="12.5703125" bestFit="1" customWidth="1"/>
    <col min="506" max="506" width="12.85546875" bestFit="1" customWidth="1"/>
    <col min="507" max="507" width="23.28515625" bestFit="1" customWidth="1"/>
    <col min="508" max="508" width="12.85546875" bestFit="1" customWidth="1"/>
    <col min="509" max="509" width="15.42578125" bestFit="1" customWidth="1"/>
    <col min="510" max="510" width="12.85546875" bestFit="1" customWidth="1"/>
    <col min="511" max="511" width="23.28515625" bestFit="1" customWidth="1"/>
    <col min="512" max="512" width="12.85546875" bestFit="1" customWidth="1"/>
    <col min="513" max="513" width="15.42578125" bestFit="1" customWidth="1"/>
    <col min="514" max="514" width="12.85546875" bestFit="1" customWidth="1"/>
    <col min="515" max="515" width="15.42578125" bestFit="1" customWidth="1"/>
    <col min="516" max="516" width="12.85546875" bestFit="1" customWidth="1"/>
    <col min="517" max="517" width="23.28515625" bestFit="1" customWidth="1"/>
    <col min="518" max="518" width="12.85546875" bestFit="1" customWidth="1"/>
    <col min="519" max="519" width="23.28515625" bestFit="1" customWidth="1"/>
    <col min="520" max="520" width="12.85546875" bestFit="1" customWidth="1"/>
    <col min="521" max="521" width="23.28515625" bestFit="1" customWidth="1"/>
    <col min="522" max="522" width="12.85546875" bestFit="1" customWidth="1"/>
    <col min="523" max="523" width="15.42578125" bestFit="1" customWidth="1"/>
    <col min="524" max="524" width="12.85546875" bestFit="1" customWidth="1"/>
    <col min="525" max="525" width="15.42578125" bestFit="1" customWidth="1"/>
    <col min="526" max="526" width="12.85546875" bestFit="1" customWidth="1"/>
    <col min="527" max="527" width="15.42578125" bestFit="1" customWidth="1"/>
    <col min="528" max="528" width="13.85546875" bestFit="1" customWidth="1"/>
    <col min="529" max="529" width="16.42578125" bestFit="1" customWidth="1"/>
    <col min="530" max="530" width="12.85546875" bestFit="1" customWidth="1"/>
    <col min="531" max="531" width="15.42578125" bestFit="1" customWidth="1"/>
    <col min="532" max="532" width="11.7109375" bestFit="1" customWidth="1"/>
    <col min="533" max="533" width="23.28515625" bestFit="1" customWidth="1"/>
    <col min="534" max="534" width="13.85546875" bestFit="1" customWidth="1"/>
    <col min="535" max="535" width="16.42578125" bestFit="1" customWidth="1"/>
    <col min="537" max="537" width="12.140625" bestFit="1" customWidth="1"/>
    <col min="538" max="538" width="11.28515625" bestFit="1" customWidth="1"/>
  </cols>
  <sheetData>
    <row r="1" spans="1:142" s="129" customFormat="1">
      <c r="A1" s="419" t="s">
        <v>891</v>
      </c>
      <c r="B1" s="128"/>
      <c r="C1" s="419" t="s">
        <v>891</v>
      </c>
      <c r="D1" s="128"/>
      <c r="DZ1" s="420"/>
      <c r="EA1" s="420"/>
      <c r="EH1" s="420"/>
    </row>
    <row r="2" spans="1:142" s="129" customFormat="1">
      <c r="A2" s="777" t="s">
        <v>892</v>
      </c>
      <c r="B2" s="777"/>
      <c r="C2" s="421"/>
      <c r="D2" s="128"/>
      <c r="DZ2" s="420"/>
      <c r="EA2" s="420"/>
      <c r="EH2" s="420"/>
    </row>
    <row r="3" spans="1:142" s="129" customFormat="1">
      <c r="A3" s="422"/>
      <c r="B3" s="150"/>
      <c r="C3" s="422">
        <v>1</v>
      </c>
      <c r="D3" s="423">
        <v>2</v>
      </c>
      <c r="E3" s="423">
        <v>3</v>
      </c>
      <c r="F3" s="422">
        <v>4</v>
      </c>
      <c r="G3" s="423">
        <v>5</v>
      </c>
      <c r="H3" s="423">
        <v>6</v>
      </c>
      <c r="I3" s="422">
        <v>7</v>
      </c>
      <c r="J3" s="423">
        <v>8</v>
      </c>
      <c r="K3" s="423">
        <v>9</v>
      </c>
      <c r="L3" s="422">
        <v>10</v>
      </c>
      <c r="M3" s="423">
        <v>11</v>
      </c>
      <c r="N3" s="423">
        <v>12</v>
      </c>
      <c r="O3" s="422">
        <v>13</v>
      </c>
      <c r="P3" s="423">
        <v>14</v>
      </c>
      <c r="Q3" s="423">
        <v>15</v>
      </c>
      <c r="R3" s="422">
        <v>16</v>
      </c>
      <c r="S3" s="423">
        <v>17</v>
      </c>
      <c r="T3" s="423">
        <v>18</v>
      </c>
      <c r="U3" s="422">
        <v>19</v>
      </c>
      <c r="V3" s="423">
        <v>20</v>
      </c>
      <c r="W3" s="423">
        <v>21</v>
      </c>
      <c r="X3" s="422">
        <v>22</v>
      </c>
      <c r="Y3" s="423">
        <v>23</v>
      </c>
      <c r="Z3" s="423">
        <v>24</v>
      </c>
      <c r="AA3" s="422">
        <v>25</v>
      </c>
      <c r="AB3" s="423">
        <v>26</v>
      </c>
      <c r="AC3" s="423">
        <v>27</v>
      </c>
      <c r="AD3" s="422">
        <v>28</v>
      </c>
      <c r="AE3" s="423">
        <v>29</v>
      </c>
      <c r="AF3" s="423">
        <v>30</v>
      </c>
      <c r="AG3" s="422">
        <v>31</v>
      </c>
      <c r="AH3" s="423">
        <v>32</v>
      </c>
      <c r="AI3" s="423">
        <v>33</v>
      </c>
      <c r="AJ3" s="422">
        <v>34</v>
      </c>
      <c r="AK3" s="423">
        <v>35</v>
      </c>
      <c r="AL3" s="423">
        <v>36</v>
      </c>
      <c r="AM3" s="422">
        <v>37</v>
      </c>
      <c r="AN3" s="423">
        <v>38</v>
      </c>
      <c r="AO3" s="423">
        <v>39</v>
      </c>
      <c r="AP3" s="422">
        <v>40</v>
      </c>
      <c r="AQ3" s="423">
        <v>41</v>
      </c>
      <c r="AR3" s="423">
        <v>42</v>
      </c>
      <c r="AS3" s="422">
        <v>43</v>
      </c>
      <c r="AT3" s="423">
        <v>44</v>
      </c>
      <c r="AU3" s="423">
        <v>45</v>
      </c>
      <c r="AV3" s="422">
        <v>46</v>
      </c>
      <c r="AW3" s="423">
        <v>47</v>
      </c>
      <c r="AX3" s="423">
        <v>48</v>
      </c>
      <c r="AY3" s="422">
        <v>49</v>
      </c>
      <c r="AZ3" s="423">
        <v>50</v>
      </c>
      <c r="BA3" s="423">
        <v>51</v>
      </c>
      <c r="BB3" s="422">
        <v>52</v>
      </c>
      <c r="BC3" s="423">
        <v>53</v>
      </c>
      <c r="BD3" s="423">
        <v>54</v>
      </c>
      <c r="BE3" s="422">
        <v>55</v>
      </c>
      <c r="BF3" s="423">
        <v>56</v>
      </c>
      <c r="BG3" s="423">
        <v>57</v>
      </c>
      <c r="BH3" s="422">
        <v>58</v>
      </c>
      <c r="BI3" s="423">
        <v>59</v>
      </c>
      <c r="BJ3" s="423">
        <v>60</v>
      </c>
      <c r="BK3" s="422">
        <v>61</v>
      </c>
      <c r="BL3" s="423">
        <v>62</v>
      </c>
      <c r="BM3" s="423">
        <v>63</v>
      </c>
      <c r="BN3" s="422">
        <v>64</v>
      </c>
      <c r="BO3" s="423">
        <v>65</v>
      </c>
      <c r="BP3" s="423">
        <v>66</v>
      </c>
      <c r="BQ3" s="422">
        <v>67</v>
      </c>
      <c r="BR3" s="423">
        <v>68</v>
      </c>
      <c r="BS3" s="423">
        <v>69</v>
      </c>
      <c r="BT3" s="422">
        <v>70</v>
      </c>
      <c r="BU3" s="423">
        <v>71</v>
      </c>
      <c r="BV3" s="423">
        <v>72</v>
      </c>
      <c r="BW3" s="422">
        <v>73</v>
      </c>
      <c r="BX3" s="423">
        <v>74</v>
      </c>
      <c r="BY3" s="423">
        <v>75</v>
      </c>
      <c r="BZ3" s="422">
        <v>76</v>
      </c>
      <c r="CA3" s="423">
        <v>77</v>
      </c>
      <c r="CB3" s="423">
        <v>78</v>
      </c>
      <c r="CC3" s="422">
        <v>79</v>
      </c>
      <c r="CD3" s="423">
        <v>80</v>
      </c>
      <c r="CE3" s="423">
        <v>81</v>
      </c>
      <c r="CF3" s="422">
        <v>82</v>
      </c>
      <c r="CG3" s="423">
        <v>83</v>
      </c>
      <c r="CH3" s="423">
        <v>84</v>
      </c>
      <c r="CI3" s="422">
        <v>85</v>
      </c>
      <c r="CJ3" s="423">
        <v>86</v>
      </c>
      <c r="CK3" s="423">
        <v>87</v>
      </c>
      <c r="CL3" s="422">
        <v>88</v>
      </c>
      <c r="CM3" s="423">
        <v>89</v>
      </c>
      <c r="CN3" s="423">
        <v>90</v>
      </c>
      <c r="CO3" s="422">
        <v>91</v>
      </c>
      <c r="CP3" s="423">
        <v>92</v>
      </c>
      <c r="CQ3" s="423">
        <v>93</v>
      </c>
      <c r="CR3" s="422">
        <v>94</v>
      </c>
      <c r="CS3" s="423">
        <v>95</v>
      </c>
      <c r="CT3" s="423">
        <v>96</v>
      </c>
      <c r="CU3" s="422">
        <v>97</v>
      </c>
      <c r="CV3" s="423">
        <v>98</v>
      </c>
      <c r="CW3" s="423">
        <v>99</v>
      </c>
      <c r="CX3" s="422">
        <v>100</v>
      </c>
      <c r="CY3" s="423">
        <v>101</v>
      </c>
      <c r="CZ3" s="423">
        <v>102</v>
      </c>
      <c r="DA3" s="422">
        <v>103</v>
      </c>
      <c r="DB3" s="423">
        <v>104</v>
      </c>
      <c r="DC3" s="423">
        <v>105</v>
      </c>
      <c r="DD3" s="422">
        <v>106</v>
      </c>
      <c r="DE3" s="423">
        <v>107</v>
      </c>
      <c r="DF3" s="423">
        <v>108</v>
      </c>
      <c r="DG3" s="422">
        <v>109</v>
      </c>
      <c r="DH3" s="423">
        <v>110</v>
      </c>
      <c r="DI3" s="423">
        <v>111</v>
      </c>
      <c r="DJ3" s="422">
        <v>112</v>
      </c>
      <c r="DK3" s="423">
        <v>113</v>
      </c>
      <c r="DL3" s="423">
        <v>114</v>
      </c>
      <c r="DM3" s="422">
        <v>115</v>
      </c>
      <c r="DN3" s="423">
        <v>116</v>
      </c>
      <c r="DO3" s="423">
        <v>117</v>
      </c>
      <c r="DP3" s="422">
        <v>118</v>
      </c>
      <c r="DQ3" s="423">
        <v>119</v>
      </c>
      <c r="DR3" s="423">
        <v>120</v>
      </c>
      <c r="DS3" s="422">
        <v>121</v>
      </c>
      <c r="DT3" s="423">
        <v>122</v>
      </c>
      <c r="DU3" s="423">
        <v>123</v>
      </c>
      <c r="DV3" s="422">
        <v>124</v>
      </c>
      <c r="DW3" s="423">
        <v>125</v>
      </c>
      <c r="DX3" s="423">
        <v>126</v>
      </c>
      <c r="DY3" s="422">
        <v>127</v>
      </c>
      <c r="DZ3" s="423">
        <v>128</v>
      </c>
      <c r="EA3" s="423">
        <v>129</v>
      </c>
      <c r="EB3" s="422">
        <v>130</v>
      </c>
      <c r="EC3" s="423">
        <v>131</v>
      </c>
      <c r="ED3" s="423">
        <v>132</v>
      </c>
      <c r="EE3" s="422">
        <v>133</v>
      </c>
      <c r="EF3" s="423">
        <v>134</v>
      </c>
      <c r="EG3" s="423">
        <v>135</v>
      </c>
      <c r="EH3" s="422">
        <v>136</v>
      </c>
      <c r="EI3" s="423">
        <v>137</v>
      </c>
      <c r="EJ3" s="423">
        <v>138</v>
      </c>
      <c r="EK3" s="422">
        <v>139</v>
      </c>
      <c r="EL3" s="423">
        <v>140</v>
      </c>
    </row>
    <row r="4" spans="1:142" s="135" customFormat="1" ht="12.75" customHeight="1">
      <c r="A4" s="424" t="s">
        <v>218</v>
      </c>
      <c r="B4" s="276"/>
      <c r="C4" s="424" t="s">
        <v>218</v>
      </c>
      <c r="D4"/>
      <c r="E4"/>
      <c r="F4"/>
      <c r="G4"/>
      <c r="H4"/>
      <c r="I4" t="s">
        <v>219</v>
      </c>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s="319" t="s">
        <v>220</v>
      </c>
      <c r="BK4"/>
      <c r="BL4"/>
      <c r="BM4"/>
      <c r="BN4"/>
      <c r="BO4"/>
      <c r="BP4"/>
      <c r="BQ4"/>
      <c r="BR4"/>
      <c r="BS4"/>
      <c r="BT4"/>
      <c r="BU4" s="312" t="s">
        <v>221</v>
      </c>
      <c r="BV4"/>
      <c r="BW4"/>
      <c r="BX4"/>
      <c r="BY4"/>
      <c r="BZ4"/>
      <c r="CA4"/>
      <c r="CB4"/>
      <c r="CC4"/>
      <c r="CD4" s="130" t="s">
        <v>222</v>
      </c>
      <c r="CE4"/>
      <c r="CF4"/>
      <c r="CG4"/>
      <c r="CH4"/>
      <c r="CI4"/>
      <c r="CJ4" s="313" t="s">
        <v>223</v>
      </c>
      <c r="CK4"/>
      <c r="CL4"/>
      <c r="CM4"/>
      <c r="CN4"/>
      <c r="CO4"/>
      <c r="CP4"/>
      <c r="CQ4"/>
      <c r="CR4"/>
      <c r="CS4"/>
      <c r="CT4" s="311" t="s">
        <v>224</v>
      </c>
      <c r="CU4"/>
      <c r="CV4"/>
      <c r="CW4"/>
      <c r="CX4"/>
      <c r="CY4"/>
      <c r="CZ4"/>
      <c r="DA4"/>
      <c r="DB4"/>
      <c r="DC4" s="131" t="s">
        <v>225</v>
      </c>
      <c r="DD4"/>
      <c r="DE4"/>
      <c r="DF4"/>
      <c r="DG4"/>
      <c r="DH4"/>
      <c r="DI4"/>
      <c r="DJ4"/>
      <c r="DK4"/>
      <c r="DL4" s="132" t="s">
        <v>226</v>
      </c>
      <c r="DM4"/>
      <c r="DN4" s="133" t="s">
        <v>227</v>
      </c>
      <c r="DZ4" s="425"/>
      <c r="EA4" s="425"/>
      <c r="EH4" s="425"/>
    </row>
    <row r="5" spans="1:142" s="146" customFormat="1" ht="110.25">
      <c r="A5" s="426" t="s">
        <v>228</v>
      </c>
      <c r="B5" s="219" t="s">
        <v>214</v>
      </c>
      <c r="C5" s="426" t="s">
        <v>228</v>
      </c>
      <c r="D5" s="136" t="s">
        <v>229</v>
      </c>
      <c r="E5" s="136" t="s">
        <v>567</v>
      </c>
      <c r="F5" s="136" t="s">
        <v>231</v>
      </c>
      <c r="G5" s="136" t="s">
        <v>232</v>
      </c>
      <c r="H5" s="137" t="s">
        <v>233</v>
      </c>
      <c r="I5" s="137" t="s">
        <v>22</v>
      </c>
      <c r="J5" s="137" t="s">
        <v>234</v>
      </c>
      <c r="K5" s="137" t="s">
        <v>271</v>
      </c>
      <c r="L5" s="137" t="s">
        <v>26</v>
      </c>
      <c r="M5" s="137" t="s">
        <v>28</v>
      </c>
      <c r="N5" s="137" t="s">
        <v>235</v>
      </c>
      <c r="O5" s="137" t="s">
        <v>273</v>
      </c>
      <c r="P5" s="137" t="s">
        <v>272</v>
      </c>
      <c r="Q5" s="137" t="s">
        <v>32</v>
      </c>
      <c r="R5" s="137" t="s">
        <v>34</v>
      </c>
      <c r="S5" s="137" t="s">
        <v>36</v>
      </c>
      <c r="T5" s="137" t="s">
        <v>236</v>
      </c>
      <c r="U5" s="137" t="s">
        <v>40</v>
      </c>
      <c r="V5" s="137" t="s">
        <v>237</v>
      </c>
      <c r="W5" s="137" t="s">
        <v>280</v>
      </c>
      <c r="X5" s="137" t="s">
        <v>281</v>
      </c>
      <c r="Y5" s="137" t="s">
        <v>238</v>
      </c>
      <c r="Z5" s="137" t="s">
        <v>46</v>
      </c>
      <c r="AA5" s="137" t="s">
        <v>239</v>
      </c>
      <c r="AB5" s="137" t="s">
        <v>50</v>
      </c>
      <c r="AC5" s="137" t="s">
        <v>52</v>
      </c>
      <c r="AD5" s="137" t="s">
        <v>54</v>
      </c>
      <c r="AE5" s="137" t="s">
        <v>56</v>
      </c>
      <c r="AF5" s="137" t="s">
        <v>58</v>
      </c>
      <c r="AG5" s="137" t="s">
        <v>60</v>
      </c>
      <c r="AH5" s="137" t="s">
        <v>240</v>
      </c>
      <c r="AI5" s="137" t="s">
        <v>64</v>
      </c>
      <c r="AJ5" s="137" t="s">
        <v>66</v>
      </c>
      <c r="AK5" s="137" t="s">
        <v>68</v>
      </c>
      <c r="AL5" s="137" t="s">
        <v>70</v>
      </c>
      <c r="AM5" s="137" t="s">
        <v>72</v>
      </c>
      <c r="AN5" s="137" t="s">
        <v>74</v>
      </c>
      <c r="AO5" s="137" t="s">
        <v>76</v>
      </c>
      <c r="AP5" s="137" t="s">
        <v>78</v>
      </c>
      <c r="AQ5" s="137" t="s">
        <v>80</v>
      </c>
      <c r="AR5" s="137" t="s">
        <v>241</v>
      </c>
      <c r="AS5" s="137" t="s">
        <v>84</v>
      </c>
      <c r="AT5" s="137" t="s">
        <v>242</v>
      </c>
      <c r="AU5" s="137" t="s">
        <v>88</v>
      </c>
      <c r="AV5" s="137" t="s">
        <v>90</v>
      </c>
      <c r="AW5" s="137" t="s">
        <v>92</v>
      </c>
      <c r="AX5" s="137" t="s">
        <v>94</v>
      </c>
      <c r="AY5" s="137" t="s">
        <v>96</v>
      </c>
      <c r="AZ5" s="137" t="s">
        <v>98</v>
      </c>
      <c r="BA5" s="137" t="s">
        <v>286</v>
      </c>
      <c r="BB5" s="137" t="s">
        <v>287</v>
      </c>
      <c r="BC5" s="137" t="s">
        <v>100</v>
      </c>
      <c r="BD5" s="137" t="s">
        <v>102</v>
      </c>
      <c r="BE5" s="137" t="s">
        <v>243</v>
      </c>
      <c r="BF5" s="137" t="s">
        <v>244</v>
      </c>
      <c r="BG5" s="137" t="s">
        <v>245</v>
      </c>
      <c r="BH5" s="137" t="s">
        <v>246</v>
      </c>
      <c r="BI5" s="138" t="s">
        <v>247</v>
      </c>
      <c r="BJ5" s="138" t="s">
        <v>112</v>
      </c>
      <c r="BK5" s="138" t="s">
        <v>114</v>
      </c>
      <c r="BL5" s="138" t="s">
        <v>248</v>
      </c>
      <c r="BM5" s="138" t="s">
        <v>118</v>
      </c>
      <c r="BN5" s="138" t="s">
        <v>249</v>
      </c>
      <c r="BO5" s="138" t="s">
        <v>122</v>
      </c>
      <c r="BP5" s="138" t="s">
        <v>124</v>
      </c>
      <c r="BQ5" s="138" t="s">
        <v>250</v>
      </c>
      <c r="BR5" s="138" t="s">
        <v>251</v>
      </c>
      <c r="BS5" s="138" t="s">
        <v>252</v>
      </c>
      <c r="BT5" s="138" t="s">
        <v>253</v>
      </c>
      <c r="BU5" s="139" t="s">
        <v>254</v>
      </c>
      <c r="BV5" s="139" t="s">
        <v>134</v>
      </c>
      <c r="BW5" s="139" t="s">
        <v>255</v>
      </c>
      <c r="BX5" s="139" t="s">
        <v>138</v>
      </c>
      <c r="BY5" s="139" t="s">
        <v>140</v>
      </c>
      <c r="BZ5" s="139" t="s">
        <v>256</v>
      </c>
      <c r="CA5" s="139" t="s">
        <v>257</v>
      </c>
      <c r="CB5" s="139" t="s">
        <v>258</v>
      </c>
      <c r="CC5" s="139" t="s">
        <v>259</v>
      </c>
      <c r="CD5" s="130" t="s">
        <v>147</v>
      </c>
      <c r="CE5" s="130" t="s">
        <v>149</v>
      </c>
      <c r="CF5" s="130" t="s">
        <v>260</v>
      </c>
      <c r="CG5" s="130" t="s">
        <v>153</v>
      </c>
      <c r="CH5" s="130" t="s">
        <v>155</v>
      </c>
      <c r="CI5" s="130" t="s">
        <v>261</v>
      </c>
      <c r="CJ5" s="140" t="s">
        <v>262</v>
      </c>
      <c r="CK5" s="140" t="s">
        <v>263</v>
      </c>
      <c r="CL5" s="140" t="s">
        <v>264</v>
      </c>
      <c r="CM5" s="140" t="s">
        <v>165</v>
      </c>
      <c r="CN5" s="140" t="s">
        <v>166</v>
      </c>
      <c r="CO5" s="140" t="s">
        <v>893</v>
      </c>
      <c r="CP5" s="140" t="s">
        <v>894</v>
      </c>
      <c r="CQ5" s="140" t="s">
        <v>265</v>
      </c>
      <c r="CR5" s="140" t="s">
        <v>167</v>
      </c>
      <c r="CS5" s="140" t="s">
        <v>266</v>
      </c>
      <c r="CT5" s="141" t="s">
        <v>262</v>
      </c>
      <c r="CU5" s="141" t="s">
        <v>263</v>
      </c>
      <c r="CV5" s="141" t="s">
        <v>264</v>
      </c>
      <c r="CW5" s="141" t="s">
        <v>165</v>
      </c>
      <c r="CX5" s="141" t="s">
        <v>166</v>
      </c>
      <c r="CY5" s="141" t="s">
        <v>894</v>
      </c>
      <c r="CZ5" s="141" t="s">
        <v>265</v>
      </c>
      <c r="DA5" s="141" t="s">
        <v>167</v>
      </c>
      <c r="DB5" s="141" t="s">
        <v>266</v>
      </c>
      <c r="DC5" s="131" t="s">
        <v>800</v>
      </c>
      <c r="DD5" s="131" t="s">
        <v>801</v>
      </c>
      <c r="DE5" s="131" t="s">
        <v>895</v>
      </c>
      <c r="DF5" s="131" t="s">
        <v>896</v>
      </c>
      <c r="DG5" s="131" t="s">
        <v>804</v>
      </c>
      <c r="DH5" s="131" t="s">
        <v>805</v>
      </c>
      <c r="DI5" s="131" t="s">
        <v>897</v>
      </c>
      <c r="DJ5" s="131" t="s">
        <v>898</v>
      </c>
      <c r="DK5" s="131" t="s">
        <v>267</v>
      </c>
      <c r="DL5" s="142" t="s">
        <v>800</v>
      </c>
      <c r="DM5" s="142" t="s">
        <v>801</v>
      </c>
      <c r="DN5" s="143" t="s">
        <v>804</v>
      </c>
      <c r="DO5" s="143" t="s">
        <v>805</v>
      </c>
      <c r="DP5" s="144" t="s">
        <v>899</v>
      </c>
      <c r="DQ5" s="145" t="s">
        <v>269</v>
      </c>
      <c r="DR5" s="427" t="s">
        <v>900</v>
      </c>
      <c r="DS5" s="146" t="s">
        <v>901</v>
      </c>
      <c r="DT5" s="146" t="s">
        <v>902</v>
      </c>
      <c r="DU5" s="146" t="s">
        <v>903</v>
      </c>
      <c r="DV5" s="146" t="s">
        <v>904</v>
      </c>
      <c r="DW5" s="146" t="s">
        <v>905</v>
      </c>
      <c r="DZ5" s="428"/>
      <c r="EA5" s="428"/>
      <c r="ED5" s="427"/>
      <c r="EE5" s="427"/>
      <c r="EF5" s="146" t="s">
        <v>906</v>
      </c>
      <c r="EG5" s="146" t="s">
        <v>906</v>
      </c>
      <c r="EH5" s="428"/>
    </row>
    <row r="6" spans="1:142">
      <c r="A6" s="429">
        <v>1</v>
      </c>
      <c r="B6" s="221">
        <v>2</v>
      </c>
      <c r="C6" s="429">
        <v>3</v>
      </c>
      <c r="D6" s="221">
        <v>4</v>
      </c>
      <c r="E6" s="429">
        <v>5</v>
      </c>
      <c r="F6" s="221">
        <v>6</v>
      </c>
      <c r="G6" s="429">
        <v>7</v>
      </c>
      <c r="H6" s="221">
        <v>8</v>
      </c>
      <c r="I6" s="429">
        <v>9</v>
      </c>
      <c r="J6" s="221">
        <v>10</v>
      </c>
      <c r="K6" s="429">
        <v>11</v>
      </c>
      <c r="L6" s="221">
        <v>12</v>
      </c>
      <c r="M6" s="429">
        <v>13</v>
      </c>
      <c r="N6" s="221">
        <v>14</v>
      </c>
      <c r="O6" s="429">
        <v>15</v>
      </c>
      <c r="P6" s="221">
        <v>16</v>
      </c>
      <c r="Q6" s="429">
        <v>17</v>
      </c>
      <c r="R6" s="221">
        <v>18</v>
      </c>
      <c r="S6" s="429">
        <v>19</v>
      </c>
      <c r="T6" s="221">
        <v>20</v>
      </c>
      <c r="U6" s="429">
        <v>21</v>
      </c>
      <c r="V6" s="221">
        <v>22</v>
      </c>
      <c r="W6" s="429">
        <v>23</v>
      </c>
      <c r="X6" s="221">
        <v>24</v>
      </c>
      <c r="Y6" s="429">
        <v>25</v>
      </c>
      <c r="Z6" s="221">
        <v>26</v>
      </c>
      <c r="AA6" s="429">
        <v>27</v>
      </c>
      <c r="AB6" s="221">
        <v>28</v>
      </c>
      <c r="AC6" s="429">
        <v>29</v>
      </c>
      <c r="AD6" s="221">
        <v>30</v>
      </c>
      <c r="AE6" s="429">
        <v>31</v>
      </c>
      <c r="AF6" s="221">
        <v>32</v>
      </c>
      <c r="AG6" s="429">
        <v>33</v>
      </c>
      <c r="AH6" s="221">
        <v>34</v>
      </c>
      <c r="AI6" s="429">
        <v>35</v>
      </c>
      <c r="AJ6" s="221">
        <v>36</v>
      </c>
      <c r="AK6" s="429">
        <v>37</v>
      </c>
      <c r="AL6" s="221">
        <v>38</v>
      </c>
      <c r="AM6" s="429">
        <v>39</v>
      </c>
      <c r="AN6" s="221">
        <v>40</v>
      </c>
      <c r="AO6" s="429">
        <v>41</v>
      </c>
      <c r="AP6" s="221">
        <v>42</v>
      </c>
      <c r="AQ6" s="429">
        <v>43</v>
      </c>
      <c r="AR6" s="221">
        <v>44</v>
      </c>
      <c r="AS6" s="429">
        <v>45</v>
      </c>
      <c r="AT6" s="221">
        <v>46</v>
      </c>
      <c r="AU6" s="429">
        <v>47</v>
      </c>
      <c r="AV6" s="221">
        <v>48</v>
      </c>
      <c r="AW6" s="429">
        <v>49</v>
      </c>
      <c r="AX6" s="221">
        <v>50</v>
      </c>
      <c r="AY6" s="429">
        <v>51</v>
      </c>
      <c r="AZ6" s="221">
        <v>52</v>
      </c>
      <c r="BA6" s="429">
        <v>53</v>
      </c>
      <c r="BB6" s="221">
        <v>54</v>
      </c>
      <c r="BC6" s="429">
        <v>55</v>
      </c>
      <c r="BD6" s="221">
        <v>56</v>
      </c>
      <c r="BE6" s="429">
        <v>57</v>
      </c>
      <c r="BF6" s="221">
        <v>58</v>
      </c>
      <c r="BG6" s="429">
        <v>59</v>
      </c>
      <c r="BH6" s="221">
        <v>60</v>
      </c>
      <c r="BI6" s="429">
        <v>61</v>
      </c>
      <c r="BJ6" s="221">
        <v>62</v>
      </c>
      <c r="BK6" s="429">
        <v>63</v>
      </c>
      <c r="BL6" s="221">
        <v>64</v>
      </c>
      <c r="BM6" s="429">
        <v>65</v>
      </c>
      <c r="BN6" s="221">
        <v>66</v>
      </c>
      <c r="BO6" s="429">
        <v>67</v>
      </c>
      <c r="BP6" s="221">
        <v>68</v>
      </c>
      <c r="BQ6" s="429">
        <v>69</v>
      </c>
      <c r="BR6" s="221">
        <v>70</v>
      </c>
      <c r="BS6" s="429">
        <v>71</v>
      </c>
      <c r="BT6" s="221">
        <v>72</v>
      </c>
      <c r="BU6" s="429">
        <v>73</v>
      </c>
      <c r="BV6" s="221">
        <v>74</v>
      </c>
      <c r="BW6" s="429">
        <v>75</v>
      </c>
      <c r="BX6" s="221">
        <v>76</v>
      </c>
      <c r="BY6" s="429">
        <v>77</v>
      </c>
      <c r="BZ6" s="221">
        <v>78</v>
      </c>
      <c r="CA6" s="429">
        <v>79</v>
      </c>
      <c r="CB6" s="221">
        <v>80</v>
      </c>
      <c r="CC6" s="429">
        <v>81</v>
      </c>
      <c r="CD6" s="221">
        <v>82</v>
      </c>
      <c r="CE6" s="429">
        <v>83</v>
      </c>
      <c r="CF6" s="221">
        <v>84</v>
      </c>
      <c r="CG6" s="429">
        <v>85</v>
      </c>
      <c r="CH6" s="221">
        <v>86</v>
      </c>
      <c r="CI6" s="429">
        <v>87</v>
      </c>
      <c r="CJ6" s="221">
        <v>88</v>
      </c>
      <c r="CK6" s="429">
        <v>89</v>
      </c>
      <c r="CL6" s="221">
        <v>90</v>
      </c>
      <c r="CM6" s="429">
        <v>91</v>
      </c>
      <c r="CN6" s="221">
        <v>92</v>
      </c>
      <c r="CO6" s="429">
        <v>93</v>
      </c>
      <c r="CP6" s="221">
        <v>94</v>
      </c>
      <c r="CQ6" s="429">
        <v>95</v>
      </c>
      <c r="CR6" s="221">
        <v>96</v>
      </c>
      <c r="CS6" s="429">
        <v>97</v>
      </c>
      <c r="CT6" s="221">
        <v>98</v>
      </c>
      <c r="CU6" s="429">
        <v>99</v>
      </c>
      <c r="CV6" s="221">
        <v>100</v>
      </c>
      <c r="CW6" s="429">
        <v>101</v>
      </c>
      <c r="CX6" s="221">
        <v>102</v>
      </c>
      <c r="CY6" s="429">
        <v>103</v>
      </c>
      <c r="CZ6" s="221">
        <v>104</v>
      </c>
      <c r="DA6" s="429">
        <v>105</v>
      </c>
      <c r="DB6" s="221">
        <v>106</v>
      </c>
      <c r="DC6" s="429">
        <v>107</v>
      </c>
      <c r="DD6" s="221">
        <v>108</v>
      </c>
      <c r="DE6" s="429">
        <v>109</v>
      </c>
      <c r="DF6" s="221">
        <v>110</v>
      </c>
      <c r="DG6" s="429">
        <v>111</v>
      </c>
      <c r="DH6" s="221">
        <v>112</v>
      </c>
      <c r="DI6" s="429">
        <v>113</v>
      </c>
      <c r="DJ6" s="221">
        <v>114</v>
      </c>
      <c r="DK6" s="429">
        <v>115</v>
      </c>
      <c r="DL6" s="221">
        <v>116</v>
      </c>
      <c r="DM6" s="429">
        <v>117</v>
      </c>
      <c r="DN6" s="221">
        <v>118</v>
      </c>
      <c r="DO6" s="429">
        <v>119</v>
      </c>
      <c r="DP6" s="221">
        <v>120</v>
      </c>
      <c r="DQ6" s="429">
        <v>121</v>
      </c>
      <c r="DR6" s="221">
        <v>122</v>
      </c>
      <c r="DS6" s="429">
        <v>123</v>
      </c>
      <c r="DT6" s="221">
        <v>124</v>
      </c>
      <c r="DU6" s="429">
        <v>125</v>
      </c>
      <c r="DV6" s="221">
        <v>126</v>
      </c>
      <c r="DW6" s="429">
        <v>127</v>
      </c>
      <c r="DX6" s="221">
        <v>128</v>
      </c>
      <c r="DY6" s="429">
        <v>129</v>
      </c>
      <c r="DZ6" s="221">
        <v>130</v>
      </c>
      <c r="EA6" s="429">
        <v>131</v>
      </c>
      <c r="EB6" s="221">
        <v>132</v>
      </c>
      <c r="EC6" s="429">
        <v>133</v>
      </c>
      <c r="ED6" s="221">
        <v>134</v>
      </c>
      <c r="EE6" s="429">
        <v>135</v>
      </c>
      <c r="EF6" s="221">
        <v>136</v>
      </c>
    </row>
    <row r="7" spans="1:142">
      <c r="A7" s="159"/>
      <c r="B7" s="159"/>
      <c r="C7" s="159"/>
      <c r="D7" s="159" t="s">
        <v>229</v>
      </c>
      <c r="E7" s="159"/>
      <c r="F7" s="159" t="s">
        <v>231</v>
      </c>
      <c r="G7" s="159" t="s">
        <v>232</v>
      </c>
      <c r="H7" s="431" t="s">
        <v>19</v>
      </c>
      <c r="I7" s="431" t="s">
        <v>21</v>
      </c>
      <c r="J7" s="431" t="s">
        <v>23</v>
      </c>
      <c r="K7" s="431" t="s">
        <v>270</v>
      </c>
      <c r="L7" s="431" t="s">
        <v>25</v>
      </c>
      <c r="M7" s="431" t="s">
        <v>27</v>
      </c>
      <c r="N7" s="431" t="s">
        <v>29</v>
      </c>
      <c r="O7" s="431" t="s">
        <v>284</v>
      </c>
      <c r="P7" s="431" t="s">
        <v>285</v>
      </c>
      <c r="Q7" s="431" t="s">
        <v>31</v>
      </c>
      <c r="R7" s="431" t="s">
        <v>33</v>
      </c>
      <c r="S7" s="431" t="s">
        <v>35</v>
      </c>
      <c r="T7" s="431" t="s">
        <v>37</v>
      </c>
      <c r="U7" s="431" t="s">
        <v>39</v>
      </c>
      <c r="V7" s="431" t="s">
        <v>41</v>
      </c>
      <c r="W7" s="431" t="s">
        <v>276</v>
      </c>
      <c r="X7" s="431" t="s">
        <v>277</v>
      </c>
      <c r="Y7" s="431"/>
      <c r="Z7" s="431" t="s">
        <v>45</v>
      </c>
      <c r="AA7" s="431" t="s">
        <v>47</v>
      </c>
      <c r="AB7" s="431" t="s">
        <v>49</v>
      </c>
      <c r="AC7" s="431" t="s">
        <v>51</v>
      </c>
      <c r="AD7" s="431" t="s">
        <v>53</v>
      </c>
      <c r="AE7" s="431" t="s">
        <v>55</v>
      </c>
      <c r="AF7" s="431" t="s">
        <v>57</v>
      </c>
      <c r="AG7" s="431" t="s">
        <v>59</v>
      </c>
      <c r="AH7" s="431" t="s">
        <v>61</v>
      </c>
      <c r="AI7" s="431" t="s">
        <v>63</v>
      </c>
      <c r="AJ7" s="431" t="s">
        <v>65</v>
      </c>
      <c r="AK7" s="431" t="s">
        <v>67</v>
      </c>
      <c r="AL7" s="431" t="s">
        <v>69</v>
      </c>
      <c r="AM7" s="431" t="s">
        <v>71</v>
      </c>
      <c r="AN7" s="431" t="s">
        <v>73</v>
      </c>
      <c r="AO7" s="431" t="s">
        <v>75</v>
      </c>
      <c r="AP7" s="431" t="s">
        <v>77</v>
      </c>
      <c r="AQ7" s="431" t="s">
        <v>79</v>
      </c>
      <c r="AR7" s="431" t="s">
        <v>81</v>
      </c>
      <c r="AS7" s="431" t="s">
        <v>83</v>
      </c>
      <c r="AT7" s="431" t="s">
        <v>85</v>
      </c>
      <c r="AU7" s="431" t="s">
        <v>87</v>
      </c>
      <c r="AV7" s="431" t="s">
        <v>89</v>
      </c>
      <c r="AW7" s="431" t="s">
        <v>91</v>
      </c>
      <c r="AX7" s="431" t="s">
        <v>93</v>
      </c>
      <c r="AY7" s="431" t="s">
        <v>95</v>
      </c>
      <c r="AZ7" s="431" t="s">
        <v>97</v>
      </c>
      <c r="BA7" s="431" t="s">
        <v>282</v>
      </c>
      <c r="BB7" s="431" t="s">
        <v>283</v>
      </c>
      <c r="BC7" s="431" t="s">
        <v>99</v>
      </c>
      <c r="BD7" s="431" t="s">
        <v>101</v>
      </c>
      <c r="BE7" s="431"/>
      <c r="BF7" s="431"/>
      <c r="BG7" s="431"/>
      <c r="BH7" s="431"/>
      <c r="BI7" s="432" t="s">
        <v>109</v>
      </c>
      <c r="BJ7" s="432" t="s">
        <v>111</v>
      </c>
      <c r="BK7" s="432" t="s">
        <v>113</v>
      </c>
      <c r="BL7" s="432"/>
      <c r="BM7" s="432" t="s">
        <v>117</v>
      </c>
      <c r="BN7" s="432" t="s">
        <v>119</v>
      </c>
      <c r="BO7" s="432" t="s">
        <v>121</v>
      </c>
      <c r="BP7" s="432" t="s">
        <v>123</v>
      </c>
      <c r="BQ7" s="432"/>
      <c r="BR7" s="432"/>
      <c r="BS7" s="432"/>
      <c r="BT7" s="432"/>
      <c r="BU7" s="433" t="s">
        <v>131</v>
      </c>
      <c r="BV7" s="433" t="s">
        <v>133</v>
      </c>
      <c r="BW7" s="433"/>
      <c r="BX7" s="433" t="s">
        <v>137</v>
      </c>
      <c r="BY7" s="433" t="s">
        <v>139</v>
      </c>
      <c r="BZ7" s="433"/>
      <c r="CA7" s="433"/>
      <c r="CB7" s="433"/>
      <c r="CC7" s="433"/>
      <c r="CD7" s="434" t="s">
        <v>146</v>
      </c>
      <c r="CE7" s="434" t="s">
        <v>148</v>
      </c>
      <c r="CF7" s="434" t="s">
        <v>150</v>
      </c>
      <c r="CG7" s="434" t="s">
        <v>152</v>
      </c>
      <c r="CH7" s="434" t="s">
        <v>154</v>
      </c>
      <c r="CI7" s="434"/>
      <c r="CJ7" s="435"/>
      <c r="CK7" s="435"/>
      <c r="CL7" s="435"/>
      <c r="CM7" s="435"/>
      <c r="CN7" s="435"/>
      <c r="CO7" s="435"/>
      <c r="CP7" s="435"/>
      <c r="CQ7" s="435"/>
      <c r="CR7" s="435"/>
      <c r="CS7" s="435"/>
      <c r="CT7" s="436"/>
      <c r="CU7" s="436"/>
      <c r="CV7" s="436"/>
      <c r="CW7" s="436"/>
      <c r="CX7" s="436"/>
      <c r="CY7" s="436"/>
      <c r="CZ7" s="436"/>
      <c r="DA7" s="436"/>
      <c r="DB7" s="436"/>
      <c r="DC7" s="437"/>
      <c r="DD7" s="437"/>
      <c r="DE7" s="437"/>
      <c r="DF7" s="437"/>
      <c r="DG7" s="437"/>
      <c r="DH7" s="437"/>
      <c r="DI7" s="437"/>
      <c r="DJ7" s="437"/>
      <c r="DK7" s="437"/>
      <c r="DL7" s="438"/>
      <c r="DM7" s="438"/>
      <c r="DN7" s="439"/>
      <c r="DO7" s="439"/>
      <c r="DP7" s="440"/>
      <c r="DQ7" s="441"/>
    </row>
    <row r="8" spans="1:142">
      <c r="A8" s="442" t="s">
        <v>4</v>
      </c>
      <c r="B8" s="159" t="s">
        <v>1</v>
      </c>
      <c r="C8" s="442" t="s">
        <v>4</v>
      </c>
      <c r="D8" s="159"/>
      <c r="E8" s="159"/>
      <c r="F8" s="159"/>
      <c r="G8" s="159"/>
      <c r="H8" s="431"/>
      <c r="I8" s="431"/>
      <c r="J8" s="431"/>
      <c r="K8" s="431"/>
      <c r="L8" s="431"/>
      <c r="M8" s="431"/>
      <c r="N8" s="431"/>
      <c r="O8" s="431"/>
      <c r="P8" s="431"/>
      <c r="Q8" s="431"/>
      <c r="R8" s="431"/>
      <c r="S8" s="431"/>
      <c r="T8" s="431"/>
      <c r="U8" s="431"/>
      <c r="V8" s="431"/>
      <c r="W8" s="431"/>
      <c r="X8" s="431"/>
      <c r="Y8" s="431"/>
      <c r="Z8" s="431"/>
      <c r="AA8" s="431"/>
      <c r="AB8" s="431"/>
      <c r="AC8" s="431"/>
      <c r="AD8" s="431"/>
      <c r="AE8" s="431"/>
      <c r="AF8" s="431"/>
      <c r="AG8" s="431"/>
      <c r="AH8" s="431"/>
      <c r="AI8" s="431"/>
      <c r="AJ8" s="431"/>
      <c r="AK8" s="431"/>
      <c r="AL8" s="431"/>
      <c r="AM8" s="431"/>
      <c r="AN8" s="431"/>
      <c r="AO8" s="431"/>
      <c r="AP8" s="431"/>
      <c r="AQ8" s="431"/>
      <c r="AR8" s="431"/>
      <c r="AS8" s="431"/>
      <c r="AT8" s="431"/>
      <c r="AU8" s="431"/>
      <c r="AV8" s="431"/>
      <c r="AW8" s="431"/>
      <c r="AX8" s="431"/>
      <c r="AY8" s="431"/>
      <c r="AZ8" s="431"/>
      <c r="BA8" s="431"/>
      <c r="BB8" s="431"/>
      <c r="BC8" s="431"/>
      <c r="BD8" s="431"/>
      <c r="BE8" s="431"/>
      <c r="BF8" s="431"/>
      <c r="BG8" s="431"/>
      <c r="BH8" s="431"/>
      <c r="BI8" s="432"/>
      <c r="BJ8" s="432"/>
      <c r="BK8" s="432"/>
      <c r="BL8" s="432"/>
      <c r="BM8" s="432"/>
      <c r="BN8" s="432"/>
      <c r="BO8" s="432"/>
      <c r="BP8" s="432"/>
      <c r="BQ8" s="432"/>
      <c r="BR8" s="432"/>
      <c r="BS8" s="432"/>
      <c r="BT8" s="432"/>
      <c r="BU8" s="433"/>
      <c r="BV8" s="433"/>
      <c r="BW8" s="433"/>
      <c r="BX8" s="433"/>
      <c r="BY8" s="433"/>
      <c r="BZ8" s="433"/>
      <c r="CA8" s="433"/>
      <c r="CB8" s="433"/>
      <c r="CC8" s="433"/>
      <c r="CD8" s="434"/>
      <c r="CE8" s="434"/>
      <c r="CF8" s="434"/>
      <c r="CG8" s="434"/>
      <c r="CH8" s="434"/>
      <c r="CI8" s="434"/>
      <c r="CJ8" s="435"/>
      <c r="CK8" s="435"/>
      <c r="CL8" s="435"/>
      <c r="CM8" s="435"/>
      <c r="CN8" s="435"/>
      <c r="CO8" s="435"/>
      <c r="CP8" s="435"/>
      <c r="CQ8" s="435"/>
      <c r="CR8" s="435"/>
      <c r="CS8" s="435"/>
      <c r="CT8" s="436"/>
      <c r="CU8" s="436"/>
      <c r="CV8" s="436"/>
      <c r="CW8" s="436"/>
      <c r="CX8" s="436"/>
      <c r="CY8" s="436"/>
      <c r="CZ8" s="436"/>
      <c r="DA8" s="436"/>
      <c r="DB8" s="436"/>
      <c r="DC8" s="437"/>
      <c r="DD8" s="437"/>
      <c r="DE8" s="437"/>
      <c r="DF8" s="437"/>
      <c r="DG8" s="437"/>
      <c r="DH8" s="437"/>
      <c r="DI8" s="437"/>
      <c r="DJ8" s="437"/>
      <c r="DK8" s="437"/>
      <c r="DL8" s="438"/>
      <c r="DM8" s="438"/>
      <c r="DN8" s="439"/>
      <c r="DO8" s="439"/>
      <c r="DP8" s="440"/>
      <c r="DQ8" s="443"/>
    </row>
    <row r="9" spans="1:142">
      <c r="A9" s="444">
        <v>1027</v>
      </c>
      <c r="B9" s="445" t="s">
        <v>418</v>
      </c>
      <c r="C9" s="444">
        <v>1027</v>
      </c>
      <c r="D9" s="446" t="s">
        <v>907</v>
      </c>
      <c r="E9" s="446" t="s">
        <v>570</v>
      </c>
      <c r="F9" s="446" t="s">
        <v>908</v>
      </c>
      <c r="G9" s="446" t="s">
        <v>571</v>
      </c>
      <c r="H9" s="377">
        <v>697592.57</v>
      </c>
      <c r="I9" s="377">
        <v>0</v>
      </c>
      <c r="J9" s="377">
        <v>17066.25</v>
      </c>
      <c r="K9" s="377">
        <v>0</v>
      </c>
      <c r="L9" s="377">
        <v>0</v>
      </c>
      <c r="M9" s="377">
        <v>200</v>
      </c>
      <c r="N9" s="377">
        <v>0</v>
      </c>
      <c r="O9" s="377">
        <v>0</v>
      </c>
      <c r="P9" s="377">
        <v>69251.11</v>
      </c>
      <c r="Q9" s="377">
        <v>0</v>
      </c>
      <c r="R9" s="377">
        <v>0</v>
      </c>
      <c r="S9" s="377">
        <v>0</v>
      </c>
      <c r="T9" s="377">
        <v>1737</v>
      </c>
      <c r="U9" s="377">
        <v>39250</v>
      </c>
      <c r="V9" s="377">
        <v>0</v>
      </c>
      <c r="W9" s="377">
        <v>0</v>
      </c>
      <c r="X9" s="377">
        <v>0</v>
      </c>
      <c r="Y9" s="377">
        <v>825096.92999999993</v>
      </c>
      <c r="Z9" s="377">
        <v>221858.42999999982</v>
      </c>
      <c r="AA9" s="377">
        <v>0</v>
      </c>
      <c r="AB9" s="377">
        <v>367736.54</v>
      </c>
      <c r="AC9" s="377">
        <v>0</v>
      </c>
      <c r="AD9" s="377">
        <v>22459.16</v>
      </c>
      <c r="AE9" s="377">
        <v>0</v>
      </c>
      <c r="AF9" s="377">
        <v>0</v>
      </c>
      <c r="AG9" s="377">
        <v>28263.100000000006</v>
      </c>
      <c r="AH9" s="377">
        <v>3195.5599999999977</v>
      </c>
      <c r="AI9" s="377">
        <v>0</v>
      </c>
      <c r="AJ9" s="377">
        <v>0</v>
      </c>
      <c r="AK9" s="377">
        <v>6752.42</v>
      </c>
      <c r="AL9" s="377">
        <v>0</v>
      </c>
      <c r="AM9" s="377">
        <v>25171.41</v>
      </c>
      <c r="AN9" s="377">
        <v>2312.8399999999997</v>
      </c>
      <c r="AO9" s="377">
        <v>28908.690000000006</v>
      </c>
      <c r="AP9" s="377">
        <v>0</v>
      </c>
      <c r="AQ9" s="377">
        <v>8022.7299999999987</v>
      </c>
      <c r="AR9" s="377">
        <v>7961</v>
      </c>
      <c r="AS9" s="377">
        <v>98.93</v>
      </c>
      <c r="AT9" s="377">
        <v>176.06</v>
      </c>
      <c r="AU9" s="377">
        <v>5426.39</v>
      </c>
      <c r="AV9" s="377">
        <v>3291.75</v>
      </c>
      <c r="AW9" s="377">
        <v>0</v>
      </c>
      <c r="AX9" s="377">
        <v>2309.5</v>
      </c>
      <c r="AY9" s="377">
        <v>14805.5</v>
      </c>
      <c r="AZ9" s="377">
        <v>0</v>
      </c>
      <c r="BA9" s="377">
        <v>60813.37999999999</v>
      </c>
      <c r="BB9" s="377">
        <v>0</v>
      </c>
      <c r="BC9" s="377">
        <v>0</v>
      </c>
      <c r="BD9" s="377">
        <v>0</v>
      </c>
      <c r="BE9" s="377">
        <v>809563.39</v>
      </c>
      <c r="BF9" s="377">
        <v>296283.67000000004</v>
      </c>
      <c r="BG9" s="377">
        <v>15533.539999999901</v>
      </c>
      <c r="BH9" s="377">
        <v>311817.20999999996</v>
      </c>
      <c r="BI9" s="377">
        <v>5012.5</v>
      </c>
      <c r="BJ9" s="377">
        <v>0</v>
      </c>
      <c r="BK9" s="377">
        <v>0</v>
      </c>
      <c r="BL9" s="377">
        <v>5012.5</v>
      </c>
      <c r="BM9" s="377">
        <v>0</v>
      </c>
      <c r="BN9" s="377">
        <v>0</v>
      </c>
      <c r="BO9" s="377">
        <v>0</v>
      </c>
      <c r="BP9" s="377">
        <v>867.23</v>
      </c>
      <c r="BQ9" s="377">
        <v>867.23</v>
      </c>
      <c r="BR9" s="377">
        <v>0</v>
      </c>
      <c r="BS9" s="377">
        <v>4145.2700000000004</v>
      </c>
      <c r="BT9" s="377">
        <v>4145.2700000000004</v>
      </c>
      <c r="BU9" s="377">
        <v>0</v>
      </c>
      <c r="BV9" s="377">
        <v>0</v>
      </c>
      <c r="BW9" s="377">
        <v>0</v>
      </c>
      <c r="BX9" s="377">
        <v>0</v>
      </c>
      <c r="BY9" s="377">
        <v>0</v>
      </c>
      <c r="BZ9" s="377">
        <v>0</v>
      </c>
      <c r="CA9" s="377">
        <v>0</v>
      </c>
      <c r="CB9" s="377">
        <v>0</v>
      </c>
      <c r="CC9" s="377">
        <v>0</v>
      </c>
      <c r="CD9" s="377">
        <v>311817.21000000002</v>
      </c>
      <c r="CE9" s="377">
        <v>0</v>
      </c>
      <c r="CF9" s="377">
        <v>4145.2700000000004</v>
      </c>
      <c r="CG9" s="377">
        <v>0</v>
      </c>
      <c r="CH9" s="377">
        <v>0</v>
      </c>
      <c r="CI9" s="377">
        <f>SUM(CD9:CF9)</f>
        <v>315962.48000000004</v>
      </c>
      <c r="CJ9" s="377">
        <v>369020.93</v>
      </c>
      <c r="CK9" s="377">
        <v>0</v>
      </c>
      <c r="CL9" s="377">
        <v>0</v>
      </c>
      <c r="CM9" s="377">
        <v>369020.93</v>
      </c>
      <c r="CN9" s="377">
        <v>0</v>
      </c>
      <c r="CO9" s="377">
        <v>0</v>
      </c>
      <c r="CP9" s="377">
        <v>0</v>
      </c>
      <c r="CQ9" s="377">
        <v>0</v>
      </c>
      <c r="CR9" s="377">
        <v>-55197.98</v>
      </c>
      <c r="CS9" s="377">
        <v>313822.95</v>
      </c>
      <c r="CT9" s="377">
        <v>0</v>
      </c>
      <c r="CU9" s="377">
        <v>0</v>
      </c>
      <c r="CV9" s="377">
        <v>0</v>
      </c>
      <c r="CW9" s="377">
        <v>0</v>
      </c>
      <c r="CX9" s="377"/>
      <c r="CY9" s="377"/>
      <c r="CZ9" s="377"/>
      <c r="DA9" s="377">
        <v>0</v>
      </c>
      <c r="DB9" s="377">
        <v>0</v>
      </c>
      <c r="DC9" s="377">
        <v>0</v>
      </c>
      <c r="DD9" s="377">
        <v>6889.2</v>
      </c>
      <c r="DE9" s="377">
        <v>0</v>
      </c>
      <c r="DF9" s="377">
        <v>0</v>
      </c>
      <c r="DG9" s="377">
        <v>-4749.68</v>
      </c>
      <c r="DH9" s="377">
        <v>0</v>
      </c>
      <c r="DI9" s="377">
        <v>0</v>
      </c>
      <c r="DJ9" s="377">
        <v>0</v>
      </c>
      <c r="DK9" s="377">
        <v>2139.5199999999995</v>
      </c>
      <c r="DL9" s="377">
        <v>0</v>
      </c>
      <c r="DM9" s="377">
        <v>0</v>
      </c>
      <c r="DN9" s="377">
        <v>0</v>
      </c>
      <c r="DO9" s="377">
        <v>0</v>
      </c>
      <c r="DP9" s="377">
        <v>0</v>
      </c>
      <c r="DQ9" s="447">
        <v>1.0000000009313226E-2</v>
      </c>
      <c r="DR9" s="378">
        <v>640317.22999999975</v>
      </c>
      <c r="DS9" s="448">
        <v>169246.16000000027</v>
      </c>
      <c r="DT9" s="378">
        <v>14805.5</v>
      </c>
      <c r="DU9" s="378">
        <v>70988.11</v>
      </c>
      <c r="DV9" s="378">
        <v>39250</v>
      </c>
      <c r="DW9" s="378">
        <v>0</v>
      </c>
    </row>
    <row r="10" spans="1:142">
      <c r="A10" s="444">
        <v>2010</v>
      </c>
      <c r="B10" s="445" t="s">
        <v>416</v>
      </c>
      <c r="C10" s="444">
        <v>2010</v>
      </c>
      <c r="D10" s="446" t="s">
        <v>907</v>
      </c>
      <c r="E10" s="446" t="s">
        <v>573</v>
      </c>
      <c r="F10" s="446" t="s">
        <v>908</v>
      </c>
      <c r="G10" s="446" t="s">
        <v>571</v>
      </c>
      <c r="H10" s="377">
        <v>2630113.11</v>
      </c>
      <c r="I10" s="377">
        <v>0</v>
      </c>
      <c r="J10" s="377">
        <v>11616.99</v>
      </c>
      <c r="K10" s="377">
        <v>0</v>
      </c>
      <c r="L10" s="377">
        <v>334480</v>
      </c>
      <c r="M10" s="377">
        <v>6742.08</v>
      </c>
      <c r="N10" s="377">
        <v>0</v>
      </c>
      <c r="O10" s="377">
        <v>0</v>
      </c>
      <c r="P10" s="377">
        <v>820.32</v>
      </c>
      <c r="Q10" s="377">
        <v>20622.87</v>
      </c>
      <c r="R10" s="377">
        <v>0</v>
      </c>
      <c r="S10" s="377">
        <v>0</v>
      </c>
      <c r="T10" s="377">
        <v>11899</v>
      </c>
      <c r="U10" s="377">
        <v>21978.1</v>
      </c>
      <c r="V10" s="377">
        <v>0</v>
      </c>
      <c r="W10" s="377">
        <v>6005.0300000000007</v>
      </c>
      <c r="X10" s="377">
        <v>57331</v>
      </c>
      <c r="Y10" s="377">
        <v>3101608.5</v>
      </c>
      <c r="Z10" s="377">
        <v>1282206.68</v>
      </c>
      <c r="AA10" s="377">
        <v>2560.54</v>
      </c>
      <c r="AB10" s="377">
        <v>395940.15</v>
      </c>
      <c r="AC10" s="377">
        <v>121143.22</v>
      </c>
      <c r="AD10" s="377">
        <v>142816.9</v>
      </c>
      <c r="AE10" s="377">
        <v>57307.43</v>
      </c>
      <c r="AF10" s="377">
        <v>42773.96</v>
      </c>
      <c r="AG10" s="377">
        <v>10241</v>
      </c>
      <c r="AH10" s="377">
        <v>6384.79</v>
      </c>
      <c r="AI10" s="377">
        <v>0</v>
      </c>
      <c r="AJ10" s="377">
        <v>75</v>
      </c>
      <c r="AK10" s="377">
        <v>44492.23</v>
      </c>
      <c r="AL10" s="377">
        <v>974.91</v>
      </c>
      <c r="AM10" s="377">
        <v>3014.6</v>
      </c>
      <c r="AN10" s="377">
        <v>7704.01</v>
      </c>
      <c r="AO10" s="377">
        <v>54723.09</v>
      </c>
      <c r="AP10" s="377">
        <v>47169.72</v>
      </c>
      <c r="AQ10" s="377">
        <v>34374.050000000003</v>
      </c>
      <c r="AR10" s="377">
        <v>92880.26</v>
      </c>
      <c r="AS10" s="377">
        <v>49455.67</v>
      </c>
      <c r="AT10" s="377">
        <v>0</v>
      </c>
      <c r="AU10" s="377">
        <v>64784.88</v>
      </c>
      <c r="AV10" s="377">
        <v>12472.58</v>
      </c>
      <c r="AW10" s="377">
        <v>4215</v>
      </c>
      <c r="AX10" s="377">
        <v>120875.41</v>
      </c>
      <c r="AY10" s="377">
        <v>164661.14000000001</v>
      </c>
      <c r="AZ10" s="377">
        <v>16318.03</v>
      </c>
      <c r="BA10" s="377">
        <v>253279.09</v>
      </c>
      <c r="BB10" s="377">
        <v>0</v>
      </c>
      <c r="BC10" s="377">
        <v>-263</v>
      </c>
      <c r="BD10" s="377">
        <v>0</v>
      </c>
      <c r="BE10" s="377">
        <v>3032581.3399999994</v>
      </c>
      <c r="BF10" s="377">
        <v>474610.50999999896</v>
      </c>
      <c r="BG10" s="377">
        <v>69027.160000000615</v>
      </c>
      <c r="BH10" s="377">
        <v>543637.66999999958</v>
      </c>
      <c r="BI10" s="377">
        <v>9096.25</v>
      </c>
      <c r="BJ10" s="377">
        <v>0</v>
      </c>
      <c r="BK10" s="377">
        <v>0</v>
      </c>
      <c r="BL10" s="377">
        <v>9096.25</v>
      </c>
      <c r="BM10" s="377">
        <v>0</v>
      </c>
      <c r="BN10" s="377">
        <v>0</v>
      </c>
      <c r="BO10" s="377">
        <v>711.09</v>
      </c>
      <c r="BP10" s="377">
        <v>0</v>
      </c>
      <c r="BQ10" s="377">
        <v>711.09</v>
      </c>
      <c r="BR10" s="377">
        <v>137592.71</v>
      </c>
      <c r="BS10" s="377">
        <v>8385.16</v>
      </c>
      <c r="BT10" s="377">
        <v>145977.87</v>
      </c>
      <c r="BU10" s="377">
        <v>0</v>
      </c>
      <c r="BV10" s="377">
        <v>0</v>
      </c>
      <c r="BW10" s="377">
        <v>0</v>
      </c>
      <c r="BX10" s="377">
        <v>0</v>
      </c>
      <c r="BY10" s="377">
        <v>0</v>
      </c>
      <c r="BZ10" s="377">
        <v>0</v>
      </c>
      <c r="CA10" s="377">
        <v>0</v>
      </c>
      <c r="CB10" s="377">
        <v>0</v>
      </c>
      <c r="CC10" s="377">
        <v>0</v>
      </c>
      <c r="CD10" s="377">
        <v>543637.66999999958</v>
      </c>
      <c r="CE10" s="377">
        <v>0</v>
      </c>
      <c r="CF10" s="377">
        <v>145977.87</v>
      </c>
      <c r="CG10" s="377">
        <v>0</v>
      </c>
      <c r="CH10" s="377">
        <v>0</v>
      </c>
      <c r="CI10" s="377">
        <f t="shared" ref="CI10:CI73" si="0">SUM(CD10:CF10)</f>
        <v>689615.53999999957</v>
      </c>
      <c r="CJ10" s="377">
        <v>1033394.35</v>
      </c>
      <c r="CK10" s="377">
        <v>211520.79</v>
      </c>
      <c r="CL10" s="377">
        <v>10423.700000000001</v>
      </c>
      <c r="CM10" s="377">
        <v>832297.25999999989</v>
      </c>
      <c r="CN10" s="377">
        <v>0</v>
      </c>
      <c r="CO10" s="377">
        <v>0</v>
      </c>
      <c r="CP10" s="377">
        <v>16746.87</v>
      </c>
      <c r="CQ10" s="377">
        <v>8270.6299999999992</v>
      </c>
      <c r="CR10" s="377">
        <v>2222.96</v>
      </c>
      <c r="CS10" s="377">
        <v>859537.71999999986</v>
      </c>
      <c r="CT10" s="377">
        <v>0</v>
      </c>
      <c r="CU10" s="377">
        <v>0</v>
      </c>
      <c r="CV10" s="377">
        <v>0</v>
      </c>
      <c r="CW10" s="377">
        <v>0</v>
      </c>
      <c r="CX10" s="377"/>
      <c r="CY10" s="377"/>
      <c r="CZ10" s="377"/>
      <c r="DA10" s="377">
        <v>0</v>
      </c>
      <c r="DB10" s="377">
        <v>0</v>
      </c>
      <c r="DC10" s="377">
        <v>0</v>
      </c>
      <c r="DD10" s="377">
        <v>0</v>
      </c>
      <c r="DE10" s="377">
        <v>0</v>
      </c>
      <c r="DF10" s="377">
        <v>0</v>
      </c>
      <c r="DG10" s="377">
        <v>-45128.63</v>
      </c>
      <c r="DH10" s="377">
        <v>-124794</v>
      </c>
      <c r="DI10" s="377">
        <v>0</v>
      </c>
      <c r="DJ10" s="377">
        <v>0</v>
      </c>
      <c r="DK10" s="377">
        <v>-169922.63</v>
      </c>
      <c r="DL10" s="377">
        <v>0</v>
      </c>
      <c r="DM10" s="377">
        <v>0</v>
      </c>
      <c r="DN10" s="377">
        <v>0</v>
      </c>
      <c r="DO10" s="377">
        <v>0</v>
      </c>
      <c r="DP10" s="377">
        <v>0</v>
      </c>
      <c r="DQ10" s="447">
        <v>0.45000000018626451</v>
      </c>
      <c r="DR10" s="378">
        <v>2054989.88</v>
      </c>
      <c r="DS10" s="448">
        <v>977591.4599999995</v>
      </c>
      <c r="DT10" s="378">
        <v>164661.14000000001</v>
      </c>
      <c r="DU10" s="378">
        <v>33342.19</v>
      </c>
      <c r="DV10" s="378">
        <v>21978.1</v>
      </c>
      <c r="DW10" s="378">
        <v>0</v>
      </c>
    </row>
    <row r="11" spans="1:142">
      <c r="A11" s="444">
        <v>5949</v>
      </c>
      <c r="B11" s="445" t="s">
        <v>420</v>
      </c>
      <c r="C11" s="444">
        <v>5949</v>
      </c>
      <c r="D11" s="446" t="s">
        <v>907</v>
      </c>
      <c r="E11" s="446" t="s">
        <v>573</v>
      </c>
      <c r="F11" s="446" t="s">
        <v>908</v>
      </c>
      <c r="G11" s="446" t="s">
        <v>571</v>
      </c>
      <c r="H11" s="377">
        <v>3485110.99</v>
      </c>
      <c r="I11" s="377">
        <v>0</v>
      </c>
      <c r="J11" s="377">
        <v>112370.03</v>
      </c>
      <c r="K11" s="377">
        <v>0</v>
      </c>
      <c r="L11" s="377">
        <v>342970</v>
      </c>
      <c r="M11" s="377">
        <v>5942.57</v>
      </c>
      <c r="N11" s="377">
        <v>0</v>
      </c>
      <c r="O11" s="377">
        <v>0</v>
      </c>
      <c r="P11" s="377">
        <v>68788.33</v>
      </c>
      <c r="Q11" s="377">
        <v>0</v>
      </c>
      <c r="R11" s="377">
        <v>0</v>
      </c>
      <c r="S11" s="377">
        <v>0</v>
      </c>
      <c r="T11" s="377">
        <v>17876.530000000006</v>
      </c>
      <c r="U11" s="377">
        <v>0</v>
      </c>
      <c r="V11" s="377">
        <v>0</v>
      </c>
      <c r="W11" s="377">
        <v>5246.25</v>
      </c>
      <c r="X11" s="377">
        <v>113795</v>
      </c>
      <c r="Y11" s="377">
        <v>4152099.6999999997</v>
      </c>
      <c r="Z11" s="377">
        <v>2034583.359999992</v>
      </c>
      <c r="AA11" s="377">
        <v>1885.1399999999996</v>
      </c>
      <c r="AB11" s="377">
        <v>357549.6</v>
      </c>
      <c r="AC11" s="377">
        <v>36098.210000002175</v>
      </c>
      <c r="AD11" s="377">
        <v>375181.16000000003</v>
      </c>
      <c r="AE11" s="377">
        <v>0</v>
      </c>
      <c r="AF11" s="377">
        <v>98179.789999999979</v>
      </c>
      <c r="AG11" s="377">
        <v>-8750.1800000000039</v>
      </c>
      <c r="AH11" s="377">
        <v>4472.33</v>
      </c>
      <c r="AI11" s="377">
        <v>0</v>
      </c>
      <c r="AJ11" s="377">
        <v>0</v>
      </c>
      <c r="AK11" s="377">
        <v>47470.98</v>
      </c>
      <c r="AL11" s="377">
        <v>853.40000000000009</v>
      </c>
      <c r="AM11" s="377">
        <v>50491.91</v>
      </c>
      <c r="AN11" s="377">
        <v>28487.07</v>
      </c>
      <c r="AO11" s="377">
        <v>72376.02</v>
      </c>
      <c r="AP11" s="377">
        <v>69242.7</v>
      </c>
      <c r="AQ11" s="377">
        <v>12261.94</v>
      </c>
      <c r="AR11" s="377">
        <v>363551.1</v>
      </c>
      <c r="AS11" s="377">
        <v>15584.68</v>
      </c>
      <c r="AT11" s="377">
        <v>0</v>
      </c>
      <c r="AU11" s="377">
        <v>25063.600000000017</v>
      </c>
      <c r="AV11" s="377">
        <v>18745.650000000001</v>
      </c>
      <c r="AW11" s="377">
        <v>2660</v>
      </c>
      <c r="AX11" s="377">
        <v>132051.19</v>
      </c>
      <c r="AY11" s="377">
        <v>47075.11</v>
      </c>
      <c r="AZ11" s="377">
        <v>15718.89</v>
      </c>
      <c r="BA11" s="377">
        <v>188419.08000000002</v>
      </c>
      <c r="BB11" s="377">
        <v>0</v>
      </c>
      <c r="BC11" s="377">
        <v>0</v>
      </c>
      <c r="BD11" s="377">
        <v>0</v>
      </c>
      <c r="BE11" s="377">
        <v>3989252.7299999944</v>
      </c>
      <c r="BF11" s="377">
        <v>873921.37000000034</v>
      </c>
      <c r="BG11" s="377">
        <v>162846.97000000533</v>
      </c>
      <c r="BH11" s="377">
        <v>1036768.3400000057</v>
      </c>
      <c r="BI11" s="377">
        <v>11065</v>
      </c>
      <c r="BJ11" s="377">
        <v>0</v>
      </c>
      <c r="BK11" s="377">
        <v>0</v>
      </c>
      <c r="BL11" s="377">
        <v>11065</v>
      </c>
      <c r="BM11" s="377">
        <v>0</v>
      </c>
      <c r="BN11" s="377">
        <v>0</v>
      </c>
      <c r="BO11" s="377">
        <v>0</v>
      </c>
      <c r="BP11" s="377">
        <v>0</v>
      </c>
      <c r="BQ11" s="377">
        <v>0</v>
      </c>
      <c r="BR11" s="377">
        <v>0</v>
      </c>
      <c r="BS11" s="377">
        <v>11065</v>
      </c>
      <c r="BT11" s="377">
        <v>11065</v>
      </c>
      <c r="BU11" s="377">
        <v>0</v>
      </c>
      <c r="BV11" s="377">
        <v>0</v>
      </c>
      <c r="BW11" s="377">
        <v>0</v>
      </c>
      <c r="BX11" s="377">
        <v>0</v>
      </c>
      <c r="BY11" s="377">
        <v>0</v>
      </c>
      <c r="BZ11" s="377">
        <v>0</v>
      </c>
      <c r="CA11" s="377">
        <v>0</v>
      </c>
      <c r="CB11" s="377">
        <v>0</v>
      </c>
      <c r="CC11" s="377">
        <v>0</v>
      </c>
      <c r="CD11" s="377">
        <v>1036768.3400000057</v>
      </c>
      <c r="CE11" s="377">
        <v>0</v>
      </c>
      <c r="CF11" s="377">
        <v>11065</v>
      </c>
      <c r="CG11" s="377">
        <v>0</v>
      </c>
      <c r="CH11" s="377">
        <v>0</v>
      </c>
      <c r="CI11" s="377">
        <f t="shared" si="0"/>
        <v>1047833.3400000057</v>
      </c>
      <c r="CJ11" s="377">
        <v>1341697.04</v>
      </c>
      <c r="CK11" s="377">
        <v>0</v>
      </c>
      <c r="CL11" s="377">
        <v>0</v>
      </c>
      <c r="CM11" s="377">
        <v>1341697.04</v>
      </c>
      <c r="CN11" s="377">
        <v>3000</v>
      </c>
      <c r="CO11" s="377">
        <v>0</v>
      </c>
      <c r="CP11" s="377">
        <v>8043.92</v>
      </c>
      <c r="CQ11" s="377">
        <v>0</v>
      </c>
      <c r="CR11" s="377">
        <v>-260674.29</v>
      </c>
      <c r="CS11" s="377">
        <v>1092066.67</v>
      </c>
      <c r="CT11" s="377">
        <v>0</v>
      </c>
      <c r="CU11" s="377">
        <v>0</v>
      </c>
      <c r="CV11" s="377">
        <v>0</v>
      </c>
      <c r="CW11" s="377">
        <v>0</v>
      </c>
      <c r="CX11" s="377"/>
      <c r="CY11" s="377"/>
      <c r="CZ11" s="377"/>
      <c r="DA11" s="377">
        <v>0</v>
      </c>
      <c r="DB11" s="377">
        <v>0</v>
      </c>
      <c r="DC11" s="377">
        <v>0</v>
      </c>
      <c r="DD11" s="377">
        <v>25994.62</v>
      </c>
      <c r="DE11" s="377">
        <v>0</v>
      </c>
      <c r="DF11" s="377">
        <v>0</v>
      </c>
      <c r="DG11" s="377">
        <v>-70227.88</v>
      </c>
      <c r="DH11" s="377">
        <v>0</v>
      </c>
      <c r="DI11" s="377">
        <v>0</v>
      </c>
      <c r="DJ11" s="377">
        <v>0</v>
      </c>
      <c r="DK11" s="377">
        <v>-44233.260000000009</v>
      </c>
      <c r="DL11" s="377">
        <v>0</v>
      </c>
      <c r="DM11" s="377">
        <v>0</v>
      </c>
      <c r="DN11" s="377">
        <v>0</v>
      </c>
      <c r="DO11" s="377">
        <v>0</v>
      </c>
      <c r="DP11" s="377">
        <v>0</v>
      </c>
      <c r="DQ11" s="447"/>
      <c r="DR11" s="378">
        <v>2894727.079999994</v>
      </c>
      <c r="DS11" s="448">
        <v>1094525.6500000004</v>
      </c>
      <c r="DT11" s="378">
        <v>47075.11</v>
      </c>
      <c r="DU11" s="378">
        <v>86664.860000000015</v>
      </c>
      <c r="DV11" s="378">
        <v>0</v>
      </c>
      <c r="DW11" s="378">
        <v>0</v>
      </c>
    </row>
    <row r="12" spans="1:142">
      <c r="A12" s="444">
        <v>1017</v>
      </c>
      <c r="B12" s="445" t="s">
        <v>354</v>
      </c>
      <c r="C12" s="444">
        <v>1017</v>
      </c>
      <c r="D12" s="446" t="s">
        <v>907</v>
      </c>
      <c r="E12" s="446" t="s">
        <v>570</v>
      </c>
      <c r="F12" s="446" t="s">
        <v>908</v>
      </c>
      <c r="G12" s="446" t="s">
        <v>571</v>
      </c>
      <c r="H12" s="377">
        <v>1078548.33</v>
      </c>
      <c r="I12" s="377">
        <v>0</v>
      </c>
      <c r="J12" s="377">
        <v>158373.15</v>
      </c>
      <c r="K12" s="377">
        <v>0</v>
      </c>
      <c r="L12" s="377">
        <v>0</v>
      </c>
      <c r="M12" s="377">
        <v>0</v>
      </c>
      <c r="N12" s="377">
        <v>0</v>
      </c>
      <c r="O12" s="377">
        <v>31243.84</v>
      </c>
      <c r="P12" s="377">
        <v>535406.88</v>
      </c>
      <c r="Q12" s="377">
        <v>8086.01</v>
      </c>
      <c r="R12" s="377">
        <v>0</v>
      </c>
      <c r="S12" s="377">
        <v>0</v>
      </c>
      <c r="T12" s="377">
        <v>0</v>
      </c>
      <c r="U12" s="377">
        <v>93799.14</v>
      </c>
      <c r="V12" s="377">
        <v>0</v>
      </c>
      <c r="W12" s="377">
        <v>0</v>
      </c>
      <c r="X12" s="377">
        <v>0</v>
      </c>
      <c r="Y12" s="377">
        <v>1905457.35</v>
      </c>
      <c r="Z12" s="377">
        <v>242096.28</v>
      </c>
      <c r="AA12" s="377">
        <v>0</v>
      </c>
      <c r="AB12" s="377">
        <v>502377.53</v>
      </c>
      <c r="AC12" s="377">
        <v>0</v>
      </c>
      <c r="AD12" s="377">
        <v>133556.24</v>
      </c>
      <c r="AE12" s="377">
        <v>0</v>
      </c>
      <c r="AF12" s="377">
        <v>76441.350000000006</v>
      </c>
      <c r="AG12" s="377">
        <v>903</v>
      </c>
      <c r="AH12" s="377">
        <v>4715.3</v>
      </c>
      <c r="AI12" s="377">
        <v>0</v>
      </c>
      <c r="AJ12" s="377">
        <v>0</v>
      </c>
      <c r="AK12" s="377">
        <v>12435.82</v>
      </c>
      <c r="AL12" s="377">
        <v>0</v>
      </c>
      <c r="AM12" s="377">
        <v>0</v>
      </c>
      <c r="AN12" s="377">
        <v>0</v>
      </c>
      <c r="AO12" s="377">
        <v>54670.479999999996</v>
      </c>
      <c r="AP12" s="377">
        <v>0</v>
      </c>
      <c r="AQ12" s="377">
        <v>-47.64</v>
      </c>
      <c r="AR12" s="377">
        <v>14710.289999999999</v>
      </c>
      <c r="AS12" s="377">
        <v>1144.26</v>
      </c>
      <c r="AT12" s="377">
        <v>0</v>
      </c>
      <c r="AU12" s="377">
        <v>22075.75</v>
      </c>
      <c r="AV12" s="377">
        <v>3291.75</v>
      </c>
      <c r="AW12" s="377">
        <v>0</v>
      </c>
      <c r="AX12" s="377">
        <v>19866.740000000002</v>
      </c>
      <c r="AY12" s="377">
        <v>121774.73999999999</v>
      </c>
      <c r="AZ12" s="377">
        <v>0</v>
      </c>
      <c r="BA12" s="377">
        <v>498353.54</v>
      </c>
      <c r="BB12" s="377">
        <v>95387.07</v>
      </c>
      <c r="BC12" s="377">
        <v>0</v>
      </c>
      <c r="BD12" s="377">
        <v>0</v>
      </c>
      <c r="BE12" s="377">
        <v>1803752.5000000002</v>
      </c>
      <c r="BF12" s="377">
        <v>-67939.030000000057</v>
      </c>
      <c r="BG12" s="377">
        <v>101704.84999999986</v>
      </c>
      <c r="BH12" s="377">
        <v>33765.819999999803</v>
      </c>
      <c r="BI12" s="377">
        <v>5375.87</v>
      </c>
      <c r="BJ12" s="377">
        <v>0</v>
      </c>
      <c r="BK12" s="377">
        <v>0</v>
      </c>
      <c r="BL12" s="377">
        <v>5375.87</v>
      </c>
      <c r="BM12" s="377">
        <v>0</v>
      </c>
      <c r="BN12" s="377">
        <v>0</v>
      </c>
      <c r="BO12" s="377">
        <v>0</v>
      </c>
      <c r="BP12" s="377">
        <v>0</v>
      </c>
      <c r="BQ12" s="377">
        <v>0</v>
      </c>
      <c r="BR12" s="377">
        <v>5867.3999999999951</v>
      </c>
      <c r="BS12" s="377">
        <v>5375.87</v>
      </c>
      <c r="BT12" s="377">
        <v>11243.269999999995</v>
      </c>
      <c r="BU12" s="377">
        <v>0</v>
      </c>
      <c r="BV12" s="377">
        <v>0</v>
      </c>
      <c r="BW12" s="377">
        <v>0</v>
      </c>
      <c r="BX12" s="377">
        <v>0</v>
      </c>
      <c r="BY12" s="377">
        <v>0</v>
      </c>
      <c r="BZ12" s="377">
        <v>0</v>
      </c>
      <c r="CA12" s="377">
        <v>0</v>
      </c>
      <c r="CB12" s="377">
        <v>0</v>
      </c>
      <c r="CC12" s="377">
        <v>0</v>
      </c>
      <c r="CD12" s="377">
        <v>33765.819999999803</v>
      </c>
      <c r="CE12" s="377">
        <v>0</v>
      </c>
      <c r="CF12" s="377">
        <v>11243.269999999995</v>
      </c>
      <c r="CG12" s="377">
        <v>0</v>
      </c>
      <c r="CH12" s="377">
        <v>0</v>
      </c>
      <c r="CI12" s="377">
        <f t="shared" si="0"/>
        <v>45009.0899999998</v>
      </c>
      <c r="CJ12" s="377">
        <v>207729.77</v>
      </c>
      <c r="CK12" s="377">
        <v>814.69</v>
      </c>
      <c r="CL12" s="377">
        <v>0</v>
      </c>
      <c r="CM12" s="377">
        <v>206915.08</v>
      </c>
      <c r="CN12" s="377">
        <v>0</v>
      </c>
      <c r="CO12" s="377">
        <v>0</v>
      </c>
      <c r="CP12" s="377">
        <v>2490.48</v>
      </c>
      <c r="CQ12" s="377">
        <v>37254.369999999995</v>
      </c>
      <c r="CR12" s="377">
        <v>0</v>
      </c>
      <c r="CS12" s="377">
        <v>246659.93</v>
      </c>
      <c r="CT12" s="377">
        <v>0</v>
      </c>
      <c r="CU12" s="377">
        <v>0</v>
      </c>
      <c r="CV12" s="377">
        <v>0</v>
      </c>
      <c r="CW12" s="377">
        <v>0</v>
      </c>
      <c r="CX12" s="377"/>
      <c r="CY12" s="377"/>
      <c r="CZ12" s="377"/>
      <c r="DA12" s="377">
        <v>0</v>
      </c>
      <c r="DB12" s="377">
        <v>0</v>
      </c>
      <c r="DC12" s="377">
        <v>0</v>
      </c>
      <c r="DD12" s="377">
        <v>102692.29999999999</v>
      </c>
      <c r="DE12" s="377">
        <v>0</v>
      </c>
      <c r="DF12" s="377">
        <v>0</v>
      </c>
      <c r="DG12" s="377">
        <v>0</v>
      </c>
      <c r="DH12" s="377">
        <v>-24900.63</v>
      </c>
      <c r="DI12" s="377">
        <v>0</v>
      </c>
      <c r="DJ12" s="377">
        <v>0</v>
      </c>
      <c r="DK12" s="377">
        <v>77791.669999999984</v>
      </c>
      <c r="DL12" s="377">
        <v>0</v>
      </c>
      <c r="DM12" s="377">
        <v>88100.73</v>
      </c>
      <c r="DN12" s="377">
        <v>-236</v>
      </c>
      <c r="DO12" s="377">
        <v>-367307.08</v>
      </c>
      <c r="DP12" s="377">
        <v>0</v>
      </c>
      <c r="DQ12" s="447">
        <v>-7.000000003608875E-2</v>
      </c>
      <c r="DR12" s="378">
        <v>955374.4</v>
      </c>
      <c r="DS12" s="448">
        <v>848378.10000000021</v>
      </c>
      <c r="DT12" s="378">
        <v>121774.73999999999</v>
      </c>
      <c r="DU12" s="378">
        <v>574736.73</v>
      </c>
      <c r="DV12" s="378">
        <v>93799.14</v>
      </c>
      <c r="DW12" s="378">
        <v>-279442.35000000003</v>
      </c>
    </row>
    <row r="13" spans="1:142">
      <c r="A13" s="449">
        <v>2153</v>
      </c>
      <c r="B13" s="450" t="s">
        <v>509</v>
      </c>
      <c r="C13" s="449">
        <v>2153</v>
      </c>
      <c r="D13" s="446" t="s">
        <v>907</v>
      </c>
      <c r="E13" s="446" t="s">
        <v>573</v>
      </c>
      <c r="F13" s="446" t="s">
        <v>908</v>
      </c>
      <c r="G13" s="446" t="s">
        <v>571</v>
      </c>
      <c r="H13" s="377">
        <v>2767744.81</v>
      </c>
      <c r="I13" s="377">
        <v>0</v>
      </c>
      <c r="J13" s="377">
        <v>469452.78</v>
      </c>
      <c r="K13" s="377">
        <v>0</v>
      </c>
      <c r="L13" s="377">
        <v>356550</v>
      </c>
      <c r="M13" s="377">
        <v>3000</v>
      </c>
      <c r="N13" s="377">
        <v>0</v>
      </c>
      <c r="O13" s="377">
        <v>0</v>
      </c>
      <c r="P13" s="377">
        <v>27980.58</v>
      </c>
      <c r="Q13" s="377">
        <v>40.799999999999997</v>
      </c>
      <c r="R13" s="377">
        <v>0</v>
      </c>
      <c r="S13" s="377">
        <v>0</v>
      </c>
      <c r="T13" s="377">
        <v>5360.7499999999964</v>
      </c>
      <c r="U13" s="377">
        <v>67425.960000000006</v>
      </c>
      <c r="V13" s="377">
        <v>0</v>
      </c>
      <c r="W13" s="377">
        <v>17816.8</v>
      </c>
      <c r="X13" s="377">
        <v>52288</v>
      </c>
      <c r="Y13" s="377">
        <v>3767660.4799999995</v>
      </c>
      <c r="Z13" s="377">
        <v>1420336.780000001</v>
      </c>
      <c r="AA13" s="377">
        <v>0</v>
      </c>
      <c r="AB13" s="377">
        <v>834979.19</v>
      </c>
      <c r="AC13" s="377">
        <v>0</v>
      </c>
      <c r="AD13" s="377">
        <v>215027.53</v>
      </c>
      <c r="AE13" s="377">
        <v>98449.06</v>
      </c>
      <c r="AF13" s="377">
        <v>136838.86000000057</v>
      </c>
      <c r="AG13" s="377">
        <v>11852.839999999938</v>
      </c>
      <c r="AH13" s="377">
        <v>12937.419999999998</v>
      </c>
      <c r="AI13" s="377">
        <v>0</v>
      </c>
      <c r="AJ13" s="377">
        <v>0</v>
      </c>
      <c r="AK13" s="377">
        <v>8273.2699999999895</v>
      </c>
      <c r="AL13" s="377">
        <v>3240</v>
      </c>
      <c r="AM13" s="377">
        <v>48471.48000000001</v>
      </c>
      <c r="AN13" s="377">
        <v>2758.38</v>
      </c>
      <c r="AO13" s="377">
        <v>45847.46</v>
      </c>
      <c r="AP13" s="377">
        <v>24708.45</v>
      </c>
      <c r="AQ13" s="377">
        <v>7256.7</v>
      </c>
      <c r="AR13" s="377">
        <v>59108.359999999986</v>
      </c>
      <c r="AS13" s="377">
        <v>36806.5</v>
      </c>
      <c r="AT13" s="377">
        <v>0</v>
      </c>
      <c r="AU13" s="377">
        <v>62088.359999999935</v>
      </c>
      <c r="AV13" s="377">
        <v>10529.2</v>
      </c>
      <c r="AW13" s="377">
        <v>0</v>
      </c>
      <c r="AX13" s="377">
        <v>81742.97000000003</v>
      </c>
      <c r="AY13" s="377">
        <v>162512.10000000003</v>
      </c>
      <c r="AZ13" s="377">
        <v>10378.98</v>
      </c>
      <c r="BA13" s="377">
        <v>349478.8299999999</v>
      </c>
      <c r="BB13" s="377">
        <v>155268.10999999999</v>
      </c>
      <c r="BC13" s="377">
        <v>0</v>
      </c>
      <c r="BD13" s="377">
        <v>0</v>
      </c>
      <c r="BE13" s="377">
        <v>3798890.830000001</v>
      </c>
      <c r="BF13" s="377">
        <v>489431.33000000019</v>
      </c>
      <c r="BG13" s="377">
        <v>-31230.35000000149</v>
      </c>
      <c r="BH13" s="377">
        <v>458200.9799999987</v>
      </c>
      <c r="BI13" s="377">
        <v>8691.25</v>
      </c>
      <c r="BJ13" s="377">
        <v>0</v>
      </c>
      <c r="BK13" s="377">
        <v>0</v>
      </c>
      <c r="BL13" s="377">
        <v>8691.25</v>
      </c>
      <c r="BM13" s="377">
        <v>0</v>
      </c>
      <c r="BN13" s="377">
        <v>0</v>
      </c>
      <c r="BO13" s="377">
        <v>0</v>
      </c>
      <c r="BP13" s="377">
        <v>0</v>
      </c>
      <c r="BQ13" s="377">
        <v>0</v>
      </c>
      <c r="BR13" s="377">
        <v>8511.25</v>
      </c>
      <c r="BS13" s="377">
        <v>8691.25</v>
      </c>
      <c r="BT13" s="377">
        <v>17202.5</v>
      </c>
      <c r="BU13" s="377">
        <v>0</v>
      </c>
      <c r="BV13" s="377">
        <v>0</v>
      </c>
      <c r="BW13" s="377">
        <v>0</v>
      </c>
      <c r="BX13" s="377">
        <v>0</v>
      </c>
      <c r="BY13" s="377">
        <v>0</v>
      </c>
      <c r="BZ13" s="377">
        <v>0</v>
      </c>
      <c r="CA13" s="377">
        <v>0</v>
      </c>
      <c r="CB13" s="377">
        <v>0</v>
      </c>
      <c r="CC13" s="377">
        <v>0</v>
      </c>
      <c r="CD13" s="377">
        <v>458200.9799999987</v>
      </c>
      <c r="CE13" s="377">
        <v>0</v>
      </c>
      <c r="CF13" s="377">
        <v>17202.5</v>
      </c>
      <c r="CG13" s="377">
        <v>0</v>
      </c>
      <c r="CH13" s="377">
        <v>0</v>
      </c>
      <c r="CI13" s="377">
        <f t="shared" si="0"/>
        <v>475403.4799999987</v>
      </c>
      <c r="CJ13" s="377">
        <v>748588.61</v>
      </c>
      <c r="CK13" s="377">
        <v>2766.25</v>
      </c>
      <c r="CL13" s="377">
        <v>0</v>
      </c>
      <c r="CM13" s="377">
        <v>745822.36</v>
      </c>
      <c r="CN13" s="377">
        <v>0</v>
      </c>
      <c r="CO13" s="377">
        <v>0</v>
      </c>
      <c r="CP13" s="377">
        <v>16844.77</v>
      </c>
      <c r="CQ13" s="377">
        <v>5667.32</v>
      </c>
      <c r="CR13" s="377">
        <v>-142668.57999999999</v>
      </c>
      <c r="CS13" s="377">
        <v>625665.87</v>
      </c>
      <c r="CT13" s="377">
        <v>0</v>
      </c>
      <c r="CU13" s="377">
        <v>0</v>
      </c>
      <c r="CV13" s="377">
        <v>0</v>
      </c>
      <c r="CW13" s="377">
        <v>0</v>
      </c>
      <c r="CX13" s="377"/>
      <c r="CY13" s="377"/>
      <c r="CZ13" s="377"/>
      <c r="DA13" s="377">
        <v>0</v>
      </c>
      <c r="DB13" s="377">
        <v>0</v>
      </c>
      <c r="DC13" s="377">
        <v>0</v>
      </c>
      <c r="DD13" s="377">
        <v>14004.54</v>
      </c>
      <c r="DE13" s="377">
        <v>0</v>
      </c>
      <c r="DF13" s="377">
        <v>0</v>
      </c>
      <c r="DG13" s="377">
        <v>-26024.95</v>
      </c>
      <c r="DH13" s="377">
        <v>-39118.160000000003</v>
      </c>
      <c r="DI13" s="377">
        <v>0</v>
      </c>
      <c r="DJ13" s="377">
        <v>0</v>
      </c>
      <c r="DK13" s="377">
        <v>-51138.570000000007</v>
      </c>
      <c r="DL13" s="377">
        <v>0</v>
      </c>
      <c r="DM13" s="377">
        <v>0</v>
      </c>
      <c r="DN13" s="377">
        <v>-99123.82</v>
      </c>
      <c r="DO13" s="377">
        <v>0</v>
      </c>
      <c r="DP13" s="377">
        <v>0</v>
      </c>
      <c r="DQ13" s="447">
        <v>0</v>
      </c>
      <c r="DR13" s="378">
        <v>2717484.2600000007</v>
      </c>
      <c r="DS13" s="448">
        <v>1081406.5700000003</v>
      </c>
      <c r="DT13" s="378">
        <v>162512.10000000003</v>
      </c>
      <c r="DU13" s="378">
        <v>33382.129999999997</v>
      </c>
      <c r="DV13" s="378">
        <v>67425.960000000006</v>
      </c>
      <c r="DW13" s="378">
        <v>-99123.82</v>
      </c>
    </row>
    <row r="14" spans="1:142">
      <c r="A14" s="444">
        <v>2062</v>
      </c>
      <c r="B14" s="445" t="s">
        <v>421</v>
      </c>
      <c r="C14" s="444">
        <v>2062</v>
      </c>
      <c r="D14" s="446" t="s">
        <v>907</v>
      </c>
      <c r="E14" s="446" t="s">
        <v>573</v>
      </c>
      <c r="F14" s="446" t="s">
        <v>908</v>
      </c>
      <c r="G14" s="446" t="s">
        <v>571</v>
      </c>
      <c r="H14" s="377">
        <v>2718981.12</v>
      </c>
      <c r="I14" s="377">
        <v>0</v>
      </c>
      <c r="J14" s="377">
        <v>134229.20000000001</v>
      </c>
      <c r="K14" s="377">
        <v>0</v>
      </c>
      <c r="L14" s="377">
        <v>298900</v>
      </c>
      <c r="M14" s="377">
        <v>3256.93</v>
      </c>
      <c r="N14" s="377">
        <v>0</v>
      </c>
      <c r="O14" s="377">
        <v>0</v>
      </c>
      <c r="P14" s="377">
        <v>29693.340000000004</v>
      </c>
      <c r="Q14" s="377">
        <v>44745.91</v>
      </c>
      <c r="R14" s="377">
        <v>0</v>
      </c>
      <c r="S14" s="377">
        <v>0</v>
      </c>
      <c r="T14" s="377">
        <v>20700.41</v>
      </c>
      <c r="U14" s="377">
        <v>0</v>
      </c>
      <c r="V14" s="377">
        <v>0</v>
      </c>
      <c r="W14" s="377">
        <v>8049.3</v>
      </c>
      <c r="X14" s="377">
        <v>64612</v>
      </c>
      <c r="Y14" s="377">
        <v>3323168.2100000004</v>
      </c>
      <c r="Z14" s="377">
        <v>1165033.1399999994</v>
      </c>
      <c r="AA14" s="377">
        <v>407.35</v>
      </c>
      <c r="AB14" s="377">
        <v>1353.5099999999991</v>
      </c>
      <c r="AC14" s="377">
        <v>635916.82000000076</v>
      </c>
      <c r="AD14" s="377">
        <v>238.23000000000005</v>
      </c>
      <c r="AE14" s="377">
        <v>0</v>
      </c>
      <c r="AF14" s="377">
        <v>349935.73999999976</v>
      </c>
      <c r="AG14" s="377">
        <v>33193.46</v>
      </c>
      <c r="AH14" s="377">
        <v>11596.5</v>
      </c>
      <c r="AI14" s="377">
        <v>0</v>
      </c>
      <c r="AJ14" s="377">
        <v>128.63</v>
      </c>
      <c r="AK14" s="377">
        <v>-18691.369999999995</v>
      </c>
      <c r="AL14" s="377">
        <v>2093.5</v>
      </c>
      <c r="AM14" s="377">
        <v>20492.280000000002</v>
      </c>
      <c r="AN14" s="377">
        <v>10502.180000000002</v>
      </c>
      <c r="AO14" s="377">
        <v>113617.90000000001</v>
      </c>
      <c r="AP14" s="377">
        <v>48655.93</v>
      </c>
      <c r="AQ14" s="377">
        <v>17043.030000000002</v>
      </c>
      <c r="AR14" s="377">
        <v>119301.79999999996</v>
      </c>
      <c r="AS14" s="377">
        <v>5688.57</v>
      </c>
      <c r="AT14" s="377">
        <v>300.5</v>
      </c>
      <c r="AU14" s="377">
        <v>29587.589999999997</v>
      </c>
      <c r="AV14" s="377">
        <v>9471</v>
      </c>
      <c r="AW14" s="377">
        <v>0</v>
      </c>
      <c r="AX14" s="377">
        <v>177872.77000000002</v>
      </c>
      <c r="AY14" s="377">
        <v>179233.66</v>
      </c>
      <c r="AZ14" s="377">
        <v>14536.06</v>
      </c>
      <c r="BA14" s="377">
        <v>304598.24999999994</v>
      </c>
      <c r="BB14" s="377">
        <v>0</v>
      </c>
      <c r="BC14" s="377">
        <v>0</v>
      </c>
      <c r="BD14" s="377">
        <v>0</v>
      </c>
      <c r="BE14" s="377">
        <v>3232107.0299999993</v>
      </c>
      <c r="BF14" s="377">
        <v>314425.75999999989</v>
      </c>
      <c r="BG14" s="377">
        <v>91061.180000001099</v>
      </c>
      <c r="BH14" s="377">
        <v>405486.94000000099</v>
      </c>
      <c r="BI14" s="377">
        <v>9010.75</v>
      </c>
      <c r="BJ14" s="377">
        <v>0</v>
      </c>
      <c r="BK14" s="377">
        <v>0</v>
      </c>
      <c r="BL14" s="377">
        <v>9010.75</v>
      </c>
      <c r="BM14" s="377">
        <v>0</v>
      </c>
      <c r="BN14" s="377">
        <v>0</v>
      </c>
      <c r="BO14" s="377">
        <v>0</v>
      </c>
      <c r="BP14" s="377">
        <v>0</v>
      </c>
      <c r="BQ14" s="377">
        <v>0</v>
      </c>
      <c r="BR14" s="377">
        <v>16833.259999999998</v>
      </c>
      <c r="BS14" s="377">
        <v>9010.75</v>
      </c>
      <c r="BT14" s="377">
        <v>25844.01</v>
      </c>
      <c r="BU14" s="377">
        <v>0</v>
      </c>
      <c r="BV14" s="377">
        <v>0</v>
      </c>
      <c r="BW14" s="377">
        <v>0</v>
      </c>
      <c r="BX14" s="377">
        <v>0</v>
      </c>
      <c r="BY14" s="377">
        <v>0</v>
      </c>
      <c r="BZ14" s="377">
        <v>0</v>
      </c>
      <c r="CA14" s="377">
        <v>0</v>
      </c>
      <c r="CB14" s="377">
        <v>0</v>
      </c>
      <c r="CC14" s="377">
        <v>0</v>
      </c>
      <c r="CD14" s="377">
        <v>405486.94000000099</v>
      </c>
      <c r="CE14" s="377">
        <v>0</v>
      </c>
      <c r="CF14" s="377">
        <v>25844.01</v>
      </c>
      <c r="CG14" s="377">
        <v>0</v>
      </c>
      <c r="CH14" s="377">
        <v>0</v>
      </c>
      <c r="CI14" s="377">
        <f t="shared" si="0"/>
        <v>431330.950000001</v>
      </c>
      <c r="CJ14" s="377">
        <v>205906.23</v>
      </c>
      <c r="CK14" s="377">
        <v>0</v>
      </c>
      <c r="CL14" s="377">
        <v>0</v>
      </c>
      <c r="CM14" s="377">
        <v>205906.23</v>
      </c>
      <c r="CN14" s="377">
        <v>0</v>
      </c>
      <c r="CO14" s="377">
        <v>0</v>
      </c>
      <c r="CP14" s="377">
        <v>9098.75</v>
      </c>
      <c r="CQ14" s="377">
        <v>0</v>
      </c>
      <c r="CR14" s="377">
        <v>306619.03999999998</v>
      </c>
      <c r="CS14" s="377">
        <v>521624.02</v>
      </c>
      <c r="CT14" s="377">
        <v>0</v>
      </c>
      <c r="CU14" s="377">
        <v>0</v>
      </c>
      <c r="CV14" s="377">
        <v>0</v>
      </c>
      <c r="CW14" s="377">
        <v>0</v>
      </c>
      <c r="CX14" s="377"/>
      <c r="CY14" s="377"/>
      <c r="CZ14" s="377"/>
      <c r="DA14" s="377">
        <v>0</v>
      </c>
      <c r="DB14" s="377">
        <v>0</v>
      </c>
      <c r="DC14" s="377">
        <v>0</v>
      </c>
      <c r="DD14" s="377">
        <v>10380.33</v>
      </c>
      <c r="DE14" s="377">
        <v>0</v>
      </c>
      <c r="DF14" s="377">
        <v>0</v>
      </c>
      <c r="DG14" s="377">
        <v>-55209.74</v>
      </c>
      <c r="DH14" s="377">
        <v>-45463.66</v>
      </c>
      <c r="DI14" s="377">
        <v>0</v>
      </c>
      <c r="DJ14" s="377">
        <v>0</v>
      </c>
      <c r="DK14" s="377">
        <v>-90293.07</v>
      </c>
      <c r="DL14" s="377">
        <v>0</v>
      </c>
      <c r="DM14" s="377">
        <v>0</v>
      </c>
      <c r="DN14" s="377">
        <v>0</v>
      </c>
      <c r="DO14" s="377">
        <v>0</v>
      </c>
      <c r="DP14" s="377">
        <v>0</v>
      </c>
      <c r="DQ14" s="447">
        <v>0</v>
      </c>
      <c r="DR14" s="378">
        <v>2186078.25</v>
      </c>
      <c r="DS14" s="448">
        <v>1046028.7799999993</v>
      </c>
      <c r="DT14" s="378">
        <v>179233.66</v>
      </c>
      <c r="DU14" s="378">
        <v>95139.66</v>
      </c>
      <c r="DV14" s="378">
        <v>0</v>
      </c>
      <c r="DW14" s="378">
        <v>0</v>
      </c>
      <c r="DZ14"/>
      <c r="EA14"/>
    </row>
    <row r="15" spans="1:142">
      <c r="A15" s="444">
        <v>2479</v>
      </c>
      <c r="B15" s="445" t="s">
        <v>510</v>
      </c>
      <c r="C15" s="444">
        <v>2479</v>
      </c>
      <c r="D15" s="446" t="s">
        <v>907</v>
      </c>
      <c r="E15" s="446" t="s">
        <v>573</v>
      </c>
      <c r="F15" s="446" t="s">
        <v>908</v>
      </c>
      <c r="G15" s="446" t="s">
        <v>571</v>
      </c>
      <c r="H15" s="377">
        <v>4194031.43</v>
      </c>
      <c r="I15" s="377">
        <v>0</v>
      </c>
      <c r="J15" s="377">
        <v>239493.52</v>
      </c>
      <c r="K15" s="377">
        <v>0</v>
      </c>
      <c r="L15" s="377">
        <v>477160</v>
      </c>
      <c r="M15" s="377">
        <v>9113.86</v>
      </c>
      <c r="N15" s="377">
        <v>0</v>
      </c>
      <c r="O15" s="377">
        <v>0</v>
      </c>
      <c r="P15" s="377">
        <v>94439.340000000026</v>
      </c>
      <c r="Q15" s="377">
        <v>0</v>
      </c>
      <c r="R15" s="377">
        <v>0</v>
      </c>
      <c r="S15" s="377">
        <v>0</v>
      </c>
      <c r="T15" s="377">
        <v>0</v>
      </c>
      <c r="U15" s="377">
        <v>0</v>
      </c>
      <c r="V15" s="377">
        <v>0</v>
      </c>
      <c r="W15" s="377">
        <v>27255.55</v>
      </c>
      <c r="X15" s="377">
        <v>89576</v>
      </c>
      <c r="Y15" s="377">
        <v>5131069.7</v>
      </c>
      <c r="Z15" s="377">
        <v>1974496.9500000032</v>
      </c>
      <c r="AA15" s="377">
        <v>1274.8799999999999</v>
      </c>
      <c r="AB15" s="377">
        <v>-7459.6500000000051</v>
      </c>
      <c r="AC15" s="377">
        <v>951064.84999999939</v>
      </c>
      <c r="AD15" s="377">
        <v>207.64000000000004</v>
      </c>
      <c r="AE15" s="377">
        <v>0</v>
      </c>
      <c r="AF15" s="377">
        <v>972253.80000000261</v>
      </c>
      <c r="AG15" s="377">
        <v>-2238.6099999995354</v>
      </c>
      <c r="AH15" s="377">
        <v>4468.7</v>
      </c>
      <c r="AI15" s="377">
        <v>0</v>
      </c>
      <c r="AJ15" s="377">
        <v>0</v>
      </c>
      <c r="AK15" s="377">
        <v>-4036</v>
      </c>
      <c r="AL15" s="377">
        <v>650</v>
      </c>
      <c r="AM15" s="377">
        <v>60827.42000000002</v>
      </c>
      <c r="AN15" s="377">
        <v>2921.66</v>
      </c>
      <c r="AO15" s="377">
        <v>99600.700000000012</v>
      </c>
      <c r="AP15" s="377">
        <v>36131.910000000003</v>
      </c>
      <c r="AQ15" s="377">
        <v>41020.15</v>
      </c>
      <c r="AR15" s="377">
        <v>662922.59</v>
      </c>
      <c r="AS15" s="377">
        <v>42904.33</v>
      </c>
      <c r="AT15" s="377">
        <v>12.02</v>
      </c>
      <c r="AU15" s="377">
        <v>12611.150000000003</v>
      </c>
      <c r="AV15" s="377">
        <v>18745.650000000001</v>
      </c>
      <c r="AW15" s="377">
        <v>0</v>
      </c>
      <c r="AX15" s="377">
        <v>234753.49000000002</v>
      </c>
      <c r="AY15" s="377">
        <v>299982.2</v>
      </c>
      <c r="AZ15" s="377">
        <v>22435.86</v>
      </c>
      <c r="BA15" s="377">
        <v>60085.75</v>
      </c>
      <c r="BB15" s="377">
        <v>0</v>
      </c>
      <c r="BC15" s="377">
        <v>0</v>
      </c>
      <c r="BD15" s="377">
        <v>0</v>
      </c>
      <c r="BE15" s="377">
        <v>5485637.4400000079</v>
      </c>
      <c r="BF15" s="377">
        <v>459661.59000000102</v>
      </c>
      <c r="BG15" s="377">
        <v>-354567.74000000767</v>
      </c>
      <c r="BH15" s="377">
        <v>105093.84999999334</v>
      </c>
      <c r="BI15" s="377">
        <v>11987.5</v>
      </c>
      <c r="BJ15" s="377">
        <v>0</v>
      </c>
      <c r="BK15" s="377">
        <v>0</v>
      </c>
      <c r="BL15" s="377">
        <v>11987.5</v>
      </c>
      <c r="BM15" s="377">
        <v>0</v>
      </c>
      <c r="BN15" s="377">
        <v>10476</v>
      </c>
      <c r="BO15" s="377">
        <v>0</v>
      </c>
      <c r="BP15" s="377">
        <v>0</v>
      </c>
      <c r="BQ15" s="377">
        <v>10476</v>
      </c>
      <c r="BR15" s="377">
        <v>25324.150000000005</v>
      </c>
      <c r="BS15" s="377">
        <v>1511.5</v>
      </c>
      <c r="BT15" s="377">
        <v>26835.650000000005</v>
      </c>
      <c r="BU15" s="377">
        <v>0</v>
      </c>
      <c r="BV15" s="377">
        <v>0</v>
      </c>
      <c r="BW15" s="377">
        <v>0</v>
      </c>
      <c r="BX15" s="377">
        <v>0</v>
      </c>
      <c r="BY15" s="377">
        <v>0</v>
      </c>
      <c r="BZ15" s="377">
        <v>0</v>
      </c>
      <c r="CA15" s="377">
        <v>0</v>
      </c>
      <c r="CB15" s="377">
        <v>0</v>
      </c>
      <c r="CC15" s="377">
        <v>0</v>
      </c>
      <c r="CD15" s="377">
        <v>105093.84999999334</v>
      </c>
      <c r="CE15" s="377">
        <v>0</v>
      </c>
      <c r="CF15" s="377">
        <v>26835.650000000005</v>
      </c>
      <c r="CG15" s="377">
        <v>0</v>
      </c>
      <c r="CH15" s="377">
        <v>0</v>
      </c>
      <c r="CI15" s="377">
        <f t="shared" si="0"/>
        <v>131929.49999999334</v>
      </c>
      <c r="CJ15" s="377">
        <v>490704.43</v>
      </c>
      <c r="CK15" s="377">
        <v>0</v>
      </c>
      <c r="CL15" s="377">
        <v>0</v>
      </c>
      <c r="CM15" s="377">
        <v>490704.43</v>
      </c>
      <c r="CN15" s="377">
        <v>0</v>
      </c>
      <c r="CO15" s="377">
        <v>0</v>
      </c>
      <c r="CP15" s="377">
        <v>11925.42</v>
      </c>
      <c r="CQ15" s="377">
        <v>0</v>
      </c>
      <c r="CR15" s="377">
        <v>-330163.27</v>
      </c>
      <c r="CS15" s="377">
        <v>172466.57999999996</v>
      </c>
      <c r="CT15" s="377">
        <v>0</v>
      </c>
      <c r="CU15" s="377">
        <v>0</v>
      </c>
      <c r="CV15" s="377">
        <v>0</v>
      </c>
      <c r="CW15" s="377">
        <v>0</v>
      </c>
      <c r="CX15" s="377"/>
      <c r="CY15" s="377"/>
      <c r="CZ15" s="377"/>
      <c r="DA15" s="377">
        <v>0</v>
      </c>
      <c r="DB15" s="377">
        <v>0</v>
      </c>
      <c r="DC15" s="377">
        <v>0</v>
      </c>
      <c r="DD15" s="377">
        <v>17912.53</v>
      </c>
      <c r="DE15" s="377">
        <v>0</v>
      </c>
      <c r="DF15" s="377">
        <v>0</v>
      </c>
      <c r="DG15" s="377">
        <v>-58318.71</v>
      </c>
      <c r="DH15" s="377">
        <v>-130.9</v>
      </c>
      <c r="DI15" s="377">
        <v>0</v>
      </c>
      <c r="DJ15" s="377">
        <v>0</v>
      </c>
      <c r="DK15" s="377">
        <v>-40537.08</v>
      </c>
      <c r="DL15" s="377">
        <v>0</v>
      </c>
      <c r="DM15" s="377">
        <v>0</v>
      </c>
      <c r="DN15" s="377">
        <v>0</v>
      </c>
      <c r="DO15" s="377">
        <v>0</v>
      </c>
      <c r="DP15" s="377">
        <v>0</v>
      </c>
      <c r="DQ15" s="447">
        <v>0</v>
      </c>
      <c r="DR15" s="378">
        <v>3889599.8600000059</v>
      </c>
      <c r="DS15" s="448">
        <v>1596037.5800000019</v>
      </c>
      <c r="DT15" s="378">
        <v>299982.2</v>
      </c>
      <c r="DU15" s="378">
        <v>94439.340000000026</v>
      </c>
      <c r="DV15" s="378">
        <v>0</v>
      </c>
      <c r="DW15" s="378">
        <v>0</v>
      </c>
      <c r="DZ15"/>
      <c r="EA15"/>
    </row>
    <row r="16" spans="1:142">
      <c r="A16" s="444">
        <v>2300</v>
      </c>
      <c r="B16" s="445" t="s">
        <v>355</v>
      </c>
      <c r="C16" s="444">
        <v>2300</v>
      </c>
      <c r="D16" s="446" t="s">
        <v>907</v>
      </c>
      <c r="E16" s="446" t="s">
        <v>573</v>
      </c>
      <c r="F16" s="446" t="s">
        <v>908</v>
      </c>
      <c r="G16" s="446" t="s">
        <v>571</v>
      </c>
      <c r="H16" s="377">
        <v>3948747.82</v>
      </c>
      <c r="I16" s="377">
        <v>0</v>
      </c>
      <c r="J16" s="377">
        <v>246518.13</v>
      </c>
      <c r="K16" s="377">
        <v>0</v>
      </c>
      <c r="L16" s="377">
        <v>444000</v>
      </c>
      <c r="M16" s="377">
        <v>7200</v>
      </c>
      <c r="N16" s="377">
        <v>0</v>
      </c>
      <c r="O16" s="377">
        <v>0</v>
      </c>
      <c r="P16" s="377">
        <v>314253.08</v>
      </c>
      <c r="Q16" s="377">
        <v>42218.41</v>
      </c>
      <c r="R16" s="377">
        <v>0</v>
      </c>
      <c r="S16" s="377">
        <v>0</v>
      </c>
      <c r="T16" s="377">
        <v>19689.12</v>
      </c>
      <c r="U16" s="377">
        <v>0</v>
      </c>
      <c r="V16" s="377">
        <v>0</v>
      </c>
      <c r="W16" s="377">
        <v>22382.58</v>
      </c>
      <c r="X16" s="377">
        <v>92115</v>
      </c>
      <c r="Y16" s="377">
        <v>5137124.1400000006</v>
      </c>
      <c r="Z16" s="377">
        <v>2157721.39</v>
      </c>
      <c r="AA16" s="377">
        <v>0</v>
      </c>
      <c r="AB16" s="377">
        <v>974956.82</v>
      </c>
      <c r="AC16" s="377">
        <v>0</v>
      </c>
      <c r="AD16" s="377">
        <v>244312.14</v>
      </c>
      <c r="AE16" s="377">
        <v>167684.88</v>
      </c>
      <c r="AF16" s="377">
        <v>189668.45</v>
      </c>
      <c r="AG16" s="377">
        <v>0</v>
      </c>
      <c r="AH16" s="377">
        <v>0</v>
      </c>
      <c r="AI16" s="377">
        <v>0</v>
      </c>
      <c r="AJ16" s="377">
        <v>0</v>
      </c>
      <c r="AK16" s="377">
        <v>3207.64</v>
      </c>
      <c r="AL16" s="377">
        <v>0</v>
      </c>
      <c r="AM16" s="377">
        <v>0</v>
      </c>
      <c r="AN16" s="377">
        <v>26224.48</v>
      </c>
      <c r="AO16" s="377">
        <v>88165.54</v>
      </c>
      <c r="AP16" s="377">
        <v>75856.23</v>
      </c>
      <c r="AQ16" s="377">
        <v>20945.13</v>
      </c>
      <c r="AR16" s="377">
        <v>59505.74</v>
      </c>
      <c r="AS16" s="377">
        <v>3401</v>
      </c>
      <c r="AT16" s="377">
        <v>0</v>
      </c>
      <c r="AU16" s="377">
        <v>99071.65</v>
      </c>
      <c r="AV16" s="377">
        <v>39759.380000000005</v>
      </c>
      <c r="AW16" s="377">
        <v>0</v>
      </c>
      <c r="AX16" s="377">
        <v>134353.01</v>
      </c>
      <c r="AY16" s="377">
        <v>115967.97</v>
      </c>
      <c r="AZ16" s="377">
        <v>16287.45</v>
      </c>
      <c r="BA16" s="377">
        <v>130.9</v>
      </c>
      <c r="BB16" s="377">
        <v>581413.05000000005</v>
      </c>
      <c r="BC16" s="377">
        <v>13951.27</v>
      </c>
      <c r="BD16" s="377">
        <v>0</v>
      </c>
      <c r="BE16" s="377">
        <v>5012584.12</v>
      </c>
      <c r="BF16" s="377">
        <v>132869.09999999974</v>
      </c>
      <c r="BG16" s="377">
        <v>124540.02000000048</v>
      </c>
      <c r="BH16" s="377">
        <v>257409.12000000023</v>
      </c>
      <c r="BI16" s="377">
        <v>68505.350000000006</v>
      </c>
      <c r="BJ16" s="377">
        <v>0</v>
      </c>
      <c r="BK16" s="377">
        <v>0</v>
      </c>
      <c r="BL16" s="377">
        <v>68505.350000000006</v>
      </c>
      <c r="BM16" s="377">
        <v>0</v>
      </c>
      <c r="BN16" s="377">
        <v>0</v>
      </c>
      <c r="BO16" s="377">
        <v>45986.16</v>
      </c>
      <c r="BP16" s="377">
        <v>0</v>
      </c>
      <c r="BQ16" s="377">
        <v>45986.16</v>
      </c>
      <c r="BR16" s="377">
        <v>34995.35</v>
      </c>
      <c r="BS16" s="377">
        <v>22519.190000000002</v>
      </c>
      <c r="BT16" s="377">
        <v>57514.54</v>
      </c>
      <c r="BU16" s="377">
        <v>0</v>
      </c>
      <c r="BV16" s="377">
        <v>0</v>
      </c>
      <c r="BW16" s="377">
        <v>0</v>
      </c>
      <c r="BX16" s="377">
        <v>0</v>
      </c>
      <c r="BY16" s="377">
        <v>0</v>
      </c>
      <c r="BZ16" s="377">
        <v>0</v>
      </c>
      <c r="CA16" s="377">
        <v>0</v>
      </c>
      <c r="CB16" s="377">
        <v>0</v>
      </c>
      <c r="CC16" s="377">
        <v>0</v>
      </c>
      <c r="CD16" s="377">
        <v>257409.12000000023</v>
      </c>
      <c r="CE16" s="377">
        <v>0</v>
      </c>
      <c r="CF16" s="377">
        <v>57514.54</v>
      </c>
      <c r="CG16" s="377">
        <v>0</v>
      </c>
      <c r="CH16" s="377">
        <v>0</v>
      </c>
      <c r="CI16" s="377">
        <f t="shared" si="0"/>
        <v>314923.66000000021</v>
      </c>
      <c r="CJ16" s="377">
        <v>704734.33</v>
      </c>
      <c r="CK16" s="377">
        <v>225381.92</v>
      </c>
      <c r="CL16" s="377">
        <v>0</v>
      </c>
      <c r="CM16" s="377">
        <v>479352.40999999992</v>
      </c>
      <c r="CN16" s="377">
        <v>0</v>
      </c>
      <c r="CO16" s="377">
        <v>0</v>
      </c>
      <c r="CP16" s="377">
        <v>15829.09</v>
      </c>
      <c r="CQ16" s="377">
        <v>15062.81</v>
      </c>
      <c r="CR16" s="377">
        <v>0</v>
      </c>
      <c r="CS16" s="377">
        <v>510244.30999999994</v>
      </c>
      <c r="CT16" s="377">
        <v>110000</v>
      </c>
      <c r="CU16" s="377">
        <v>10039.200000000001</v>
      </c>
      <c r="CV16" s="377">
        <v>0</v>
      </c>
      <c r="CW16" s="377">
        <v>99960.8</v>
      </c>
      <c r="CX16" s="377"/>
      <c r="CY16" s="377"/>
      <c r="CZ16" s="377"/>
      <c r="DA16" s="377">
        <v>0</v>
      </c>
      <c r="DB16" s="377">
        <v>99960.8</v>
      </c>
      <c r="DC16" s="377">
        <v>0</v>
      </c>
      <c r="DD16" s="377">
        <v>2270.62</v>
      </c>
      <c r="DE16" s="377">
        <v>0</v>
      </c>
      <c r="DF16" s="377">
        <v>0</v>
      </c>
      <c r="DG16" s="377">
        <v>-9728.4599999999991</v>
      </c>
      <c r="DH16" s="377">
        <v>-4147.8999999999996</v>
      </c>
      <c r="DI16" s="377">
        <v>0</v>
      </c>
      <c r="DJ16" s="377">
        <v>0</v>
      </c>
      <c r="DK16" s="377">
        <v>-11605.739999999998</v>
      </c>
      <c r="DL16" s="377">
        <v>0</v>
      </c>
      <c r="DM16" s="377">
        <v>26928.11</v>
      </c>
      <c r="DN16" s="377">
        <v>0</v>
      </c>
      <c r="DO16" s="377">
        <v>-310603.82</v>
      </c>
      <c r="DP16" s="377">
        <v>0</v>
      </c>
      <c r="DQ16" s="447">
        <v>0</v>
      </c>
      <c r="DR16" s="378">
        <v>3734343.6800000002</v>
      </c>
      <c r="DS16" s="448">
        <v>1278240.44</v>
      </c>
      <c r="DT16" s="378">
        <v>115967.97</v>
      </c>
      <c r="DU16" s="378">
        <v>376160.61</v>
      </c>
      <c r="DV16" s="378">
        <v>0</v>
      </c>
      <c r="DW16" s="378">
        <v>-283675.71000000002</v>
      </c>
      <c r="DZ16"/>
      <c r="EA16"/>
    </row>
    <row r="17" spans="1:138">
      <c r="A17" s="444">
        <v>2014</v>
      </c>
      <c r="B17" s="445" t="s">
        <v>422</v>
      </c>
      <c r="C17" s="444">
        <v>2014</v>
      </c>
      <c r="D17" s="446" t="s">
        <v>907</v>
      </c>
      <c r="E17" s="446" t="s">
        <v>573</v>
      </c>
      <c r="F17" s="446" t="s">
        <v>908</v>
      </c>
      <c r="G17" s="446" t="s">
        <v>883</v>
      </c>
      <c r="H17" s="377">
        <v>2443253.29</v>
      </c>
      <c r="I17" s="377">
        <v>0</v>
      </c>
      <c r="J17" s="377">
        <v>49556.5</v>
      </c>
      <c r="K17" s="377">
        <v>0</v>
      </c>
      <c r="L17" s="377">
        <v>242480</v>
      </c>
      <c r="M17" s="377">
        <v>6171.29</v>
      </c>
      <c r="N17" s="377">
        <v>0</v>
      </c>
      <c r="O17" s="377">
        <v>0</v>
      </c>
      <c r="P17" s="377">
        <v>115931.61</v>
      </c>
      <c r="Q17" s="377">
        <v>787.32</v>
      </c>
      <c r="R17" s="377">
        <v>0</v>
      </c>
      <c r="S17" s="377">
        <v>0</v>
      </c>
      <c r="T17" s="377">
        <v>1752.3299999999997</v>
      </c>
      <c r="U17" s="377">
        <v>0</v>
      </c>
      <c r="V17" s="377">
        <v>0</v>
      </c>
      <c r="W17" s="377">
        <v>15124.58</v>
      </c>
      <c r="X17" s="377">
        <v>71370</v>
      </c>
      <c r="Y17" s="377">
        <v>2946426.92</v>
      </c>
      <c r="Z17" s="377">
        <v>971204.00000000058</v>
      </c>
      <c r="AA17" s="377">
        <v>2439.5300000000002</v>
      </c>
      <c r="AB17" s="377">
        <v>-6566.0399999999991</v>
      </c>
      <c r="AC17" s="377">
        <v>528082.94000000088</v>
      </c>
      <c r="AD17" s="377">
        <v>1926.8200000000008</v>
      </c>
      <c r="AE17" s="377">
        <v>124.79999999999988</v>
      </c>
      <c r="AF17" s="377">
        <v>725436.66000000085</v>
      </c>
      <c r="AG17" s="377">
        <v>16121.860000000072</v>
      </c>
      <c r="AH17" s="377">
        <v>12965.1</v>
      </c>
      <c r="AI17" s="377">
        <v>0</v>
      </c>
      <c r="AJ17" s="377">
        <v>1215.03</v>
      </c>
      <c r="AK17" s="377">
        <v>12372.28</v>
      </c>
      <c r="AL17" s="377">
        <v>90.000000000000028</v>
      </c>
      <c r="AM17" s="377">
        <v>8561.5800000000017</v>
      </c>
      <c r="AN17" s="377">
        <v>26569.920000000002</v>
      </c>
      <c r="AO17" s="377">
        <v>72149.280000000013</v>
      </c>
      <c r="AP17" s="377">
        <v>34184.79</v>
      </c>
      <c r="AQ17" s="377">
        <v>6757.75</v>
      </c>
      <c r="AR17" s="377">
        <v>76939.319999999992</v>
      </c>
      <c r="AS17" s="377">
        <v>27529.85</v>
      </c>
      <c r="AT17" s="377">
        <v>14717.700000000004</v>
      </c>
      <c r="AU17" s="377">
        <v>115201.97999999998</v>
      </c>
      <c r="AV17" s="377">
        <v>9471</v>
      </c>
      <c r="AW17" s="377">
        <v>-4140</v>
      </c>
      <c r="AX17" s="377">
        <v>83604.350000000006</v>
      </c>
      <c r="AY17" s="377">
        <v>33414.69</v>
      </c>
      <c r="AZ17" s="377">
        <v>9852.51</v>
      </c>
      <c r="BA17" s="377">
        <v>120753.38999999998</v>
      </c>
      <c r="BB17" s="377">
        <v>0</v>
      </c>
      <c r="BC17" s="377">
        <v>0</v>
      </c>
      <c r="BD17" s="377">
        <v>0</v>
      </c>
      <c r="BE17" s="377">
        <v>2900981.0900000022</v>
      </c>
      <c r="BF17" s="377">
        <v>-362814.89000000007</v>
      </c>
      <c r="BG17" s="377">
        <v>45445.829999997746</v>
      </c>
      <c r="BH17" s="377">
        <v>-317369.06000000233</v>
      </c>
      <c r="BI17" s="377">
        <v>8587.75</v>
      </c>
      <c r="BJ17" s="377">
        <v>0</v>
      </c>
      <c r="BK17" s="377">
        <v>0</v>
      </c>
      <c r="BL17" s="377">
        <v>8587.75</v>
      </c>
      <c r="BM17" s="377">
        <v>0</v>
      </c>
      <c r="BN17" s="377">
        <v>0</v>
      </c>
      <c r="BO17" s="377">
        <v>0</v>
      </c>
      <c r="BP17" s="377">
        <v>0</v>
      </c>
      <c r="BQ17" s="377">
        <v>0</v>
      </c>
      <c r="BR17" s="377">
        <v>0</v>
      </c>
      <c r="BS17" s="377">
        <v>8587.75</v>
      </c>
      <c r="BT17" s="377">
        <v>8587.75</v>
      </c>
      <c r="BU17" s="377">
        <v>0</v>
      </c>
      <c r="BV17" s="377">
        <v>0</v>
      </c>
      <c r="BW17" s="377">
        <v>0</v>
      </c>
      <c r="BX17" s="377">
        <v>0</v>
      </c>
      <c r="BY17" s="377">
        <v>0</v>
      </c>
      <c r="BZ17" s="377">
        <v>0</v>
      </c>
      <c r="CA17" s="377">
        <v>0</v>
      </c>
      <c r="CB17" s="377">
        <v>0</v>
      </c>
      <c r="CC17" s="377">
        <v>0</v>
      </c>
      <c r="CD17" s="377">
        <v>-317369.06000000233</v>
      </c>
      <c r="CE17" s="377">
        <v>0</v>
      </c>
      <c r="CF17" s="377">
        <v>8587.75</v>
      </c>
      <c r="CG17" s="377">
        <v>0</v>
      </c>
      <c r="CH17" s="377">
        <v>0</v>
      </c>
      <c r="CI17" s="377">
        <f t="shared" si="0"/>
        <v>-308781.31000000233</v>
      </c>
      <c r="CJ17" s="377">
        <v>0</v>
      </c>
      <c r="CK17" s="377">
        <v>0</v>
      </c>
      <c r="CL17" s="377">
        <v>0</v>
      </c>
      <c r="CM17" s="377">
        <v>0</v>
      </c>
      <c r="CN17" s="377">
        <v>0</v>
      </c>
      <c r="CO17" s="377">
        <v>0</v>
      </c>
      <c r="CP17" s="377">
        <v>0</v>
      </c>
      <c r="CQ17" s="377">
        <v>0</v>
      </c>
      <c r="CR17" s="377">
        <v>0</v>
      </c>
      <c r="CS17" s="377">
        <v>0</v>
      </c>
      <c r="CT17" s="377">
        <v>0</v>
      </c>
      <c r="CU17" s="377">
        <v>0</v>
      </c>
      <c r="CV17" s="377">
        <v>0</v>
      </c>
      <c r="CW17" s="377">
        <v>0</v>
      </c>
      <c r="CX17" s="377"/>
      <c r="CY17" s="377"/>
      <c r="CZ17" s="377"/>
      <c r="DA17" s="377">
        <v>-285604.96000000206</v>
      </c>
      <c r="DB17" s="377">
        <v>-285604.96000000206</v>
      </c>
      <c r="DC17" s="377">
        <v>0</v>
      </c>
      <c r="DD17" s="377">
        <v>1715.68</v>
      </c>
      <c r="DE17" s="377">
        <v>0</v>
      </c>
      <c r="DF17" s="377">
        <v>0</v>
      </c>
      <c r="DG17" s="377">
        <v>0</v>
      </c>
      <c r="DH17" s="377">
        <v>-50007.06</v>
      </c>
      <c r="DI17" s="377">
        <v>0</v>
      </c>
      <c r="DJ17" s="377">
        <v>0</v>
      </c>
      <c r="DK17" s="377">
        <v>-48291.38</v>
      </c>
      <c r="DL17" s="377">
        <v>0</v>
      </c>
      <c r="DM17" s="377">
        <v>0</v>
      </c>
      <c r="DN17" s="377">
        <v>0</v>
      </c>
      <c r="DO17" s="377">
        <v>0</v>
      </c>
      <c r="DP17" s="377">
        <v>0</v>
      </c>
      <c r="DQ17" s="447">
        <v>2.0372681319713593E-9</v>
      </c>
      <c r="DR17" s="378">
        <v>2238770.5700000026</v>
      </c>
      <c r="DS17" s="448">
        <v>662210.51999999955</v>
      </c>
      <c r="DT17" s="378">
        <v>33414.69</v>
      </c>
      <c r="DU17" s="378">
        <v>118471.26000000001</v>
      </c>
      <c r="DV17" s="378">
        <v>0</v>
      </c>
      <c r="DW17" s="378">
        <v>0</v>
      </c>
      <c r="DZ17"/>
      <c r="EA17"/>
    </row>
    <row r="18" spans="1:138">
      <c r="A18" s="449">
        <v>7016</v>
      </c>
      <c r="B18" s="450" t="s">
        <v>356</v>
      </c>
      <c r="C18" s="449">
        <v>7016</v>
      </c>
      <c r="D18" s="446" t="s">
        <v>907</v>
      </c>
      <c r="E18" s="446" t="s">
        <v>575</v>
      </c>
      <c r="F18" s="446" t="s">
        <v>908</v>
      </c>
      <c r="G18" s="446" t="s">
        <v>571</v>
      </c>
      <c r="H18" s="377">
        <v>2220370</v>
      </c>
      <c r="I18" s="377">
        <v>0</v>
      </c>
      <c r="J18" s="377">
        <v>4662886</v>
      </c>
      <c r="K18" s="377">
        <v>0</v>
      </c>
      <c r="L18" s="377">
        <v>72790</v>
      </c>
      <c r="M18" s="377">
        <v>200</v>
      </c>
      <c r="N18" s="377">
        <v>70134</v>
      </c>
      <c r="O18" s="377">
        <v>0</v>
      </c>
      <c r="P18" s="377">
        <v>8596</v>
      </c>
      <c r="Q18" s="377">
        <v>0</v>
      </c>
      <c r="R18" s="377">
        <v>0</v>
      </c>
      <c r="S18" s="377">
        <v>0</v>
      </c>
      <c r="T18" s="377">
        <v>0</v>
      </c>
      <c r="U18" s="377">
        <v>0</v>
      </c>
      <c r="V18" s="377">
        <v>0</v>
      </c>
      <c r="W18" s="377">
        <v>19637</v>
      </c>
      <c r="X18" s="377">
        <v>0</v>
      </c>
      <c r="Y18" s="377">
        <v>7054613</v>
      </c>
      <c r="Z18" s="377">
        <v>2217351</v>
      </c>
      <c r="AA18" s="377">
        <v>0</v>
      </c>
      <c r="AB18" s="377">
        <v>1120493</v>
      </c>
      <c r="AC18" s="377">
        <v>233529</v>
      </c>
      <c r="AD18" s="377">
        <v>291103</v>
      </c>
      <c r="AE18" s="377">
        <v>61854</v>
      </c>
      <c r="AF18" s="377">
        <v>896884</v>
      </c>
      <c r="AG18" s="377">
        <v>50222</v>
      </c>
      <c r="AH18" s="377">
        <v>20914</v>
      </c>
      <c r="AI18" s="377">
        <v>0</v>
      </c>
      <c r="AJ18" s="377">
        <v>0</v>
      </c>
      <c r="AK18" s="377">
        <v>212941</v>
      </c>
      <c r="AL18" s="377">
        <v>4958</v>
      </c>
      <c r="AM18" s="377">
        <v>28260</v>
      </c>
      <c r="AN18" s="377">
        <v>6068</v>
      </c>
      <c r="AO18" s="377">
        <v>50475</v>
      </c>
      <c r="AP18" s="377">
        <v>0</v>
      </c>
      <c r="AQ18" s="377">
        <v>45811</v>
      </c>
      <c r="AR18" s="377">
        <v>296983</v>
      </c>
      <c r="AS18" s="377">
        <v>135383</v>
      </c>
      <c r="AT18" s="377">
        <v>6311</v>
      </c>
      <c r="AU18" s="377">
        <v>68479</v>
      </c>
      <c r="AV18" s="377">
        <v>4700</v>
      </c>
      <c r="AW18" s="377">
        <v>289</v>
      </c>
      <c r="AX18" s="377">
        <v>54231</v>
      </c>
      <c r="AY18" s="377">
        <v>160720</v>
      </c>
      <c r="AZ18" s="377">
        <v>6694</v>
      </c>
      <c r="BA18" s="377">
        <v>1448994</v>
      </c>
      <c r="BB18" s="377">
        <v>0</v>
      </c>
      <c r="BC18" s="377">
        <v>0</v>
      </c>
      <c r="BD18" s="377">
        <v>0</v>
      </c>
      <c r="BE18" s="377">
        <v>7423647</v>
      </c>
      <c r="BF18" s="377">
        <v>744463</v>
      </c>
      <c r="BG18" s="377">
        <v>-369034</v>
      </c>
      <c r="BH18" s="377">
        <v>375429</v>
      </c>
      <c r="BI18" s="377">
        <v>12910</v>
      </c>
      <c r="BJ18" s="377">
        <v>0</v>
      </c>
      <c r="BK18" s="377">
        <v>0</v>
      </c>
      <c r="BL18" s="377">
        <v>12910</v>
      </c>
      <c r="BM18" s="377">
        <v>0</v>
      </c>
      <c r="BN18" s="377">
        <v>0</v>
      </c>
      <c r="BO18" s="377">
        <v>0</v>
      </c>
      <c r="BP18" s="377">
        <v>0</v>
      </c>
      <c r="BQ18" s="377">
        <v>0</v>
      </c>
      <c r="BR18" s="377">
        <v>57393</v>
      </c>
      <c r="BS18" s="377">
        <v>12910</v>
      </c>
      <c r="BT18" s="377">
        <v>70303</v>
      </c>
      <c r="BU18" s="377">
        <v>0</v>
      </c>
      <c r="BV18" s="377">
        <v>0</v>
      </c>
      <c r="BW18" s="377">
        <v>0</v>
      </c>
      <c r="BX18" s="377">
        <v>0</v>
      </c>
      <c r="BY18" s="377">
        <v>0</v>
      </c>
      <c r="BZ18" s="377">
        <v>0</v>
      </c>
      <c r="CA18" s="377">
        <v>0</v>
      </c>
      <c r="CB18" s="377">
        <v>0</v>
      </c>
      <c r="CC18" s="377">
        <v>0</v>
      </c>
      <c r="CD18" s="377">
        <v>375429</v>
      </c>
      <c r="CE18" s="377">
        <v>0</v>
      </c>
      <c r="CF18" s="377">
        <v>70303</v>
      </c>
      <c r="CG18" s="377">
        <v>0</v>
      </c>
      <c r="CH18" s="377">
        <v>0</v>
      </c>
      <c r="CI18" s="377">
        <f t="shared" si="0"/>
        <v>445732</v>
      </c>
      <c r="CJ18" s="377">
        <v>960615</v>
      </c>
      <c r="CK18" s="377">
        <v>489727</v>
      </c>
      <c r="CL18" s="377">
        <v>585088</v>
      </c>
      <c r="CM18" s="377">
        <v>1055976</v>
      </c>
      <c r="CN18" s="377">
        <v>0</v>
      </c>
      <c r="CO18" s="377">
        <v>0</v>
      </c>
      <c r="CP18" s="377">
        <v>41461</v>
      </c>
      <c r="CQ18" s="377">
        <v>189420</v>
      </c>
      <c r="CR18" s="377">
        <v>-745489</v>
      </c>
      <c r="CS18" s="377">
        <v>541368</v>
      </c>
      <c r="CT18" s="377">
        <v>0</v>
      </c>
      <c r="CU18" s="377">
        <v>0</v>
      </c>
      <c r="CV18" s="377">
        <v>0</v>
      </c>
      <c r="CW18" s="377">
        <v>0</v>
      </c>
      <c r="CX18" s="377"/>
      <c r="CY18" s="377"/>
      <c r="CZ18" s="377"/>
      <c r="DA18" s="377">
        <v>0</v>
      </c>
      <c r="DB18" s="377">
        <v>0</v>
      </c>
      <c r="DC18" s="377">
        <v>0</v>
      </c>
      <c r="DD18" s="377">
        <v>8596</v>
      </c>
      <c r="DE18" s="377">
        <v>19311</v>
      </c>
      <c r="DF18" s="377">
        <v>0</v>
      </c>
      <c r="DG18" s="377">
        <v>-118705</v>
      </c>
      <c r="DH18" s="377">
        <v>-2503</v>
      </c>
      <c r="DI18" s="377">
        <v>0</v>
      </c>
      <c r="DJ18" s="377">
        <v>0</v>
      </c>
      <c r="DK18" s="377">
        <v>-93301</v>
      </c>
      <c r="DL18" s="377">
        <v>0</v>
      </c>
      <c r="DM18" s="377">
        <v>0</v>
      </c>
      <c r="DN18" s="377">
        <v>0</v>
      </c>
      <c r="DO18" s="377">
        <v>-2335</v>
      </c>
      <c r="DP18" s="377">
        <v>0</v>
      </c>
      <c r="DQ18" s="447">
        <v>-0.04</v>
      </c>
      <c r="DR18" s="378">
        <v>4871436</v>
      </c>
      <c r="DS18" s="448">
        <v>2552211</v>
      </c>
      <c r="DT18" s="378">
        <v>160720</v>
      </c>
      <c r="DU18" s="378">
        <v>8596</v>
      </c>
      <c r="DV18" s="378">
        <v>0</v>
      </c>
      <c r="DW18" s="378">
        <v>-2335</v>
      </c>
      <c r="DZ18"/>
      <c r="EA18"/>
    </row>
    <row r="19" spans="1:138">
      <c r="A19" s="444">
        <v>7052</v>
      </c>
      <c r="B19" s="445" t="s">
        <v>423</v>
      </c>
      <c r="C19" s="444">
        <v>7052</v>
      </c>
      <c r="D19" s="446" t="s">
        <v>907</v>
      </c>
      <c r="E19" s="446" t="s">
        <v>575</v>
      </c>
      <c r="F19" s="446" t="s">
        <v>908</v>
      </c>
      <c r="G19" s="446" t="s">
        <v>883</v>
      </c>
      <c r="H19" s="377">
        <v>1119137.97</v>
      </c>
      <c r="I19" s="377">
        <v>0</v>
      </c>
      <c r="J19" s="377">
        <v>1599557.9</v>
      </c>
      <c r="K19" s="377">
        <v>0</v>
      </c>
      <c r="L19" s="377">
        <v>71690</v>
      </c>
      <c r="M19" s="377">
        <v>8285.15</v>
      </c>
      <c r="N19" s="377">
        <v>0</v>
      </c>
      <c r="O19" s="377">
        <v>0</v>
      </c>
      <c r="P19" s="377">
        <v>30610.68</v>
      </c>
      <c r="Q19" s="377">
        <v>14787.170000000002</v>
      </c>
      <c r="R19" s="377">
        <v>0</v>
      </c>
      <c r="S19" s="377">
        <v>0</v>
      </c>
      <c r="T19" s="377">
        <v>2412.16</v>
      </c>
      <c r="U19" s="377">
        <v>0</v>
      </c>
      <c r="V19" s="377">
        <v>0</v>
      </c>
      <c r="W19" s="377">
        <v>6151.77</v>
      </c>
      <c r="X19" s="377">
        <v>28732.6</v>
      </c>
      <c r="Y19" s="377">
        <v>2881365.4000000004</v>
      </c>
      <c r="Z19" s="377">
        <v>805771.99999999523</v>
      </c>
      <c r="AA19" s="377">
        <v>0</v>
      </c>
      <c r="AB19" s="377">
        <v>1050960</v>
      </c>
      <c r="AC19" s="377">
        <v>28008.999999999593</v>
      </c>
      <c r="AD19" s="377">
        <v>94702.94</v>
      </c>
      <c r="AE19" s="377">
        <v>0</v>
      </c>
      <c r="AF19" s="377">
        <v>154605.80000000005</v>
      </c>
      <c r="AG19" s="377">
        <v>-1.0186340659856796E-10</v>
      </c>
      <c r="AH19" s="377">
        <v>11469.4</v>
      </c>
      <c r="AI19" s="377">
        <v>0</v>
      </c>
      <c r="AJ19" s="377">
        <v>3529.86</v>
      </c>
      <c r="AK19" s="377">
        <v>5107.3399999999965</v>
      </c>
      <c r="AL19" s="377">
        <v>0</v>
      </c>
      <c r="AM19" s="377">
        <v>1997.28</v>
      </c>
      <c r="AN19" s="377">
        <v>0</v>
      </c>
      <c r="AO19" s="377">
        <v>-80.97</v>
      </c>
      <c r="AP19" s="377">
        <v>0</v>
      </c>
      <c r="AQ19" s="377">
        <v>170650.82</v>
      </c>
      <c r="AR19" s="377">
        <v>48145.470000000038</v>
      </c>
      <c r="AS19" s="377">
        <v>52</v>
      </c>
      <c r="AT19" s="377">
        <v>-923.46</v>
      </c>
      <c r="AU19" s="377">
        <v>14097.479999999998</v>
      </c>
      <c r="AV19" s="377">
        <v>3291.75</v>
      </c>
      <c r="AW19" s="377">
        <v>4902.5</v>
      </c>
      <c r="AX19" s="377">
        <v>37842.270000000004</v>
      </c>
      <c r="AY19" s="377">
        <v>518087.47999999992</v>
      </c>
      <c r="AZ19" s="377">
        <v>0</v>
      </c>
      <c r="BA19" s="377">
        <v>176244.60000000003</v>
      </c>
      <c r="BB19" s="377">
        <v>0</v>
      </c>
      <c r="BC19" s="377">
        <v>0</v>
      </c>
      <c r="BD19" s="377">
        <v>0</v>
      </c>
      <c r="BE19" s="377">
        <v>3128463.559999994</v>
      </c>
      <c r="BF19" s="377">
        <v>-298745.87000000029</v>
      </c>
      <c r="BG19" s="377">
        <v>-247098.15999999363</v>
      </c>
      <c r="BH19" s="377">
        <v>-545844.02999999397</v>
      </c>
      <c r="BI19" s="377">
        <v>39750.75</v>
      </c>
      <c r="BJ19" s="377">
        <v>0</v>
      </c>
      <c r="BK19" s="377">
        <v>0</v>
      </c>
      <c r="BL19" s="377">
        <v>39750.75</v>
      </c>
      <c r="BM19" s="377">
        <v>0</v>
      </c>
      <c r="BN19" s="377">
        <v>30911</v>
      </c>
      <c r="BO19" s="377">
        <v>0</v>
      </c>
      <c r="BP19" s="377">
        <v>0</v>
      </c>
      <c r="BQ19" s="377">
        <v>30911</v>
      </c>
      <c r="BR19" s="377">
        <v>0</v>
      </c>
      <c r="BS19" s="377">
        <v>8839.75</v>
      </c>
      <c r="BT19" s="377">
        <v>8839.75</v>
      </c>
      <c r="BU19" s="377">
        <v>0</v>
      </c>
      <c r="BV19" s="377">
        <v>0</v>
      </c>
      <c r="BW19" s="377">
        <v>0</v>
      </c>
      <c r="BX19" s="377">
        <v>0</v>
      </c>
      <c r="BY19" s="377">
        <v>0</v>
      </c>
      <c r="BZ19" s="377">
        <v>0</v>
      </c>
      <c r="CA19" s="377">
        <v>0</v>
      </c>
      <c r="CB19" s="377">
        <v>0</v>
      </c>
      <c r="CC19" s="377">
        <v>0</v>
      </c>
      <c r="CD19" s="377">
        <v>-545844.02999999397</v>
      </c>
      <c r="CE19" s="377">
        <v>0</v>
      </c>
      <c r="CF19" s="377">
        <v>8839.75</v>
      </c>
      <c r="CG19" s="377">
        <v>0</v>
      </c>
      <c r="CH19" s="377">
        <v>0</v>
      </c>
      <c r="CI19" s="377">
        <f t="shared" si="0"/>
        <v>-537004.27999999397</v>
      </c>
      <c r="CJ19" s="377">
        <v>0</v>
      </c>
      <c r="CK19" s="377">
        <v>0</v>
      </c>
      <c r="CL19" s="377">
        <v>0</v>
      </c>
      <c r="CM19" s="377">
        <v>0</v>
      </c>
      <c r="CN19" s="377">
        <v>0</v>
      </c>
      <c r="CO19" s="377">
        <v>0</v>
      </c>
      <c r="CP19" s="377">
        <v>0</v>
      </c>
      <c r="CQ19" s="377">
        <v>0</v>
      </c>
      <c r="CR19" s="377">
        <v>0</v>
      </c>
      <c r="CS19" s="377">
        <v>0</v>
      </c>
      <c r="CT19" s="377">
        <v>0</v>
      </c>
      <c r="CU19" s="377">
        <v>0</v>
      </c>
      <c r="CV19" s="377">
        <v>0</v>
      </c>
      <c r="CW19" s="377">
        <v>0</v>
      </c>
      <c r="CX19" s="377"/>
      <c r="CY19" s="377"/>
      <c r="CZ19" s="377"/>
      <c r="DA19" s="377">
        <v>-340054.20999999379</v>
      </c>
      <c r="DB19" s="377">
        <v>-340054.20999999379</v>
      </c>
      <c r="DC19" s="377">
        <v>0</v>
      </c>
      <c r="DD19" s="377">
        <v>7337.58</v>
      </c>
      <c r="DE19" s="377">
        <v>0</v>
      </c>
      <c r="DF19" s="377">
        <v>0</v>
      </c>
      <c r="DG19" s="377">
        <v>-193077.72</v>
      </c>
      <c r="DH19" s="377">
        <v>-11209.93</v>
      </c>
      <c r="DI19" s="377">
        <v>0</v>
      </c>
      <c r="DJ19" s="377">
        <v>0</v>
      </c>
      <c r="DK19" s="377">
        <v>-196950.07</v>
      </c>
      <c r="DL19" s="377">
        <v>0</v>
      </c>
      <c r="DM19" s="377">
        <v>0</v>
      </c>
      <c r="DN19" s="377">
        <v>0</v>
      </c>
      <c r="DO19" s="377">
        <v>0</v>
      </c>
      <c r="DP19" s="377">
        <v>0</v>
      </c>
      <c r="DQ19" s="447">
        <v>-6.1700120568275452E-9</v>
      </c>
      <c r="DR19" s="378">
        <v>2134049.7399999946</v>
      </c>
      <c r="DS19" s="448">
        <v>994413.81999999937</v>
      </c>
      <c r="DT19" s="378">
        <v>518087.47999999992</v>
      </c>
      <c r="DU19" s="378">
        <v>47810.010000000009</v>
      </c>
      <c r="DV19" s="378">
        <v>0</v>
      </c>
      <c r="DW19" s="378">
        <v>0</v>
      </c>
      <c r="DZ19"/>
      <c r="EA19"/>
    </row>
    <row r="20" spans="1:138">
      <c r="A20" s="444">
        <v>2017</v>
      </c>
      <c r="B20" s="445" t="s">
        <v>424</v>
      </c>
      <c r="C20" s="444">
        <v>2017</v>
      </c>
      <c r="D20" s="446" t="s">
        <v>907</v>
      </c>
      <c r="E20" s="446" t="s">
        <v>573</v>
      </c>
      <c r="F20" s="446" t="s">
        <v>908</v>
      </c>
      <c r="G20" s="446" t="s">
        <v>571</v>
      </c>
      <c r="H20" s="377">
        <v>1752496.35</v>
      </c>
      <c r="I20" s="377">
        <v>0</v>
      </c>
      <c r="J20" s="377">
        <v>135845.51999999999</v>
      </c>
      <c r="K20" s="377">
        <v>0</v>
      </c>
      <c r="L20" s="377">
        <v>133460</v>
      </c>
      <c r="M20" s="377">
        <v>3856.93</v>
      </c>
      <c r="N20" s="377">
        <v>0</v>
      </c>
      <c r="O20" s="377">
        <v>0</v>
      </c>
      <c r="P20" s="377">
        <v>23574.59</v>
      </c>
      <c r="Q20" s="377">
        <v>2419.86</v>
      </c>
      <c r="R20" s="377">
        <v>0</v>
      </c>
      <c r="S20" s="377">
        <v>0</v>
      </c>
      <c r="T20" s="377">
        <v>1062.2</v>
      </c>
      <c r="U20" s="377">
        <v>0</v>
      </c>
      <c r="V20" s="377">
        <v>0</v>
      </c>
      <c r="W20" s="377">
        <v>2787.71</v>
      </c>
      <c r="X20" s="377">
        <v>83115</v>
      </c>
      <c r="Y20" s="377">
        <v>2138618.16</v>
      </c>
      <c r="Z20" s="377">
        <v>990382.32</v>
      </c>
      <c r="AA20" s="377">
        <v>534.18000000000006</v>
      </c>
      <c r="AB20" s="377">
        <v>257747.35</v>
      </c>
      <c r="AC20" s="377">
        <v>0</v>
      </c>
      <c r="AD20" s="377">
        <v>131137.46</v>
      </c>
      <c r="AE20" s="377">
        <v>0</v>
      </c>
      <c r="AF20" s="377">
        <v>0</v>
      </c>
      <c r="AG20" s="377">
        <v>0</v>
      </c>
      <c r="AH20" s="377">
        <v>0</v>
      </c>
      <c r="AI20" s="377">
        <v>0</v>
      </c>
      <c r="AJ20" s="377">
        <v>0</v>
      </c>
      <c r="AK20" s="377">
        <v>51991.08</v>
      </c>
      <c r="AL20" s="377">
        <v>0</v>
      </c>
      <c r="AM20" s="377">
        <v>0</v>
      </c>
      <c r="AN20" s="377">
        <v>0</v>
      </c>
      <c r="AO20" s="377">
        <v>22078.02</v>
      </c>
      <c r="AP20" s="377">
        <v>28407.83</v>
      </c>
      <c r="AQ20" s="377">
        <v>2485.88</v>
      </c>
      <c r="AR20" s="377">
        <v>83870.75999999998</v>
      </c>
      <c r="AS20" s="377">
        <v>7640.13</v>
      </c>
      <c r="AT20" s="377">
        <v>84.139999999999986</v>
      </c>
      <c r="AU20" s="377">
        <v>12052.990000000002</v>
      </c>
      <c r="AV20" s="377">
        <v>5139.75</v>
      </c>
      <c r="AW20" s="377">
        <v>0</v>
      </c>
      <c r="AX20" s="377">
        <v>99424.79</v>
      </c>
      <c r="AY20" s="377">
        <v>124704.14999999997</v>
      </c>
      <c r="AZ20" s="377">
        <v>6618.48</v>
      </c>
      <c r="BA20" s="377">
        <v>55292.26</v>
      </c>
      <c r="BB20" s="377">
        <v>367531</v>
      </c>
      <c r="BC20" s="377">
        <v>0</v>
      </c>
      <c r="BD20" s="377">
        <v>0</v>
      </c>
      <c r="BE20" s="377">
        <v>2247122.5699999998</v>
      </c>
      <c r="BF20" s="377">
        <v>8143.0000000002328</v>
      </c>
      <c r="BG20" s="377">
        <v>-108504.40999999968</v>
      </c>
      <c r="BH20" s="377">
        <v>-100361.40999999945</v>
      </c>
      <c r="BI20" s="377">
        <v>7026.25</v>
      </c>
      <c r="BJ20" s="377">
        <v>0</v>
      </c>
      <c r="BK20" s="377">
        <v>0</v>
      </c>
      <c r="BL20" s="377">
        <v>7026.25</v>
      </c>
      <c r="BM20" s="377">
        <v>0</v>
      </c>
      <c r="BN20" s="377">
        <v>2771.4</v>
      </c>
      <c r="BO20" s="377">
        <v>0</v>
      </c>
      <c r="BP20" s="377">
        <v>6040.8</v>
      </c>
      <c r="BQ20" s="377">
        <v>8812.2000000000007</v>
      </c>
      <c r="BR20" s="377">
        <v>15080.77</v>
      </c>
      <c r="BS20" s="377">
        <v>-1785.9500000000007</v>
      </c>
      <c r="BT20" s="377">
        <v>13294.82</v>
      </c>
      <c r="BU20" s="377">
        <v>0</v>
      </c>
      <c r="BV20" s="377">
        <v>0</v>
      </c>
      <c r="BW20" s="377">
        <v>0</v>
      </c>
      <c r="BX20" s="377">
        <v>0</v>
      </c>
      <c r="BY20" s="377">
        <v>0</v>
      </c>
      <c r="BZ20" s="377">
        <v>0</v>
      </c>
      <c r="CA20" s="377">
        <v>0</v>
      </c>
      <c r="CB20" s="377">
        <v>0</v>
      </c>
      <c r="CC20" s="377">
        <v>0</v>
      </c>
      <c r="CD20" s="377">
        <v>-100361.40999999945</v>
      </c>
      <c r="CE20" s="377">
        <v>0</v>
      </c>
      <c r="CF20" s="377">
        <v>13294.82</v>
      </c>
      <c r="CG20" s="377">
        <v>0</v>
      </c>
      <c r="CH20" s="377">
        <v>0</v>
      </c>
      <c r="CI20" s="377">
        <f t="shared" si="0"/>
        <v>-87066.589999999444</v>
      </c>
      <c r="CJ20" s="377">
        <v>123084.6</v>
      </c>
      <c r="CK20" s="377">
        <v>0</v>
      </c>
      <c r="CL20" s="377">
        <v>0</v>
      </c>
      <c r="CM20" s="377">
        <v>123084.6</v>
      </c>
      <c r="CN20" s="377">
        <v>0</v>
      </c>
      <c r="CO20" s="377">
        <v>0</v>
      </c>
      <c r="CP20" s="377">
        <v>7555</v>
      </c>
      <c r="CQ20" s="377">
        <v>0</v>
      </c>
      <c r="CR20" s="377">
        <v>-181536.78999999998</v>
      </c>
      <c r="CS20" s="377">
        <v>-50897.189999999973</v>
      </c>
      <c r="CT20" s="377">
        <v>0</v>
      </c>
      <c r="CU20" s="377">
        <v>0</v>
      </c>
      <c r="CV20" s="377">
        <v>0</v>
      </c>
      <c r="CW20" s="377">
        <v>0</v>
      </c>
      <c r="CX20" s="377"/>
      <c r="CY20" s="377"/>
      <c r="CZ20" s="377"/>
      <c r="DA20" s="377">
        <v>0</v>
      </c>
      <c r="DB20" s="377">
        <v>0</v>
      </c>
      <c r="DC20" s="377">
        <v>0</v>
      </c>
      <c r="DD20" s="377">
        <v>306.89</v>
      </c>
      <c r="DE20" s="377">
        <v>0</v>
      </c>
      <c r="DF20" s="377">
        <v>0</v>
      </c>
      <c r="DG20" s="377">
        <v>-36476.29</v>
      </c>
      <c r="DH20" s="377">
        <v>0</v>
      </c>
      <c r="DI20" s="377">
        <v>0</v>
      </c>
      <c r="DJ20" s="377">
        <v>0</v>
      </c>
      <c r="DK20" s="377">
        <v>-36169.4</v>
      </c>
      <c r="DL20" s="377">
        <v>0</v>
      </c>
      <c r="DM20" s="377">
        <v>0</v>
      </c>
      <c r="DN20" s="377">
        <v>0</v>
      </c>
      <c r="DO20" s="377">
        <v>0</v>
      </c>
      <c r="DP20" s="377">
        <v>0</v>
      </c>
      <c r="DQ20" s="447">
        <v>0</v>
      </c>
      <c r="DR20" s="378">
        <v>1379801.31</v>
      </c>
      <c r="DS20" s="448">
        <v>867321.25999999978</v>
      </c>
      <c r="DT20" s="378">
        <v>124704.14999999997</v>
      </c>
      <c r="DU20" s="378">
        <v>27056.65</v>
      </c>
      <c r="DV20" s="378">
        <v>0</v>
      </c>
      <c r="DW20" s="378">
        <v>0</v>
      </c>
      <c r="DZ20"/>
      <c r="EA20"/>
    </row>
    <row r="21" spans="1:138">
      <c r="A21" s="444">
        <v>2016</v>
      </c>
      <c r="B21" s="445" t="s">
        <v>425</v>
      </c>
      <c r="C21" s="444">
        <v>2016</v>
      </c>
      <c r="D21" s="446" t="s">
        <v>907</v>
      </c>
      <c r="E21" s="446" t="s">
        <v>573</v>
      </c>
      <c r="F21" s="446" t="s">
        <v>908</v>
      </c>
      <c r="G21" s="446" t="s">
        <v>571</v>
      </c>
      <c r="H21" s="377">
        <v>2237895</v>
      </c>
      <c r="I21" s="377">
        <v>0</v>
      </c>
      <c r="J21" s="377">
        <v>147363</v>
      </c>
      <c r="K21" s="377">
        <v>0</v>
      </c>
      <c r="L21" s="377">
        <v>223070</v>
      </c>
      <c r="M21" s="377">
        <v>1914</v>
      </c>
      <c r="N21" s="377">
        <v>1110</v>
      </c>
      <c r="O21" s="377">
        <v>0</v>
      </c>
      <c r="P21" s="377">
        <v>114737</v>
      </c>
      <c r="Q21" s="377">
        <v>348</v>
      </c>
      <c r="R21" s="377">
        <v>0</v>
      </c>
      <c r="S21" s="377">
        <v>0</v>
      </c>
      <c r="T21" s="377">
        <v>39284</v>
      </c>
      <c r="U21" s="377">
        <v>0</v>
      </c>
      <c r="V21" s="377">
        <v>0</v>
      </c>
      <c r="W21" s="377">
        <v>2707</v>
      </c>
      <c r="X21" s="377">
        <v>19595</v>
      </c>
      <c r="Y21" s="377">
        <v>2788023</v>
      </c>
      <c r="Z21" s="377">
        <v>1159025</v>
      </c>
      <c r="AA21" s="377">
        <v>0</v>
      </c>
      <c r="AB21" s="377">
        <v>302571</v>
      </c>
      <c r="AC21" s="377">
        <v>0</v>
      </c>
      <c r="AD21" s="377">
        <v>230718</v>
      </c>
      <c r="AE21" s="377">
        <v>0</v>
      </c>
      <c r="AF21" s="377">
        <v>106902</v>
      </c>
      <c r="AG21" s="377">
        <v>7380</v>
      </c>
      <c r="AH21" s="377">
        <v>9145</v>
      </c>
      <c r="AI21" s="377">
        <v>0</v>
      </c>
      <c r="AJ21" s="377">
        <v>0</v>
      </c>
      <c r="AK21" s="377">
        <v>18898</v>
      </c>
      <c r="AL21" s="377">
        <v>2337</v>
      </c>
      <c r="AM21" s="377">
        <v>260</v>
      </c>
      <c r="AN21" s="377">
        <v>6364</v>
      </c>
      <c r="AO21" s="377">
        <v>53782</v>
      </c>
      <c r="AP21" s="377">
        <v>42612</v>
      </c>
      <c r="AQ21" s="377">
        <v>-6128</v>
      </c>
      <c r="AR21" s="377">
        <v>114168</v>
      </c>
      <c r="AS21" s="377">
        <v>8102</v>
      </c>
      <c r="AT21" s="377">
        <v>0</v>
      </c>
      <c r="AU21" s="377">
        <v>7761</v>
      </c>
      <c r="AV21" s="377">
        <v>9471</v>
      </c>
      <c r="AW21" s="377">
        <v>9430</v>
      </c>
      <c r="AX21" s="377">
        <v>75164</v>
      </c>
      <c r="AY21" s="377">
        <v>107407</v>
      </c>
      <c r="AZ21" s="377">
        <v>9444</v>
      </c>
      <c r="BA21" s="377">
        <v>54470</v>
      </c>
      <c r="BB21" s="377">
        <v>386831</v>
      </c>
      <c r="BC21" s="377">
        <v>0</v>
      </c>
      <c r="BD21" s="377">
        <v>0</v>
      </c>
      <c r="BE21" s="377">
        <v>2716114</v>
      </c>
      <c r="BF21" s="377">
        <v>83075</v>
      </c>
      <c r="BG21" s="377">
        <v>71909</v>
      </c>
      <c r="BH21" s="377">
        <v>154984</v>
      </c>
      <c r="BI21" s="377">
        <v>8039</v>
      </c>
      <c r="BJ21" s="377">
        <v>0</v>
      </c>
      <c r="BK21" s="377">
        <v>0</v>
      </c>
      <c r="BL21" s="377">
        <v>8039</v>
      </c>
      <c r="BM21" s="377">
        <v>0</v>
      </c>
      <c r="BN21" s="377">
        <v>0</v>
      </c>
      <c r="BO21" s="377">
        <v>0</v>
      </c>
      <c r="BP21" s="377">
        <v>0</v>
      </c>
      <c r="BQ21" s="377">
        <v>0</v>
      </c>
      <c r="BR21" s="377">
        <v>0</v>
      </c>
      <c r="BS21" s="377">
        <v>8039</v>
      </c>
      <c r="BT21" s="377">
        <v>8039</v>
      </c>
      <c r="BU21" s="377">
        <v>0</v>
      </c>
      <c r="BV21" s="377">
        <v>0</v>
      </c>
      <c r="BW21" s="377">
        <v>0</v>
      </c>
      <c r="BX21" s="377">
        <v>0</v>
      </c>
      <c r="BY21" s="377">
        <v>0</v>
      </c>
      <c r="BZ21" s="377">
        <v>0</v>
      </c>
      <c r="CA21" s="377">
        <v>0</v>
      </c>
      <c r="CB21" s="377">
        <v>0</v>
      </c>
      <c r="CC21" s="377">
        <v>0</v>
      </c>
      <c r="CD21" s="377">
        <v>154984</v>
      </c>
      <c r="CE21" s="377">
        <v>0</v>
      </c>
      <c r="CF21" s="377">
        <v>8039</v>
      </c>
      <c r="CG21" s="377">
        <v>0</v>
      </c>
      <c r="CH21" s="377">
        <v>0</v>
      </c>
      <c r="CI21" s="377">
        <f t="shared" si="0"/>
        <v>163023</v>
      </c>
      <c r="CJ21" s="377">
        <v>356398</v>
      </c>
      <c r="CK21" s="377">
        <v>0</v>
      </c>
      <c r="CL21" s="377">
        <v>0</v>
      </c>
      <c r="CM21" s="377">
        <v>356398</v>
      </c>
      <c r="CN21" s="377">
        <v>0</v>
      </c>
      <c r="CO21" s="377">
        <v>0</v>
      </c>
      <c r="CP21" s="377">
        <v>1695</v>
      </c>
      <c r="CQ21" s="377">
        <v>0</v>
      </c>
      <c r="CR21" s="377">
        <v>0</v>
      </c>
      <c r="CS21" s="377">
        <v>358093</v>
      </c>
      <c r="CT21" s="377">
        <v>0</v>
      </c>
      <c r="CU21" s="377">
        <v>0</v>
      </c>
      <c r="CV21" s="377">
        <v>0</v>
      </c>
      <c r="CW21" s="377">
        <v>0</v>
      </c>
      <c r="CX21" s="377"/>
      <c r="CY21" s="377"/>
      <c r="CZ21" s="377"/>
      <c r="DA21" s="377">
        <v>0</v>
      </c>
      <c r="DB21" s="377">
        <v>0</v>
      </c>
      <c r="DC21" s="377">
        <v>1110</v>
      </c>
      <c r="DD21" s="377">
        <v>3889</v>
      </c>
      <c r="DE21" s="377">
        <v>17499</v>
      </c>
      <c r="DF21" s="377">
        <v>960</v>
      </c>
      <c r="DG21" s="377">
        <v>-27389</v>
      </c>
      <c r="DH21" s="377">
        <v>-15300</v>
      </c>
      <c r="DI21" s="377">
        <v>0</v>
      </c>
      <c r="DJ21" s="377">
        <v>-4605</v>
      </c>
      <c r="DK21" s="377">
        <v>-23836</v>
      </c>
      <c r="DL21" s="377">
        <v>0</v>
      </c>
      <c r="DM21" s="377">
        <v>0</v>
      </c>
      <c r="DN21" s="377">
        <v>-8566</v>
      </c>
      <c r="DO21" s="377">
        <v>-162669</v>
      </c>
      <c r="DP21" s="377">
        <v>0</v>
      </c>
      <c r="DQ21" s="447">
        <v>-0.12</v>
      </c>
      <c r="DR21" s="378">
        <v>1806596</v>
      </c>
      <c r="DS21" s="448">
        <v>909518</v>
      </c>
      <c r="DT21" s="378">
        <v>107407</v>
      </c>
      <c r="DU21" s="378">
        <v>154369</v>
      </c>
      <c r="DV21" s="378">
        <v>0</v>
      </c>
      <c r="DW21" s="378">
        <v>-171235</v>
      </c>
      <c r="DZ21"/>
      <c r="EA21"/>
      <c r="EH21"/>
    </row>
    <row r="22" spans="1:138">
      <c r="A22" s="444">
        <v>2239</v>
      </c>
      <c r="B22" s="445" t="s">
        <v>511</v>
      </c>
      <c r="C22" s="444">
        <v>2239</v>
      </c>
      <c r="D22" s="446" t="s">
        <v>907</v>
      </c>
      <c r="E22" s="446" t="s">
        <v>573</v>
      </c>
      <c r="F22" s="446" t="s">
        <v>908</v>
      </c>
      <c r="G22" s="446" t="s">
        <v>571</v>
      </c>
      <c r="H22" s="377">
        <v>1240610.04</v>
      </c>
      <c r="I22" s="377">
        <v>0</v>
      </c>
      <c r="J22" s="377">
        <v>70377.649999999994</v>
      </c>
      <c r="K22" s="377">
        <v>0</v>
      </c>
      <c r="L22" s="377">
        <v>158873.96</v>
      </c>
      <c r="M22" s="377">
        <v>600</v>
      </c>
      <c r="N22" s="377">
        <v>0</v>
      </c>
      <c r="O22" s="377">
        <v>0</v>
      </c>
      <c r="P22" s="377">
        <v>75481.53</v>
      </c>
      <c r="Q22" s="377">
        <v>27855.53</v>
      </c>
      <c r="R22" s="377">
        <v>0</v>
      </c>
      <c r="S22" s="377">
        <v>0</v>
      </c>
      <c r="T22" s="377">
        <v>83769.189999999886</v>
      </c>
      <c r="U22" s="377">
        <v>65612.710000000006</v>
      </c>
      <c r="V22" s="377">
        <v>0</v>
      </c>
      <c r="W22" s="377">
        <v>2083.75</v>
      </c>
      <c r="X22" s="377">
        <v>61563</v>
      </c>
      <c r="Y22" s="377">
        <v>1786827.3599999999</v>
      </c>
      <c r="Z22" s="377">
        <v>605004.85000000056</v>
      </c>
      <c r="AA22" s="377">
        <v>0</v>
      </c>
      <c r="AB22" s="377">
        <v>373955.64</v>
      </c>
      <c r="AC22" s="377">
        <v>39369.919999999634</v>
      </c>
      <c r="AD22" s="377">
        <v>134665.14000000001</v>
      </c>
      <c r="AE22" s="377">
        <v>0</v>
      </c>
      <c r="AF22" s="377">
        <v>278616.85999999987</v>
      </c>
      <c r="AG22" s="377">
        <v>-8.0035533756017685E-11</v>
      </c>
      <c r="AH22" s="377">
        <v>16</v>
      </c>
      <c r="AI22" s="377">
        <v>0</v>
      </c>
      <c r="AJ22" s="377">
        <v>0</v>
      </c>
      <c r="AK22" s="377">
        <v>-1715.42</v>
      </c>
      <c r="AL22" s="377">
        <v>0</v>
      </c>
      <c r="AM22" s="377">
        <v>433.4</v>
      </c>
      <c r="AN22" s="377">
        <v>3348.67</v>
      </c>
      <c r="AO22" s="377">
        <v>28066.91</v>
      </c>
      <c r="AP22" s="377">
        <v>11105.6</v>
      </c>
      <c r="AQ22" s="377">
        <v>4443.18</v>
      </c>
      <c r="AR22" s="377">
        <v>138463.67000000001</v>
      </c>
      <c r="AS22" s="377">
        <v>160.82999999999998</v>
      </c>
      <c r="AT22" s="377">
        <v>144.23999999999998</v>
      </c>
      <c r="AU22" s="377">
        <v>67490.13</v>
      </c>
      <c r="AV22" s="377">
        <v>5139.75</v>
      </c>
      <c r="AW22" s="377">
        <v>0</v>
      </c>
      <c r="AX22" s="377">
        <v>79804.099999999991</v>
      </c>
      <c r="AY22" s="377">
        <v>38539.589999999997</v>
      </c>
      <c r="AZ22" s="377">
        <v>4186.6899999999996</v>
      </c>
      <c r="BA22" s="377">
        <v>32237.340000000004</v>
      </c>
      <c r="BB22" s="377">
        <v>0</v>
      </c>
      <c r="BC22" s="377">
        <v>0</v>
      </c>
      <c r="BD22" s="377">
        <v>0</v>
      </c>
      <c r="BE22" s="377">
        <v>1843477.0900000003</v>
      </c>
      <c r="BF22" s="377">
        <v>61452.890000000509</v>
      </c>
      <c r="BG22" s="377">
        <v>-56649.730000000447</v>
      </c>
      <c r="BH22" s="377">
        <v>4803.1600000000617</v>
      </c>
      <c r="BI22" s="377">
        <v>6198.25</v>
      </c>
      <c r="BJ22" s="377">
        <v>0</v>
      </c>
      <c r="BK22" s="377">
        <v>0</v>
      </c>
      <c r="BL22" s="377">
        <v>6198.25</v>
      </c>
      <c r="BM22" s="377">
        <v>0</v>
      </c>
      <c r="BN22" s="377">
        <v>6100</v>
      </c>
      <c r="BO22" s="377">
        <v>0</v>
      </c>
      <c r="BP22" s="377">
        <v>0</v>
      </c>
      <c r="BQ22" s="377">
        <v>6100</v>
      </c>
      <c r="BR22" s="377">
        <v>8773.4199999999983</v>
      </c>
      <c r="BS22" s="377">
        <v>98.25</v>
      </c>
      <c r="BT22" s="377">
        <v>8871.6699999999983</v>
      </c>
      <c r="BU22" s="377">
        <v>0</v>
      </c>
      <c r="BV22" s="377">
        <v>0</v>
      </c>
      <c r="BW22" s="377">
        <v>0</v>
      </c>
      <c r="BX22" s="377">
        <v>0</v>
      </c>
      <c r="BY22" s="377">
        <v>0</v>
      </c>
      <c r="BZ22" s="377">
        <v>0</v>
      </c>
      <c r="CA22" s="377">
        <v>0</v>
      </c>
      <c r="CB22" s="377">
        <v>0</v>
      </c>
      <c r="CC22" s="377">
        <v>0</v>
      </c>
      <c r="CD22" s="377">
        <v>4803.1600000000617</v>
      </c>
      <c r="CE22" s="377">
        <v>0</v>
      </c>
      <c r="CF22" s="377">
        <v>8871.6699999999983</v>
      </c>
      <c r="CG22" s="377">
        <v>0</v>
      </c>
      <c r="CH22" s="377">
        <v>0</v>
      </c>
      <c r="CI22" s="377">
        <f t="shared" si="0"/>
        <v>13674.83000000006</v>
      </c>
      <c r="CJ22" s="377">
        <v>148350.37</v>
      </c>
      <c r="CK22" s="377">
        <v>14769.81</v>
      </c>
      <c r="CL22" s="377">
        <v>0</v>
      </c>
      <c r="CM22" s="377">
        <v>133580.56</v>
      </c>
      <c r="CN22" s="377">
        <v>0</v>
      </c>
      <c r="CO22" s="377">
        <v>0</v>
      </c>
      <c r="CP22" s="377">
        <v>5034.8100000000004</v>
      </c>
      <c r="CQ22" s="377">
        <v>0</v>
      </c>
      <c r="CR22" s="377">
        <v>-160228.96000000002</v>
      </c>
      <c r="CS22" s="377">
        <v>-21613.590000000026</v>
      </c>
      <c r="CT22" s="377">
        <v>0</v>
      </c>
      <c r="CU22" s="377">
        <v>0</v>
      </c>
      <c r="CV22" s="377">
        <v>0</v>
      </c>
      <c r="CW22" s="377">
        <v>0</v>
      </c>
      <c r="CX22" s="377"/>
      <c r="CY22" s="377"/>
      <c r="CZ22" s="377"/>
      <c r="DA22" s="377">
        <v>0</v>
      </c>
      <c r="DB22" s="377">
        <v>0</v>
      </c>
      <c r="DC22" s="377">
        <v>55000</v>
      </c>
      <c r="DD22" s="377">
        <v>2861.87</v>
      </c>
      <c r="DE22" s="377">
        <v>0</v>
      </c>
      <c r="DF22" s="377">
        <v>0</v>
      </c>
      <c r="DG22" s="377">
        <v>-22572.959999999999</v>
      </c>
      <c r="DH22" s="377">
        <v>0</v>
      </c>
      <c r="DI22" s="377">
        <v>0</v>
      </c>
      <c r="DJ22" s="377">
        <v>0</v>
      </c>
      <c r="DK22" s="377">
        <v>35288.910000000003</v>
      </c>
      <c r="DL22" s="377">
        <v>0</v>
      </c>
      <c r="DM22" s="377">
        <v>0</v>
      </c>
      <c r="DN22" s="377">
        <v>0</v>
      </c>
      <c r="DO22" s="377">
        <v>0</v>
      </c>
      <c r="DP22" s="377">
        <v>0</v>
      </c>
      <c r="DQ22" s="447">
        <v>-0.19000000011874363</v>
      </c>
      <c r="DR22" s="378">
        <v>1431612.4100000001</v>
      </c>
      <c r="DS22" s="448">
        <v>411864.68000000017</v>
      </c>
      <c r="DT22" s="378">
        <v>38539.589999999997</v>
      </c>
      <c r="DU22" s="378">
        <v>187106.24999999988</v>
      </c>
      <c r="DV22" s="378">
        <v>65612.710000000006</v>
      </c>
      <c r="DW22" s="378">
        <v>0</v>
      </c>
      <c r="DZ22"/>
      <c r="EA22"/>
      <c r="EH22"/>
    </row>
    <row r="23" spans="1:138">
      <c r="A23" s="444">
        <v>2241</v>
      </c>
      <c r="B23" s="445" t="s">
        <v>426</v>
      </c>
      <c r="C23" s="444">
        <v>2241</v>
      </c>
      <c r="D23" s="446" t="s">
        <v>907</v>
      </c>
      <c r="E23" s="446" t="s">
        <v>573</v>
      </c>
      <c r="F23" s="446" t="s">
        <v>908</v>
      </c>
      <c r="G23" s="446" t="s">
        <v>571</v>
      </c>
      <c r="H23" s="377">
        <v>1521367.2</v>
      </c>
      <c r="I23" s="377">
        <v>0</v>
      </c>
      <c r="J23" s="377">
        <v>62904.88</v>
      </c>
      <c r="K23" s="377">
        <v>0</v>
      </c>
      <c r="L23" s="377">
        <v>209430</v>
      </c>
      <c r="M23" s="377">
        <v>66976.73</v>
      </c>
      <c r="N23" s="377">
        <v>0</v>
      </c>
      <c r="O23" s="377">
        <v>0</v>
      </c>
      <c r="P23" s="377">
        <v>104243.98999999996</v>
      </c>
      <c r="Q23" s="377">
        <v>25508.39</v>
      </c>
      <c r="R23" s="377">
        <v>0</v>
      </c>
      <c r="S23" s="377">
        <v>0</v>
      </c>
      <c r="T23" s="377">
        <v>719.35</v>
      </c>
      <c r="U23" s="377">
        <v>0</v>
      </c>
      <c r="V23" s="377">
        <v>0</v>
      </c>
      <c r="W23" s="377">
        <v>13422.08</v>
      </c>
      <c r="X23" s="377">
        <v>18555</v>
      </c>
      <c r="Y23" s="377">
        <v>2023127.6199999999</v>
      </c>
      <c r="Z23" s="377">
        <v>957971.24999999977</v>
      </c>
      <c r="AA23" s="377">
        <v>5037.67</v>
      </c>
      <c r="AB23" s="377">
        <v>383458.39</v>
      </c>
      <c r="AC23" s="377">
        <v>64133.970000000205</v>
      </c>
      <c r="AD23" s="377">
        <v>148734.24</v>
      </c>
      <c r="AE23" s="377">
        <v>0</v>
      </c>
      <c r="AF23" s="377">
        <v>60331.050000000221</v>
      </c>
      <c r="AG23" s="377">
        <v>26115.359999999979</v>
      </c>
      <c r="AH23" s="377">
        <v>4415.74</v>
      </c>
      <c r="AI23" s="377">
        <v>0</v>
      </c>
      <c r="AJ23" s="377">
        <v>0</v>
      </c>
      <c r="AK23" s="377">
        <v>15564.039999999999</v>
      </c>
      <c r="AL23" s="377">
        <v>16394.75</v>
      </c>
      <c r="AM23" s="377">
        <v>18106.830000000002</v>
      </c>
      <c r="AN23" s="377">
        <v>2831.1699999999987</v>
      </c>
      <c r="AO23" s="377">
        <v>47303.069999999992</v>
      </c>
      <c r="AP23" s="377">
        <v>14721.39</v>
      </c>
      <c r="AQ23" s="377">
        <v>12863.670000000002</v>
      </c>
      <c r="AR23" s="377">
        <v>112974.59999999998</v>
      </c>
      <c r="AS23" s="377">
        <v>17656.829999999998</v>
      </c>
      <c r="AT23" s="377">
        <v>96.159999999999982</v>
      </c>
      <c r="AU23" s="377">
        <v>73515.449999999968</v>
      </c>
      <c r="AV23" s="377">
        <v>5139.75</v>
      </c>
      <c r="AW23" s="377">
        <v>3450</v>
      </c>
      <c r="AX23" s="377">
        <v>82179.440000000017</v>
      </c>
      <c r="AY23" s="377">
        <v>20678.139999999996</v>
      </c>
      <c r="AZ23" s="377">
        <v>6142.15</v>
      </c>
      <c r="BA23" s="377">
        <v>168677.79999999993</v>
      </c>
      <c r="BB23" s="377">
        <v>0</v>
      </c>
      <c r="BC23" s="377">
        <v>0</v>
      </c>
      <c r="BD23" s="377">
        <v>0</v>
      </c>
      <c r="BE23" s="377">
        <v>2268492.9099999997</v>
      </c>
      <c r="BF23" s="377">
        <v>186943.56</v>
      </c>
      <c r="BG23" s="377">
        <v>-245365.2899999998</v>
      </c>
      <c r="BH23" s="377">
        <v>-58421.729999999807</v>
      </c>
      <c r="BI23" s="377">
        <v>7037.5</v>
      </c>
      <c r="BJ23" s="377">
        <v>0</v>
      </c>
      <c r="BK23" s="377">
        <v>0</v>
      </c>
      <c r="BL23" s="377">
        <v>7037.5</v>
      </c>
      <c r="BM23" s="377">
        <v>0</v>
      </c>
      <c r="BN23" s="377">
        <v>0</v>
      </c>
      <c r="BO23" s="377">
        <v>15026.34</v>
      </c>
      <c r="BP23" s="377">
        <v>0</v>
      </c>
      <c r="BQ23" s="377">
        <v>15026.34</v>
      </c>
      <c r="BR23" s="377">
        <v>20714.71</v>
      </c>
      <c r="BS23" s="377">
        <v>-7988.84</v>
      </c>
      <c r="BT23" s="377">
        <v>12725.869999999999</v>
      </c>
      <c r="BU23" s="377">
        <v>0</v>
      </c>
      <c r="BV23" s="377">
        <v>0</v>
      </c>
      <c r="BW23" s="377">
        <v>0</v>
      </c>
      <c r="BX23" s="377">
        <v>0</v>
      </c>
      <c r="BY23" s="377">
        <v>0</v>
      </c>
      <c r="BZ23" s="377">
        <v>0</v>
      </c>
      <c r="CA23" s="377">
        <v>0</v>
      </c>
      <c r="CB23" s="377">
        <v>0</v>
      </c>
      <c r="CC23" s="377">
        <v>0</v>
      </c>
      <c r="CD23" s="377">
        <v>-58421.729999999807</v>
      </c>
      <c r="CE23" s="377">
        <v>0</v>
      </c>
      <c r="CF23" s="377">
        <v>12725.869999999999</v>
      </c>
      <c r="CG23" s="377">
        <v>0</v>
      </c>
      <c r="CH23" s="377">
        <v>0</v>
      </c>
      <c r="CI23" s="377">
        <f t="shared" si="0"/>
        <v>-45695.859999999811</v>
      </c>
      <c r="CJ23" s="377">
        <v>157094</v>
      </c>
      <c r="CK23" s="377">
        <v>0</v>
      </c>
      <c r="CL23" s="377">
        <v>0</v>
      </c>
      <c r="CM23" s="377">
        <v>157094</v>
      </c>
      <c r="CN23" s="377">
        <v>0</v>
      </c>
      <c r="CO23" s="377">
        <v>0</v>
      </c>
      <c r="CP23" s="377">
        <v>3984</v>
      </c>
      <c r="CQ23" s="377">
        <v>0</v>
      </c>
      <c r="CR23" s="377">
        <v>-184191.84</v>
      </c>
      <c r="CS23" s="377">
        <v>-23113.839999999997</v>
      </c>
      <c r="CT23" s="377">
        <v>0</v>
      </c>
      <c r="CU23" s="377">
        <v>0</v>
      </c>
      <c r="CV23" s="377">
        <v>0</v>
      </c>
      <c r="CW23" s="377">
        <v>0</v>
      </c>
      <c r="CX23" s="377"/>
      <c r="CY23" s="377"/>
      <c r="CZ23" s="377"/>
      <c r="DA23" s="377">
        <v>0</v>
      </c>
      <c r="DB23" s="377">
        <v>0</v>
      </c>
      <c r="DC23" s="377">
        <v>1913.16</v>
      </c>
      <c r="DD23" s="377">
        <v>7160.15</v>
      </c>
      <c r="DE23" s="377">
        <v>0</v>
      </c>
      <c r="DF23" s="377">
        <v>0</v>
      </c>
      <c r="DG23" s="377">
        <v>-31655.33</v>
      </c>
      <c r="DH23" s="377">
        <v>0</v>
      </c>
      <c r="DI23" s="377">
        <v>0</v>
      </c>
      <c r="DJ23" s="377">
        <v>0</v>
      </c>
      <c r="DK23" s="377">
        <v>-22582.020000000004</v>
      </c>
      <c r="DL23" s="377">
        <v>0</v>
      </c>
      <c r="DM23" s="377">
        <v>0</v>
      </c>
      <c r="DN23" s="377">
        <v>0</v>
      </c>
      <c r="DO23" s="377">
        <v>0</v>
      </c>
      <c r="DP23" s="377">
        <v>0</v>
      </c>
      <c r="DQ23" s="447"/>
      <c r="DR23" s="378">
        <v>1645781.9300000002</v>
      </c>
      <c r="DS23" s="448">
        <v>622710.97999999952</v>
      </c>
      <c r="DT23" s="378">
        <v>20678.139999999996</v>
      </c>
      <c r="DU23" s="378">
        <v>130471.72999999997</v>
      </c>
      <c r="DV23" s="378">
        <v>0</v>
      </c>
      <c r="DW23" s="378">
        <v>0</v>
      </c>
      <c r="DZ23"/>
      <c r="EA23"/>
      <c r="EH23"/>
    </row>
    <row r="24" spans="1:138">
      <c r="A24" s="444">
        <v>2456</v>
      </c>
      <c r="B24" s="445" t="s">
        <v>427</v>
      </c>
      <c r="C24" s="444">
        <v>2456</v>
      </c>
      <c r="D24" s="446" t="s">
        <v>907</v>
      </c>
      <c r="E24" s="446" t="s">
        <v>573</v>
      </c>
      <c r="F24" s="446" t="s">
        <v>908</v>
      </c>
      <c r="G24" s="446" t="s">
        <v>883</v>
      </c>
      <c r="H24" s="377">
        <v>1318213.93</v>
      </c>
      <c r="I24" s="377">
        <v>0</v>
      </c>
      <c r="J24" s="377">
        <v>80611.509999999995</v>
      </c>
      <c r="K24" s="377">
        <v>0</v>
      </c>
      <c r="L24" s="377">
        <v>120970</v>
      </c>
      <c r="M24" s="377">
        <v>1400</v>
      </c>
      <c r="N24" s="377">
        <v>0</v>
      </c>
      <c r="O24" s="377">
        <v>0</v>
      </c>
      <c r="P24" s="377">
        <v>45168.44999999999</v>
      </c>
      <c r="Q24" s="377">
        <v>0</v>
      </c>
      <c r="R24" s="377">
        <v>0</v>
      </c>
      <c r="S24" s="377">
        <v>0</v>
      </c>
      <c r="T24" s="377">
        <v>15672.05</v>
      </c>
      <c r="U24" s="377">
        <v>0</v>
      </c>
      <c r="V24" s="377">
        <v>0</v>
      </c>
      <c r="W24" s="377">
        <v>3772.92</v>
      </c>
      <c r="X24" s="377">
        <v>45724</v>
      </c>
      <c r="Y24" s="377">
        <v>1631532.8599999999</v>
      </c>
      <c r="Z24" s="377">
        <v>687975.06000000075</v>
      </c>
      <c r="AA24" s="377">
        <v>101682</v>
      </c>
      <c r="AB24" s="377">
        <v>246066.9</v>
      </c>
      <c r="AC24" s="377">
        <v>61008.000000000233</v>
      </c>
      <c r="AD24" s="377">
        <v>149155</v>
      </c>
      <c r="AE24" s="377">
        <v>36512</v>
      </c>
      <c r="AF24" s="377">
        <v>35683.999999999884</v>
      </c>
      <c r="AG24" s="377">
        <v>516.00000000002183</v>
      </c>
      <c r="AH24" s="377">
        <v>7357</v>
      </c>
      <c r="AI24" s="377">
        <v>0</v>
      </c>
      <c r="AJ24" s="377">
        <v>0</v>
      </c>
      <c r="AK24" s="377">
        <v>6462.4600000000009</v>
      </c>
      <c r="AL24" s="377">
        <v>183.74</v>
      </c>
      <c r="AM24" s="377">
        <v>767.95</v>
      </c>
      <c r="AN24" s="377">
        <v>4250</v>
      </c>
      <c r="AO24" s="377">
        <v>39310</v>
      </c>
      <c r="AP24" s="377">
        <v>43724.74</v>
      </c>
      <c r="AQ24" s="377">
        <v>30469</v>
      </c>
      <c r="AR24" s="377">
        <v>88260.87</v>
      </c>
      <c r="AS24" s="377">
        <v>11012.89</v>
      </c>
      <c r="AT24" s="377">
        <v>0</v>
      </c>
      <c r="AU24" s="377">
        <v>5790.0000000000146</v>
      </c>
      <c r="AV24" s="377">
        <v>5789.75</v>
      </c>
      <c r="AW24" s="377">
        <v>1610</v>
      </c>
      <c r="AX24" s="377">
        <v>33861</v>
      </c>
      <c r="AY24" s="377">
        <v>0</v>
      </c>
      <c r="AZ24" s="377">
        <v>5014</v>
      </c>
      <c r="BA24" s="377">
        <v>70391.100000000006</v>
      </c>
      <c r="BB24" s="377">
        <v>0</v>
      </c>
      <c r="BC24" s="377">
        <v>0</v>
      </c>
      <c r="BD24" s="377">
        <v>0</v>
      </c>
      <c r="BE24" s="377">
        <v>1672853.4600000007</v>
      </c>
      <c r="BF24" s="377">
        <v>-107227.38000000012</v>
      </c>
      <c r="BG24" s="377">
        <v>-41320.600000000792</v>
      </c>
      <c r="BH24" s="377">
        <v>-148547.98000000091</v>
      </c>
      <c r="BI24" s="377">
        <v>6238.75</v>
      </c>
      <c r="BJ24" s="377">
        <v>0</v>
      </c>
      <c r="BK24" s="377">
        <v>0</v>
      </c>
      <c r="BL24" s="377">
        <v>6238.75</v>
      </c>
      <c r="BM24" s="377">
        <v>0</v>
      </c>
      <c r="BN24" s="377">
        <v>5547.2300000000005</v>
      </c>
      <c r="BO24" s="377">
        <v>0</v>
      </c>
      <c r="BP24" s="377">
        <v>0</v>
      </c>
      <c r="BQ24" s="377">
        <v>5547.2300000000005</v>
      </c>
      <c r="BR24" s="377">
        <v>3338.75</v>
      </c>
      <c r="BS24" s="377">
        <v>691.51999999999953</v>
      </c>
      <c r="BT24" s="377">
        <v>4030.2699999999995</v>
      </c>
      <c r="BU24" s="377">
        <v>0</v>
      </c>
      <c r="BV24" s="377">
        <v>0</v>
      </c>
      <c r="BW24" s="377">
        <v>0</v>
      </c>
      <c r="BX24" s="377">
        <v>0</v>
      </c>
      <c r="BY24" s="377">
        <v>0</v>
      </c>
      <c r="BZ24" s="377">
        <v>0</v>
      </c>
      <c r="CA24" s="377">
        <v>0</v>
      </c>
      <c r="CB24" s="377">
        <v>0</v>
      </c>
      <c r="CC24" s="377">
        <v>0</v>
      </c>
      <c r="CD24" s="377">
        <v>-148547.98000000001</v>
      </c>
      <c r="CE24" s="377">
        <v>0</v>
      </c>
      <c r="CF24" s="377">
        <v>4030.27</v>
      </c>
      <c r="CG24" s="377">
        <v>0</v>
      </c>
      <c r="CH24" s="377">
        <v>0</v>
      </c>
      <c r="CI24" s="377">
        <f t="shared" si="0"/>
        <v>-144517.71000000002</v>
      </c>
      <c r="CJ24" s="377">
        <v>2000</v>
      </c>
      <c r="CK24" s="377">
        <v>0</v>
      </c>
      <c r="CL24" s="377">
        <v>0</v>
      </c>
      <c r="CM24" s="377">
        <v>2000</v>
      </c>
      <c r="CN24" s="377">
        <v>-2000</v>
      </c>
      <c r="CO24" s="377">
        <v>0</v>
      </c>
      <c r="CP24" s="377">
        <v>0</v>
      </c>
      <c r="CQ24" s="377">
        <v>0</v>
      </c>
      <c r="CR24" s="377">
        <v>0</v>
      </c>
      <c r="CS24" s="377">
        <v>0</v>
      </c>
      <c r="CT24" s="377">
        <v>0</v>
      </c>
      <c r="CU24" s="377">
        <v>0</v>
      </c>
      <c r="CV24" s="377">
        <v>0</v>
      </c>
      <c r="CW24" s="377">
        <v>0</v>
      </c>
      <c r="CX24" s="377"/>
      <c r="CY24" s="377"/>
      <c r="CZ24" s="377"/>
      <c r="DA24" s="377">
        <v>-145059.10000000094</v>
      </c>
      <c r="DB24" s="377">
        <v>-145059.10000000094</v>
      </c>
      <c r="DC24" s="377">
        <v>0</v>
      </c>
      <c r="DD24" s="377">
        <v>541.39</v>
      </c>
      <c r="DE24" s="377">
        <v>0</v>
      </c>
      <c r="DF24" s="377">
        <v>0</v>
      </c>
      <c r="DG24" s="377">
        <v>0</v>
      </c>
      <c r="DH24" s="377">
        <v>0</v>
      </c>
      <c r="DI24" s="377">
        <v>0</v>
      </c>
      <c r="DJ24" s="377">
        <v>0</v>
      </c>
      <c r="DK24" s="377">
        <v>541.39</v>
      </c>
      <c r="DL24" s="377">
        <v>0</v>
      </c>
      <c r="DM24" s="377">
        <v>0</v>
      </c>
      <c r="DN24" s="377">
        <v>0</v>
      </c>
      <c r="DO24" s="377">
        <v>0</v>
      </c>
      <c r="DP24" s="377">
        <v>0</v>
      </c>
      <c r="DQ24" s="447">
        <v>9.0221874415874481E-10</v>
      </c>
      <c r="DR24" s="378">
        <v>1318598.9600000009</v>
      </c>
      <c r="DS24" s="448">
        <v>354254.49999999977</v>
      </c>
      <c r="DT24" s="378">
        <v>0</v>
      </c>
      <c r="DU24" s="378">
        <v>60840.499999999985</v>
      </c>
      <c r="DV24" s="378">
        <v>0</v>
      </c>
      <c r="DW24" s="378">
        <v>0</v>
      </c>
      <c r="DZ24"/>
      <c r="EA24"/>
      <c r="EH24"/>
    </row>
    <row r="25" spans="1:138">
      <c r="A25" s="444">
        <v>5413</v>
      </c>
      <c r="B25" s="445" t="s">
        <v>357</v>
      </c>
      <c r="C25" s="444">
        <v>5413</v>
      </c>
      <c r="D25" s="446" t="s">
        <v>907</v>
      </c>
      <c r="E25" s="446" t="s">
        <v>577</v>
      </c>
      <c r="F25" s="446" t="s">
        <v>908</v>
      </c>
      <c r="G25" s="446" t="s">
        <v>571</v>
      </c>
      <c r="H25" s="377">
        <v>8662375</v>
      </c>
      <c r="I25" s="377">
        <v>0</v>
      </c>
      <c r="J25" s="377">
        <v>76477</v>
      </c>
      <c r="K25" s="377">
        <v>0</v>
      </c>
      <c r="L25" s="377">
        <v>381270</v>
      </c>
      <c r="M25" s="377">
        <v>9871.9999999999982</v>
      </c>
      <c r="N25" s="377">
        <v>101286.65</v>
      </c>
      <c r="O25" s="377">
        <v>0</v>
      </c>
      <c r="P25" s="377">
        <v>3296019.66</v>
      </c>
      <c r="Q25" s="377">
        <v>296187</v>
      </c>
      <c r="R25" s="377">
        <v>0</v>
      </c>
      <c r="S25" s="377">
        <v>0</v>
      </c>
      <c r="T25" s="377">
        <v>345403</v>
      </c>
      <c r="U25" s="377">
        <v>0</v>
      </c>
      <c r="V25" s="377">
        <v>0</v>
      </c>
      <c r="W25" s="377">
        <v>0</v>
      </c>
      <c r="X25" s="377">
        <v>0</v>
      </c>
      <c r="Y25" s="377">
        <v>13168890.310000001</v>
      </c>
      <c r="Z25" s="377">
        <v>6595702</v>
      </c>
      <c r="AA25" s="377">
        <v>0</v>
      </c>
      <c r="AB25" s="377">
        <v>1114431</v>
      </c>
      <c r="AC25" s="377">
        <v>477713</v>
      </c>
      <c r="AD25" s="377">
        <v>1301372</v>
      </c>
      <c r="AE25" s="377">
        <v>279538</v>
      </c>
      <c r="AF25" s="377">
        <v>0</v>
      </c>
      <c r="AG25" s="377">
        <v>31724</v>
      </c>
      <c r="AH25" s="377">
        <v>9208</v>
      </c>
      <c r="AI25" s="377">
        <v>0</v>
      </c>
      <c r="AJ25" s="377">
        <v>0</v>
      </c>
      <c r="AK25" s="377">
        <v>160743</v>
      </c>
      <c r="AL25" s="377">
        <v>0</v>
      </c>
      <c r="AM25" s="377">
        <v>14412</v>
      </c>
      <c r="AN25" s="377">
        <v>4804</v>
      </c>
      <c r="AO25" s="377">
        <v>219098</v>
      </c>
      <c r="AP25" s="377">
        <v>82149.5</v>
      </c>
      <c r="AQ25" s="377">
        <v>59565</v>
      </c>
      <c r="AR25" s="377">
        <v>1567320</v>
      </c>
      <c r="AS25" s="377">
        <v>108555</v>
      </c>
      <c r="AT25" s="377">
        <v>155489</v>
      </c>
      <c r="AU25" s="377">
        <v>262355</v>
      </c>
      <c r="AV25" s="377">
        <v>27044</v>
      </c>
      <c r="AW25" s="377">
        <v>0</v>
      </c>
      <c r="AX25" s="377">
        <v>290140</v>
      </c>
      <c r="AY25" s="377">
        <v>132125</v>
      </c>
      <c r="AZ25" s="377">
        <v>206849.65</v>
      </c>
      <c r="BA25" s="377">
        <v>92620</v>
      </c>
      <c r="BB25" s="377">
        <v>0</v>
      </c>
      <c r="BC25" s="377">
        <v>0</v>
      </c>
      <c r="BD25" s="377">
        <v>0</v>
      </c>
      <c r="BE25" s="377">
        <v>13192957.15</v>
      </c>
      <c r="BF25" s="377">
        <v>272195.22000000061</v>
      </c>
      <c r="BG25" s="377">
        <v>-24066.839999999851</v>
      </c>
      <c r="BH25" s="377">
        <v>248128.38000000076</v>
      </c>
      <c r="BI25" s="377">
        <v>0</v>
      </c>
      <c r="BJ25" s="377">
        <v>0</v>
      </c>
      <c r="BK25" s="377">
        <v>0</v>
      </c>
      <c r="BL25" s="377">
        <v>0</v>
      </c>
      <c r="BM25" s="377">
        <v>0</v>
      </c>
      <c r="BN25" s="377">
        <v>0</v>
      </c>
      <c r="BO25" s="377">
        <v>0</v>
      </c>
      <c r="BP25" s="377">
        <v>0</v>
      </c>
      <c r="BQ25" s="377">
        <v>0</v>
      </c>
      <c r="BR25" s="377">
        <v>0</v>
      </c>
      <c r="BS25" s="377">
        <v>0</v>
      </c>
      <c r="BT25" s="377">
        <v>0</v>
      </c>
      <c r="BU25" s="377">
        <v>0</v>
      </c>
      <c r="BV25" s="377">
        <v>0</v>
      </c>
      <c r="BW25" s="377">
        <v>0</v>
      </c>
      <c r="BX25" s="377">
        <v>0</v>
      </c>
      <c r="BY25" s="377">
        <v>0</v>
      </c>
      <c r="BZ25" s="377">
        <v>0</v>
      </c>
      <c r="CA25" s="377">
        <v>0</v>
      </c>
      <c r="CB25" s="377">
        <v>0</v>
      </c>
      <c r="CC25" s="377">
        <v>0</v>
      </c>
      <c r="CD25" s="377">
        <v>248128.38000000076</v>
      </c>
      <c r="CE25" s="377">
        <v>0</v>
      </c>
      <c r="CF25" s="377">
        <v>0</v>
      </c>
      <c r="CG25" s="377">
        <v>0</v>
      </c>
      <c r="CH25" s="377">
        <v>0</v>
      </c>
      <c r="CI25" s="377">
        <f t="shared" si="0"/>
        <v>248128.38000000076</v>
      </c>
      <c r="CJ25" s="377">
        <v>1367591.04</v>
      </c>
      <c r="CK25" s="377">
        <v>829226.07</v>
      </c>
      <c r="CL25" s="377">
        <v>0</v>
      </c>
      <c r="CM25" s="377">
        <v>538364.97000000009</v>
      </c>
      <c r="CN25" s="377">
        <v>0</v>
      </c>
      <c r="CO25" s="377">
        <v>0</v>
      </c>
      <c r="CP25" s="377">
        <v>17760.490000000002</v>
      </c>
      <c r="CQ25" s="377">
        <v>6522.22</v>
      </c>
      <c r="CR25" s="377">
        <v>0</v>
      </c>
      <c r="CS25" s="377">
        <v>562647.68000000005</v>
      </c>
      <c r="CT25" s="377">
        <v>1016.61</v>
      </c>
      <c r="CU25" s="377">
        <v>0</v>
      </c>
      <c r="CV25" s="377">
        <v>0</v>
      </c>
      <c r="CW25" s="377">
        <v>1016.61</v>
      </c>
      <c r="CX25" s="377"/>
      <c r="CY25" s="377"/>
      <c r="CZ25" s="377"/>
      <c r="DA25" s="377">
        <v>0</v>
      </c>
      <c r="DB25" s="377">
        <v>1016.61</v>
      </c>
      <c r="DC25" s="377">
        <v>0</v>
      </c>
      <c r="DD25" s="377">
        <v>10243.66</v>
      </c>
      <c r="DE25" s="377">
        <v>0</v>
      </c>
      <c r="DF25" s="377">
        <v>0</v>
      </c>
      <c r="DG25" s="377">
        <v>-325779.5</v>
      </c>
      <c r="DH25" s="377">
        <v>0</v>
      </c>
      <c r="DI25" s="377">
        <v>0</v>
      </c>
      <c r="DJ25" s="377">
        <v>0</v>
      </c>
      <c r="DK25" s="377">
        <v>-315535.84000000003</v>
      </c>
      <c r="DL25" s="377">
        <v>0</v>
      </c>
      <c r="DM25" s="377">
        <v>0</v>
      </c>
      <c r="DN25" s="377">
        <v>0</v>
      </c>
      <c r="DO25" s="377">
        <v>0</v>
      </c>
      <c r="DP25" s="377">
        <v>0</v>
      </c>
      <c r="DQ25" s="447"/>
      <c r="DR25" s="378">
        <v>9800480</v>
      </c>
      <c r="DS25" s="448">
        <v>3392477.1500000004</v>
      </c>
      <c r="DT25" s="378">
        <v>132125</v>
      </c>
      <c r="DU25" s="378">
        <v>3937609.66</v>
      </c>
      <c r="DV25" s="378">
        <v>0</v>
      </c>
      <c r="DW25" s="378">
        <v>0</v>
      </c>
      <c r="DZ25"/>
      <c r="EA25"/>
      <c r="EH25"/>
    </row>
    <row r="26" spans="1:138">
      <c r="A26" s="444">
        <v>2254</v>
      </c>
      <c r="B26" s="445" t="s">
        <v>428</v>
      </c>
      <c r="C26" s="444">
        <v>2254</v>
      </c>
      <c r="D26" s="446" t="s">
        <v>907</v>
      </c>
      <c r="E26" s="446" t="s">
        <v>573</v>
      </c>
      <c r="F26" s="446" t="s">
        <v>908</v>
      </c>
      <c r="G26" s="446" t="s">
        <v>883</v>
      </c>
      <c r="H26" s="377">
        <v>3350420.41</v>
      </c>
      <c r="I26" s="377">
        <v>0</v>
      </c>
      <c r="J26" s="377">
        <v>227321.60000000001</v>
      </c>
      <c r="K26" s="377">
        <v>0</v>
      </c>
      <c r="L26" s="377">
        <v>386350</v>
      </c>
      <c r="M26" s="377">
        <v>10370.790000000001</v>
      </c>
      <c r="N26" s="377">
        <v>0</v>
      </c>
      <c r="O26" s="377">
        <v>0</v>
      </c>
      <c r="P26" s="377">
        <v>50583.86</v>
      </c>
      <c r="Q26" s="377">
        <v>2653.4400000000023</v>
      </c>
      <c r="R26" s="377">
        <v>0</v>
      </c>
      <c r="S26" s="377">
        <v>0</v>
      </c>
      <c r="T26" s="377">
        <v>0</v>
      </c>
      <c r="U26" s="377">
        <v>233</v>
      </c>
      <c r="V26" s="377">
        <v>0</v>
      </c>
      <c r="W26" s="377">
        <v>-959.69</v>
      </c>
      <c r="X26" s="377">
        <v>89294</v>
      </c>
      <c r="Y26" s="377">
        <v>4116267.41</v>
      </c>
      <c r="Z26" s="377">
        <v>1626713.6199999959</v>
      </c>
      <c r="AA26" s="377">
        <v>-20058.759999999995</v>
      </c>
      <c r="AB26" s="377">
        <v>-35500.919999999962</v>
      </c>
      <c r="AC26" s="377">
        <v>658381.66000000073</v>
      </c>
      <c r="AD26" s="377">
        <v>0</v>
      </c>
      <c r="AE26" s="377">
        <v>0</v>
      </c>
      <c r="AF26" s="377">
        <v>894882.38000000024</v>
      </c>
      <c r="AG26" s="377">
        <v>63392.089999999953</v>
      </c>
      <c r="AH26" s="377">
        <v>0</v>
      </c>
      <c r="AI26" s="377">
        <v>0</v>
      </c>
      <c r="AJ26" s="377">
        <v>0</v>
      </c>
      <c r="AK26" s="377">
        <v>19595.29</v>
      </c>
      <c r="AL26" s="377">
        <v>0</v>
      </c>
      <c r="AM26" s="377">
        <v>0</v>
      </c>
      <c r="AN26" s="377">
        <v>0</v>
      </c>
      <c r="AO26" s="377">
        <v>73306.229999999981</v>
      </c>
      <c r="AP26" s="377">
        <v>74230.259999999995</v>
      </c>
      <c r="AQ26" s="377">
        <v>6611.21</v>
      </c>
      <c r="AR26" s="377">
        <v>47423.870000000024</v>
      </c>
      <c r="AS26" s="377">
        <v>39.94</v>
      </c>
      <c r="AT26" s="377">
        <v>0</v>
      </c>
      <c r="AU26" s="377">
        <v>136603.18</v>
      </c>
      <c r="AV26" s="377">
        <v>12566.4</v>
      </c>
      <c r="AW26" s="377">
        <v>6104</v>
      </c>
      <c r="AX26" s="377">
        <v>332096.43000000005</v>
      </c>
      <c r="AY26" s="377">
        <v>496770.59999999957</v>
      </c>
      <c r="AZ26" s="377">
        <v>13387.38</v>
      </c>
      <c r="BA26" s="377">
        <v>129006.4400000001</v>
      </c>
      <c r="BB26" s="377">
        <v>207078</v>
      </c>
      <c r="BC26" s="377">
        <v>0</v>
      </c>
      <c r="BD26" s="377">
        <v>0</v>
      </c>
      <c r="BE26" s="377">
        <v>4742629.299999997</v>
      </c>
      <c r="BF26" s="377">
        <v>-864970.33000000031</v>
      </c>
      <c r="BG26" s="377">
        <v>-626361.88999999687</v>
      </c>
      <c r="BH26" s="377">
        <v>-1491332.2199999972</v>
      </c>
      <c r="BI26" s="377">
        <v>10300</v>
      </c>
      <c r="BJ26" s="377">
        <v>0</v>
      </c>
      <c r="BK26" s="377">
        <v>0</v>
      </c>
      <c r="BL26" s="377">
        <v>10300</v>
      </c>
      <c r="BM26" s="377">
        <v>0</v>
      </c>
      <c r="BN26" s="377">
        <v>0</v>
      </c>
      <c r="BO26" s="377">
        <v>0</v>
      </c>
      <c r="BP26" s="377">
        <v>0</v>
      </c>
      <c r="BQ26" s="377">
        <v>0</v>
      </c>
      <c r="BR26" s="377">
        <v>0</v>
      </c>
      <c r="BS26" s="377">
        <v>10300</v>
      </c>
      <c r="BT26" s="377">
        <v>10300</v>
      </c>
      <c r="BU26" s="377">
        <v>0</v>
      </c>
      <c r="BV26" s="377">
        <v>0</v>
      </c>
      <c r="BW26" s="377">
        <v>0</v>
      </c>
      <c r="BX26" s="377">
        <v>0</v>
      </c>
      <c r="BY26" s="377">
        <v>0</v>
      </c>
      <c r="BZ26" s="377">
        <v>0</v>
      </c>
      <c r="CA26" s="377">
        <v>0</v>
      </c>
      <c r="CB26" s="377">
        <v>0</v>
      </c>
      <c r="CC26" s="377">
        <v>0</v>
      </c>
      <c r="CD26" s="377">
        <v>-1491332.2199999972</v>
      </c>
      <c r="CE26" s="377">
        <v>0</v>
      </c>
      <c r="CF26" s="377">
        <v>10300</v>
      </c>
      <c r="CG26" s="377">
        <v>0</v>
      </c>
      <c r="CH26" s="377">
        <v>0</v>
      </c>
      <c r="CI26" s="377">
        <f t="shared" si="0"/>
        <v>-1481032.2199999972</v>
      </c>
      <c r="CJ26" s="377">
        <v>0</v>
      </c>
      <c r="CK26" s="377">
        <v>0</v>
      </c>
      <c r="CL26" s="377">
        <v>0</v>
      </c>
      <c r="CM26" s="377">
        <v>0</v>
      </c>
      <c r="CN26" s="377">
        <v>0</v>
      </c>
      <c r="CO26" s="377">
        <v>0</v>
      </c>
      <c r="CP26" s="377">
        <v>0</v>
      </c>
      <c r="CQ26" s="377">
        <v>0</v>
      </c>
      <c r="CR26" s="377">
        <v>0</v>
      </c>
      <c r="CS26" s="377">
        <v>0</v>
      </c>
      <c r="CT26" s="377">
        <v>0</v>
      </c>
      <c r="CU26" s="377">
        <v>0</v>
      </c>
      <c r="CV26" s="377">
        <v>0</v>
      </c>
      <c r="CW26" s="377">
        <v>0</v>
      </c>
      <c r="CX26" s="377"/>
      <c r="CY26" s="377"/>
      <c r="CZ26" s="377"/>
      <c r="DA26" s="377">
        <v>-1350893.7999999973</v>
      </c>
      <c r="DB26" s="377">
        <v>-1350893.7999999973</v>
      </c>
      <c r="DC26" s="377">
        <v>0</v>
      </c>
      <c r="DD26" s="377">
        <v>0</v>
      </c>
      <c r="DE26" s="377">
        <v>0</v>
      </c>
      <c r="DF26" s="377">
        <v>0</v>
      </c>
      <c r="DG26" s="377">
        <v>0</v>
      </c>
      <c r="DH26" s="377">
        <v>-130138.42000000001</v>
      </c>
      <c r="DI26" s="377">
        <v>0</v>
      </c>
      <c r="DJ26" s="377">
        <v>0</v>
      </c>
      <c r="DK26" s="377">
        <v>-130138.42000000001</v>
      </c>
      <c r="DL26" s="377">
        <v>0</v>
      </c>
      <c r="DM26" s="377">
        <v>0</v>
      </c>
      <c r="DN26" s="377">
        <v>0</v>
      </c>
      <c r="DO26" s="377">
        <v>0</v>
      </c>
      <c r="DP26" s="377">
        <v>0</v>
      </c>
      <c r="DQ26" s="447">
        <v>-2.7939677238464355E-9</v>
      </c>
      <c r="DR26" s="378">
        <v>3187810.069999997</v>
      </c>
      <c r="DS26" s="448">
        <v>1554819.23</v>
      </c>
      <c r="DT26" s="378">
        <v>496770.59999999957</v>
      </c>
      <c r="DU26" s="378">
        <v>53237.3</v>
      </c>
      <c r="DV26" s="378">
        <v>233</v>
      </c>
      <c r="DW26" s="378">
        <v>0</v>
      </c>
      <c r="DZ26"/>
      <c r="EA26"/>
      <c r="EH26"/>
    </row>
    <row r="27" spans="1:138">
      <c r="A27" s="444">
        <v>1025</v>
      </c>
      <c r="B27" s="445" t="s">
        <v>429</v>
      </c>
      <c r="C27" s="444">
        <v>1025</v>
      </c>
      <c r="D27" s="446" t="s">
        <v>907</v>
      </c>
      <c r="E27" s="446" t="s">
        <v>570</v>
      </c>
      <c r="F27" s="446" t="s">
        <v>908</v>
      </c>
      <c r="G27" s="446" t="s">
        <v>571</v>
      </c>
      <c r="H27" s="377">
        <v>888288.8</v>
      </c>
      <c r="I27" s="377">
        <v>0</v>
      </c>
      <c r="J27" s="377">
        <v>75305.36</v>
      </c>
      <c r="K27" s="377">
        <v>0</v>
      </c>
      <c r="L27" s="377">
        <v>15654.56</v>
      </c>
      <c r="M27" s="377">
        <v>389013.44</v>
      </c>
      <c r="N27" s="377">
        <v>0</v>
      </c>
      <c r="O27" s="377">
        <v>7650</v>
      </c>
      <c r="P27" s="377">
        <v>9027.24</v>
      </c>
      <c r="Q27" s="377">
        <v>12</v>
      </c>
      <c r="R27" s="377">
        <v>0</v>
      </c>
      <c r="S27" s="377">
        <v>0</v>
      </c>
      <c r="T27" s="377">
        <v>30563.4</v>
      </c>
      <c r="U27" s="377">
        <v>0</v>
      </c>
      <c r="V27" s="377">
        <v>0</v>
      </c>
      <c r="W27" s="377">
        <v>0</v>
      </c>
      <c r="X27" s="377">
        <v>0</v>
      </c>
      <c r="Y27" s="377">
        <v>1415514.8</v>
      </c>
      <c r="Z27" s="377">
        <v>284968.90999999986</v>
      </c>
      <c r="AA27" s="377">
        <v>0</v>
      </c>
      <c r="AB27" s="377">
        <v>285662</v>
      </c>
      <c r="AC27" s="377">
        <v>20299.000000000116</v>
      </c>
      <c r="AD27" s="377">
        <v>85374</v>
      </c>
      <c r="AE27" s="377">
        <v>12888</v>
      </c>
      <c r="AF27" s="377">
        <v>0</v>
      </c>
      <c r="AG27" s="377">
        <v>596.9800000000123</v>
      </c>
      <c r="AH27" s="377">
        <v>8072.45</v>
      </c>
      <c r="AI27" s="377">
        <v>0</v>
      </c>
      <c r="AJ27" s="377">
        <v>0</v>
      </c>
      <c r="AK27" s="377">
        <v>6791.4799999999968</v>
      </c>
      <c r="AL27" s="377">
        <v>1494.88</v>
      </c>
      <c r="AM27" s="377">
        <v>225</v>
      </c>
      <c r="AN27" s="377">
        <v>4588.4699999999993</v>
      </c>
      <c r="AO27" s="377">
        <v>13766.66</v>
      </c>
      <c r="AP27" s="377">
        <v>0</v>
      </c>
      <c r="AQ27" s="377">
        <v>21099.61</v>
      </c>
      <c r="AR27" s="377">
        <v>48899.26</v>
      </c>
      <c r="AS27" s="377">
        <v>14322.95</v>
      </c>
      <c r="AT27" s="377">
        <v>0</v>
      </c>
      <c r="AU27" s="377">
        <v>4096.3500000000167</v>
      </c>
      <c r="AV27" s="377">
        <v>3291.75</v>
      </c>
      <c r="AW27" s="377">
        <v>0</v>
      </c>
      <c r="AX27" s="377">
        <v>7740.32</v>
      </c>
      <c r="AY27" s="377">
        <v>0</v>
      </c>
      <c r="AZ27" s="377">
        <v>106064.46</v>
      </c>
      <c r="BA27" s="377">
        <v>283025.34000000008</v>
      </c>
      <c r="BB27" s="377">
        <v>0</v>
      </c>
      <c r="BC27" s="377">
        <v>0</v>
      </c>
      <c r="BD27" s="377">
        <v>0</v>
      </c>
      <c r="BE27" s="377">
        <v>1213267.8699999999</v>
      </c>
      <c r="BF27" s="377">
        <v>434464.59000000014</v>
      </c>
      <c r="BG27" s="377">
        <v>202246.93000000017</v>
      </c>
      <c r="BH27" s="377">
        <v>636711.52000000025</v>
      </c>
      <c r="BI27" s="377">
        <v>4803.25</v>
      </c>
      <c r="BJ27" s="377">
        <v>0</v>
      </c>
      <c r="BK27" s="377">
        <v>0</v>
      </c>
      <c r="BL27" s="377">
        <v>4803.25</v>
      </c>
      <c r="BM27" s="377">
        <v>0</v>
      </c>
      <c r="BN27" s="377">
        <v>0</v>
      </c>
      <c r="BO27" s="377">
        <v>0</v>
      </c>
      <c r="BP27" s="377">
        <v>3390</v>
      </c>
      <c r="BQ27" s="377">
        <v>3390</v>
      </c>
      <c r="BR27" s="377">
        <v>26263</v>
      </c>
      <c r="BS27" s="377">
        <v>1413.25</v>
      </c>
      <c r="BT27" s="377">
        <v>27676.25</v>
      </c>
      <c r="BU27" s="377">
        <v>0</v>
      </c>
      <c r="BV27" s="377">
        <v>0</v>
      </c>
      <c r="BW27" s="377">
        <v>0</v>
      </c>
      <c r="BX27" s="377">
        <v>0</v>
      </c>
      <c r="BY27" s="377">
        <v>0</v>
      </c>
      <c r="BZ27" s="377">
        <v>0</v>
      </c>
      <c r="CA27" s="377">
        <v>0</v>
      </c>
      <c r="CB27" s="377">
        <v>0</v>
      </c>
      <c r="CC27" s="377">
        <v>0</v>
      </c>
      <c r="CD27" s="377">
        <v>636711.52000000025</v>
      </c>
      <c r="CE27" s="377">
        <v>0</v>
      </c>
      <c r="CF27" s="377">
        <v>27676.25</v>
      </c>
      <c r="CG27" s="377">
        <v>0</v>
      </c>
      <c r="CH27" s="377">
        <v>0</v>
      </c>
      <c r="CI27" s="377">
        <f t="shared" si="0"/>
        <v>664387.77000000025</v>
      </c>
      <c r="CJ27" s="377">
        <v>659042.91</v>
      </c>
      <c r="CK27" s="377">
        <v>0</v>
      </c>
      <c r="CL27" s="377">
        <v>0</v>
      </c>
      <c r="CM27" s="377">
        <v>659042.91</v>
      </c>
      <c r="CN27" s="377">
        <v>0</v>
      </c>
      <c r="CO27" s="377">
        <v>0</v>
      </c>
      <c r="CP27" s="377">
        <v>0</v>
      </c>
      <c r="CQ27" s="377">
        <v>0</v>
      </c>
      <c r="CR27" s="377">
        <v>-5309.37</v>
      </c>
      <c r="CS27" s="377">
        <v>653733.54</v>
      </c>
      <c r="CT27" s="377">
        <v>0</v>
      </c>
      <c r="CU27" s="377">
        <v>0</v>
      </c>
      <c r="CV27" s="377">
        <v>0</v>
      </c>
      <c r="CW27" s="377">
        <v>0</v>
      </c>
      <c r="CX27" s="377"/>
      <c r="CY27" s="377"/>
      <c r="CZ27" s="377"/>
      <c r="DA27" s="377">
        <v>0</v>
      </c>
      <c r="DB27" s="377">
        <v>0</v>
      </c>
      <c r="DC27" s="377">
        <v>1902</v>
      </c>
      <c r="DD27" s="377">
        <v>8752.24</v>
      </c>
      <c r="DE27" s="377">
        <v>0</v>
      </c>
      <c r="DF27" s="377">
        <v>0</v>
      </c>
      <c r="DG27" s="377">
        <v>0</v>
      </c>
      <c r="DH27" s="377">
        <v>0</v>
      </c>
      <c r="DI27" s="377">
        <v>0</v>
      </c>
      <c r="DJ27" s="377">
        <v>0</v>
      </c>
      <c r="DK27" s="377">
        <v>10654.24</v>
      </c>
      <c r="DL27" s="377">
        <v>0</v>
      </c>
      <c r="DM27" s="377">
        <v>0</v>
      </c>
      <c r="DN27" s="377">
        <v>0</v>
      </c>
      <c r="DO27" s="377">
        <v>0</v>
      </c>
      <c r="DP27" s="377">
        <v>0</v>
      </c>
      <c r="DQ27" s="447">
        <v>-1.0000000009313226E-2</v>
      </c>
      <c r="DR27" s="378">
        <v>689788.89</v>
      </c>
      <c r="DS27" s="448">
        <v>523478.97999999986</v>
      </c>
      <c r="DT27" s="378">
        <v>0</v>
      </c>
      <c r="DU27" s="378">
        <v>47252.639999999999</v>
      </c>
      <c r="DV27" s="378">
        <v>0</v>
      </c>
      <c r="DW27" s="378">
        <v>0</v>
      </c>
      <c r="DZ27"/>
      <c r="EA27"/>
      <c r="EH27"/>
    </row>
    <row r="28" spans="1:138">
      <c r="A28" s="444">
        <v>2402</v>
      </c>
      <c r="B28" s="445" t="s">
        <v>358</v>
      </c>
      <c r="C28" s="444">
        <v>2402</v>
      </c>
      <c r="D28" s="446" t="s">
        <v>907</v>
      </c>
      <c r="E28" s="446" t="s">
        <v>573</v>
      </c>
      <c r="F28" s="446" t="s">
        <v>908</v>
      </c>
      <c r="G28" s="446" t="s">
        <v>571</v>
      </c>
      <c r="H28" s="377">
        <v>1713533.57</v>
      </c>
      <c r="I28" s="377">
        <v>0</v>
      </c>
      <c r="J28" s="377">
        <v>428601.02</v>
      </c>
      <c r="K28" s="377">
        <v>0</v>
      </c>
      <c r="L28" s="377">
        <v>88480</v>
      </c>
      <c r="M28" s="377">
        <v>400</v>
      </c>
      <c r="N28" s="377">
        <v>0</v>
      </c>
      <c r="O28" s="377">
        <v>1020</v>
      </c>
      <c r="P28" s="377">
        <v>58443.519999999997</v>
      </c>
      <c r="Q28" s="377">
        <v>2673.63</v>
      </c>
      <c r="R28" s="377">
        <v>0</v>
      </c>
      <c r="S28" s="377">
        <v>0</v>
      </c>
      <c r="T28" s="377">
        <v>4853.1000000000004</v>
      </c>
      <c r="U28" s="377">
        <v>0</v>
      </c>
      <c r="V28" s="377">
        <v>0</v>
      </c>
      <c r="W28" s="377">
        <v>901.25</v>
      </c>
      <c r="X28" s="377">
        <v>133335</v>
      </c>
      <c r="Y28" s="377">
        <v>2432241.09</v>
      </c>
      <c r="Z28" s="377">
        <v>1269617.3400000001</v>
      </c>
      <c r="AA28" s="377">
        <v>0</v>
      </c>
      <c r="AB28" s="377">
        <v>590423.64</v>
      </c>
      <c r="AC28" s="377">
        <v>21869.68</v>
      </c>
      <c r="AD28" s="377">
        <v>85371.24</v>
      </c>
      <c r="AE28" s="377">
        <v>0</v>
      </c>
      <c r="AF28" s="377">
        <v>69395.37</v>
      </c>
      <c r="AG28" s="377">
        <v>607</v>
      </c>
      <c r="AH28" s="377">
        <v>3880</v>
      </c>
      <c r="AI28" s="377">
        <v>0</v>
      </c>
      <c r="AJ28" s="377">
        <v>0</v>
      </c>
      <c r="AK28" s="377">
        <v>10492.69</v>
      </c>
      <c r="AL28" s="377">
        <v>0</v>
      </c>
      <c r="AM28" s="377">
        <v>40965.360000000001</v>
      </c>
      <c r="AN28" s="377">
        <v>6506.83</v>
      </c>
      <c r="AO28" s="377">
        <v>29676.89</v>
      </c>
      <c r="AP28" s="377">
        <v>18078.900000000001</v>
      </c>
      <c r="AQ28" s="377">
        <v>7448.17</v>
      </c>
      <c r="AR28" s="377">
        <v>30239.21</v>
      </c>
      <c r="AS28" s="377">
        <v>19.8</v>
      </c>
      <c r="AT28" s="377">
        <v>0</v>
      </c>
      <c r="AU28" s="377">
        <v>27525.62</v>
      </c>
      <c r="AV28" s="377">
        <v>5139.75</v>
      </c>
      <c r="AW28" s="377">
        <v>0</v>
      </c>
      <c r="AX28" s="377">
        <v>118935.44</v>
      </c>
      <c r="AY28" s="377">
        <v>96631.13</v>
      </c>
      <c r="AZ28" s="377">
        <v>7019.6</v>
      </c>
      <c r="BA28" s="377">
        <v>137818.1</v>
      </c>
      <c r="BB28" s="377">
        <v>0</v>
      </c>
      <c r="BC28" s="377">
        <v>7470.85</v>
      </c>
      <c r="BD28" s="377">
        <v>0</v>
      </c>
      <c r="BE28" s="377">
        <v>2585132.61</v>
      </c>
      <c r="BF28" s="377">
        <v>66139.939999999769</v>
      </c>
      <c r="BG28" s="377">
        <v>-152891.52000000002</v>
      </c>
      <c r="BH28" s="377">
        <v>-86751.580000000249</v>
      </c>
      <c r="BI28" s="377">
        <v>7438</v>
      </c>
      <c r="BJ28" s="377">
        <v>0</v>
      </c>
      <c r="BK28" s="377">
        <v>0</v>
      </c>
      <c r="BL28" s="377">
        <v>7438</v>
      </c>
      <c r="BM28" s="377">
        <v>0</v>
      </c>
      <c r="BN28" s="377">
        <v>0</v>
      </c>
      <c r="BO28" s="377">
        <v>0</v>
      </c>
      <c r="BP28" s="377">
        <v>0</v>
      </c>
      <c r="BQ28" s="377">
        <v>0</v>
      </c>
      <c r="BR28" s="377">
        <v>48856.36</v>
      </c>
      <c r="BS28" s="377">
        <v>7438</v>
      </c>
      <c r="BT28" s="377">
        <v>56294.36</v>
      </c>
      <c r="BU28" s="377">
        <v>0</v>
      </c>
      <c r="BV28" s="377">
        <v>0</v>
      </c>
      <c r="BW28" s="377">
        <v>0</v>
      </c>
      <c r="BX28" s="377">
        <v>0</v>
      </c>
      <c r="BY28" s="377">
        <v>0</v>
      </c>
      <c r="BZ28" s="377">
        <v>0</v>
      </c>
      <c r="CA28" s="377">
        <v>0</v>
      </c>
      <c r="CB28" s="377">
        <v>0</v>
      </c>
      <c r="CC28" s="377">
        <v>0</v>
      </c>
      <c r="CD28" s="377">
        <v>-86751.580000000249</v>
      </c>
      <c r="CE28" s="377">
        <v>0</v>
      </c>
      <c r="CF28" s="377">
        <v>56294.36</v>
      </c>
      <c r="CG28" s="377">
        <v>0</v>
      </c>
      <c r="CH28" s="377">
        <v>0</v>
      </c>
      <c r="CI28" s="377">
        <f t="shared" si="0"/>
        <v>-30457.220000000249</v>
      </c>
      <c r="CJ28" s="377">
        <v>238664.38</v>
      </c>
      <c r="CK28" s="377">
        <v>0</v>
      </c>
      <c r="CL28" s="377">
        <v>40</v>
      </c>
      <c r="CM28" s="377">
        <v>238704.38</v>
      </c>
      <c r="CN28" s="377">
        <v>0</v>
      </c>
      <c r="CO28" s="377">
        <v>0</v>
      </c>
      <c r="CP28" s="377">
        <v>2874.41</v>
      </c>
      <c r="CQ28" s="377">
        <v>5472.53</v>
      </c>
      <c r="CR28" s="377">
        <v>0</v>
      </c>
      <c r="CS28" s="377">
        <v>247051.32</v>
      </c>
      <c r="CT28" s="377">
        <v>220.99</v>
      </c>
      <c r="CU28" s="377">
        <v>0</v>
      </c>
      <c r="CV28" s="377">
        <v>0</v>
      </c>
      <c r="CW28" s="377">
        <v>220.99</v>
      </c>
      <c r="CX28" s="377"/>
      <c r="CY28" s="377"/>
      <c r="CZ28" s="377"/>
      <c r="DA28" s="377">
        <v>0</v>
      </c>
      <c r="DB28" s="377">
        <v>220.99</v>
      </c>
      <c r="DC28" s="377">
        <v>0</v>
      </c>
      <c r="DD28" s="377">
        <v>0</v>
      </c>
      <c r="DE28" s="377">
        <v>0</v>
      </c>
      <c r="DF28" s="377">
        <v>0</v>
      </c>
      <c r="DG28" s="377">
        <v>-12080.82</v>
      </c>
      <c r="DH28" s="377">
        <v>0</v>
      </c>
      <c r="DI28" s="377">
        <v>0</v>
      </c>
      <c r="DJ28" s="377">
        <v>0</v>
      </c>
      <c r="DK28" s="377">
        <v>-12080.82</v>
      </c>
      <c r="DL28" s="377">
        <v>45037.08</v>
      </c>
      <c r="DM28" s="377">
        <v>0</v>
      </c>
      <c r="DN28" s="377">
        <v>-3564.33</v>
      </c>
      <c r="DO28" s="377">
        <v>-307121.13</v>
      </c>
      <c r="DP28" s="377">
        <v>0</v>
      </c>
      <c r="DQ28" s="447">
        <v>-0.32999999998719431</v>
      </c>
      <c r="DR28" s="378">
        <v>2037284.27</v>
      </c>
      <c r="DS28" s="448">
        <v>547848.33999999985</v>
      </c>
      <c r="DT28" s="378">
        <v>96631.13</v>
      </c>
      <c r="DU28" s="378">
        <v>66990.25</v>
      </c>
      <c r="DV28" s="378">
        <v>0</v>
      </c>
      <c r="DW28" s="378">
        <v>-265648.38</v>
      </c>
      <c r="DZ28"/>
      <c r="EA28"/>
      <c r="EH28"/>
    </row>
    <row r="29" spans="1:138">
      <c r="A29" s="444">
        <v>2401</v>
      </c>
      <c r="B29" s="445" t="s">
        <v>359</v>
      </c>
      <c r="C29" s="444">
        <v>2401</v>
      </c>
      <c r="D29" s="446" t="s">
        <v>907</v>
      </c>
      <c r="E29" s="446" t="s">
        <v>573</v>
      </c>
      <c r="F29" s="446" t="s">
        <v>908</v>
      </c>
      <c r="G29" s="446" t="s">
        <v>571</v>
      </c>
      <c r="H29" s="377">
        <v>1872674</v>
      </c>
      <c r="I29" s="377">
        <v>0</v>
      </c>
      <c r="J29" s="377">
        <v>112222.09</v>
      </c>
      <c r="K29" s="377">
        <v>0</v>
      </c>
      <c r="L29" s="377">
        <v>101550</v>
      </c>
      <c r="M29" s="377">
        <v>600</v>
      </c>
      <c r="N29" s="377">
        <v>0</v>
      </c>
      <c r="O29" s="377">
        <v>7380</v>
      </c>
      <c r="P29" s="377">
        <v>389613.93</v>
      </c>
      <c r="Q29" s="377">
        <v>0</v>
      </c>
      <c r="R29" s="377">
        <v>0</v>
      </c>
      <c r="S29" s="377">
        <v>0</v>
      </c>
      <c r="T29" s="377">
        <v>58270.31</v>
      </c>
      <c r="U29" s="377">
        <v>0</v>
      </c>
      <c r="V29" s="377">
        <v>0</v>
      </c>
      <c r="W29" s="377">
        <v>3048.75</v>
      </c>
      <c r="X29" s="377">
        <v>19806</v>
      </c>
      <c r="Y29" s="377">
        <v>2565165.08</v>
      </c>
      <c r="Z29" s="377">
        <v>1331201.45</v>
      </c>
      <c r="AA29" s="377">
        <v>0</v>
      </c>
      <c r="AB29" s="377">
        <v>508362.5</v>
      </c>
      <c r="AC29" s="377">
        <v>25873.27</v>
      </c>
      <c r="AD29" s="377">
        <v>92412.01</v>
      </c>
      <c r="AE29" s="377">
        <v>0</v>
      </c>
      <c r="AF29" s="377">
        <v>57087.19</v>
      </c>
      <c r="AG29" s="377">
        <v>3194.3</v>
      </c>
      <c r="AH29" s="377">
        <v>7063</v>
      </c>
      <c r="AI29" s="377">
        <v>0</v>
      </c>
      <c r="AJ29" s="377">
        <v>0</v>
      </c>
      <c r="AK29" s="377">
        <v>20716.830000000002</v>
      </c>
      <c r="AL29" s="377">
        <v>2071.8000000000002</v>
      </c>
      <c r="AM29" s="377">
        <v>53146.2</v>
      </c>
      <c r="AN29" s="377">
        <v>12638.29</v>
      </c>
      <c r="AO29" s="377">
        <v>73891.39</v>
      </c>
      <c r="AP29" s="377">
        <v>21049</v>
      </c>
      <c r="AQ29" s="377">
        <v>13579.77</v>
      </c>
      <c r="AR29" s="377">
        <v>109148.09</v>
      </c>
      <c r="AS29" s="377">
        <v>0</v>
      </c>
      <c r="AT29" s="377">
        <v>0</v>
      </c>
      <c r="AU29" s="377">
        <v>11335.07</v>
      </c>
      <c r="AV29" s="377">
        <v>9471</v>
      </c>
      <c r="AW29" s="377">
        <v>0</v>
      </c>
      <c r="AX29" s="377">
        <v>14845.36</v>
      </c>
      <c r="AY29" s="377">
        <v>83551.02</v>
      </c>
      <c r="AZ29" s="377">
        <v>9526.6</v>
      </c>
      <c r="BA29" s="377">
        <v>142611.01999999999</v>
      </c>
      <c r="BB29" s="377">
        <v>0</v>
      </c>
      <c r="BC29" s="377">
        <v>7431.49</v>
      </c>
      <c r="BD29" s="377">
        <v>0</v>
      </c>
      <c r="BE29" s="377">
        <v>2610206.6500000004</v>
      </c>
      <c r="BF29" s="377">
        <v>66914.750000000291</v>
      </c>
      <c r="BG29" s="377">
        <v>-45041.570000000298</v>
      </c>
      <c r="BH29" s="377">
        <v>21873.179999999993</v>
      </c>
      <c r="BI29" s="377">
        <v>8275</v>
      </c>
      <c r="BJ29" s="377">
        <v>0</v>
      </c>
      <c r="BK29" s="377">
        <v>0</v>
      </c>
      <c r="BL29" s="377">
        <v>8275</v>
      </c>
      <c r="BM29" s="377">
        <v>0</v>
      </c>
      <c r="BN29" s="377">
        <v>0</v>
      </c>
      <c r="BO29" s="377">
        <v>0</v>
      </c>
      <c r="BP29" s="377">
        <v>0</v>
      </c>
      <c r="BQ29" s="377">
        <v>0</v>
      </c>
      <c r="BR29" s="377">
        <v>50679.69</v>
      </c>
      <c r="BS29" s="377">
        <v>8275</v>
      </c>
      <c r="BT29" s="377">
        <v>58954.69</v>
      </c>
      <c r="BU29" s="377">
        <v>0</v>
      </c>
      <c r="BV29" s="377">
        <v>0</v>
      </c>
      <c r="BW29" s="377">
        <v>0</v>
      </c>
      <c r="BX29" s="377">
        <v>0</v>
      </c>
      <c r="BY29" s="377">
        <v>0</v>
      </c>
      <c r="BZ29" s="377">
        <v>0</v>
      </c>
      <c r="CA29" s="377">
        <v>0</v>
      </c>
      <c r="CB29" s="377">
        <v>0</v>
      </c>
      <c r="CC29" s="377">
        <v>0</v>
      </c>
      <c r="CD29" s="377">
        <v>21873.179999999993</v>
      </c>
      <c r="CE29" s="377">
        <v>0</v>
      </c>
      <c r="CF29" s="377">
        <v>58954.69</v>
      </c>
      <c r="CG29" s="377">
        <v>0</v>
      </c>
      <c r="CH29" s="377">
        <v>0</v>
      </c>
      <c r="CI29" s="377">
        <f t="shared" si="0"/>
        <v>80827.87</v>
      </c>
      <c r="CJ29" s="377">
        <v>231374.97</v>
      </c>
      <c r="CK29" s="377">
        <v>0</v>
      </c>
      <c r="CL29" s="377">
        <v>0</v>
      </c>
      <c r="CM29" s="377">
        <v>231374.97</v>
      </c>
      <c r="CN29" s="377">
        <v>0</v>
      </c>
      <c r="CO29" s="377">
        <v>0</v>
      </c>
      <c r="CP29" s="377">
        <v>5691.32</v>
      </c>
      <c r="CQ29" s="377">
        <v>36309.82</v>
      </c>
      <c r="CR29" s="377">
        <v>0</v>
      </c>
      <c r="CS29" s="377">
        <v>273376.11</v>
      </c>
      <c r="CT29" s="377">
        <v>0</v>
      </c>
      <c r="CU29" s="377">
        <v>0</v>
      </c>
      <c r="CV29" s="377">
        <v>0</v>
      </c>
      <c r="CW29" s="377">
        <v>0</v>
      </c>
      <c r="CX29" s="377"/>
      <c r="CY29" s="377"/>
      <c r="CZ29" s="377"/>
      <c r="DA29" s="377">
        <v>0</v>
      </c>
      <c r="DB29" s="377">
        <v>0</v>
      </c>
      <c r="DC29" s="377">
        <v>0</v>
      </c>
      <c r="DD29" s="377">
        <v>0</v>
      </c>
      <c r="DE29" s="377">
        <v>0</v>
      </c>
      <c r="DF29" s="377">
        <v>0</v>
      </c>
      <c r="DG29" s="377">
        <v>-13020.02</v>
      </c>
      <c r="DH29" s="377">
        <v>-152.65</v>
      </c>
      <c r="DI29" s="377">
        <v>0</v>
      </c>
      <c r="DJ29" s="377">
        <v>0</v>
      </c>
      <c r="DK29" s="377">
        <v>-13172.67</v>
      </c>
      <c r="DL29" s="377">
        <v>1225</v>
      </c>
      <c r="DM29" s="377">
        <v>0</v>
      </c>
      <c r="DN29" s="377">
        <v>0</v>
      </c>
      <c r="DO29" s="377">
        <v>-180600.5</v>
      </c>
      <c r="DP29" s="377">
        <v>0</v>
      </c>
      <c r="DQ29" s="447"/>
      <c r="DR29" s="378">
        <v>2018130.72</v>
      </c>
      <c r="DS29" s="448">
        <v>592075.9300000004</v>
      </c>
      <c r="DT29" s="378">
        <v>83551.02</v>
      </c>
      <c r="DU29" s="378">
        <v>455264.24</v>
      </c>
      <c r="DV29" s="378">
        <v>0</v>
      </c>
      <c r="DW29" s="378">
        <v>-179375.5</v>
      </c>
      <c r="DZ29"/>
      <c r="EA29"/>
      <c r="EH29"/>
    </row>
    <row r="30" spans="1:138">
      <c r="A30" s="444">
        <v>1001</v>
      </c>
      <c r="B30" s="445" t="s">
        <v>513</v>
      </c>
      <c r="C30" s="444">
        <v>1001</v>
      </c>
      <c r="D30" s="446" t="s">
        <v>907</v>
      </c>
      <c r="E30" s="446" t="s">
        <v>570</v>
      </c>
      <c r="F30" s="446" t="s">
        <v>908</v>
      </c>
      <c r="G30" s="446" t="s">
        <v>882</v>
      </c>
      <c r="H30" s="377">
        <v>576765.76</v>
      </c>
      <c r="I30" s="377">
        <v>0</v>
      </c>
      <c r="J30" s="377">
        <v>1820</v>
      </c>
      <c r="K30" s="377">
        <v>0</v>
      </c>
      <c r="L30" s="377">
        <v>0</v>
      </c>
      <c r="M30" s="377">
        <v>571.29</v>
      </c>
      <c r="N30" s="377">
        <v>0</v>
      </c>
      <c r="O30" s="377">
        <v>0</v>
      </c>
      <c r="P30" s="377">
        <v>0</v>
      </c>
      <c r="Q30" s="377">
        <v>0</v>
      </c>
      <c r="R30" s="377">
        <v>0</v>
      </c>
      <c r="S30" s="377">
        <v>0</v>
      </c>
      <c r="T30" s="377">
        <v>7877.2399999999989</v>
      </c>
      <c r="U30" s="377">
        <v>28500</v>
      </c>
      <c r="V30" s="377">
        <v>0</v>
      </c>
      <c r="W30" s="377">
        <v>0</v>
      </c>
      <c r="X30" s="377">
        <v>0</v>
      </c>
      <c r="Y30" s="377">
        <v>615534.29</v>
      </c>
      <c r="Z30" s="377">
        <v>319710.82999999996</v>
      </c>
      <c r="AA30" s="377"/>
      <c r="AB30" s="377"/>
      <c r="AC30" s="377">
        <v>135384.35999999999</v>
      </c>
      <c r="AD30" s="377">
        <v>0</v>
      </c>
      <c r="AE30" s="377">
        <v>0</v>
      </c>
      <c r="AF30" s="377">
        <v>104025.70999999999</v>
      </c>
      <c r="AG30" s="377">
        <v>9281.2999999999993</v>
      </c>
      <c r="AH30" s="377">
        <v>225</v>
      </c>
      <c r="AI30" s="377">
        <v>0</v>
      </c>
      <c r="AJ30" s="377">
        <v>0</v>
      </c>
      <c r="AK30" s="377">
        <v>8721.76</v>
      </c>
      <c r="AL30" s="377">
        <v>0</v>
      </c>
      <c r="AM30" s="377">
        <v>1702.77</v>
      </c>
      <c r="AN30" s="377">
        <v>0</v>
      </c>
      <c r="AO30" s="377">
        <v>23939.7</v>
      </c>
      <c r="AP30" s="377">
        <v>0</v>
      </c>
      <c r="AQ30" s="377">
        <v>25031.53</v>
      </c>
      <c r="AR30" s="377">
        <v>97153.96</v>
      </c>
      <c r="AS30" s="377">
        <v>9844.2999999999993</v>
      </c>
      <c r="AT30" s="377">
        <v>0</v>
      </c>
      <c r="AU30" s="377">
        <v>4186.9600000000009</v>
      </c>
      <c r="AV30" s="377">
        <v>3291.75</v>
      </c>
      <c r="AW30" s="377">
        <v>0</v>
      </c>
      <c r="AX30" s="377">
        <v>28.99</v>
      </c>
      <c r="AY30" s="377">
        <v>5767.73</v>
      </c>
      <c r="AZ30" s="377">
        <v>0</v>
      </c>
      <c r="BA30" s="377">
        <v>33136.18</v>
      </c>
      <c r="BB30" s="377">
        <v>0</v>
      </c>
      <c r="BC30" s="377">
        <v>0</v>
      </c>
      <c r="BD30" s="377">
        <v>0</v>
      </c>
      <c r="BE30" s="377">
        <v>781432.83</v>
      </c>
      <c r="BF30" s="377">
        <v>-46063.009999999995</v>
      </c>
      <c r="BG30" s="377">
        <v>-165898.53999999992</v>
      </c>
      <c r="BH30" s="377">
        <v>-211961.54999999993</v>
      </c>
      <c r="BI30" s="377">
        <v>4762.75</v>
      </c>
      <c r="BJ30" s="377">
        <v>0</v>
      </c>
      <c r="BK30" s="377">
        <v>0</v>
      </c>
      <c r="BL30" s="377">
        <v>4762.75</v>
      </c>
      <c r="BM30" s="377">
        <v>0</v>
      </c>
      <c r="BN30" s="377">
        <v>0</v>
      </c>
      <c r="BO30" s="377">
        <v>0</v>
      </c>
      <c r="BP30" s="377">
        <v>0</v>
      </c>
      <c r="BQ30" s="377">
        <v>0</v>
      </c>
      <c r="BR30" s="377">
        <v>13073.999999999993</v>
      </c>
      <c r="BS30" s="377">
        <v>4762.75</v>
      </c>
      <c r="BT30" s="377">
        <v>17836.749999999993</v>
      </c>
      <c r="BU30" s="377">
        <v>0</v>
      </c>
      <c r="BV30" s="377">
        <v>0</v>
      </c>
      <c r="BW30" s="377">
        <v>0</v>
      </c>
      <c r="BX30" s="377">
        <v>0</v>
      </c>
      <c r="BY30" s="377">
        <v>0</v>
      </c>
      <c r="BZ30" s="377">
        <v>0</v>
      </c>
      <c r="CA30" s="377">
        <v>0</v>
      </c>
      <c r="CB30" s="377">
        <v>0</v>
      </c>
      <c r="CC30" s="377">
        <v>0</v>
      </c>
      <c r="CD30" s="377"/>
      <c r="CE30" s="377">
        <v>-211961.54999999993</v>
      </c>
      <c r="CF30" s="377">
        <v>17836.75</v>
      </c>
      <c r="CG30" s="377">
        <v>0</v>
      </c>
      <c r="CH30" s="377">
        <v>0</v>
      </c>
      <c r="CI30" s="377">
        <v>-194124.79999999993</v>
      </c>
      <c r="CJ30" s="377">
        <v>0</v>
      </c>
      <c r="CK30" s="377">
        <v>0</v>
      </c>
      <c r="CL30" s="377">
        <v>0</v>
      </c>
      <c r="CM30" s="377">
        <v>0</v>
      </c>
      <c r="CN30" s="377">
        <v>0</v>
      </c>
      <c r="CO30" s="377">
        <v>0</v>
      </c>
      <c r="CP30" s="377">
        <v>0</v>
      </c>
      <c r="CQ30" s="377">
        <v>0</v>
      </c>
      <c r="CR30" s="377">
        <v>0</v>
      </c>
      <c r="CS30" s="377">
        <v>0</v>
      </c>
      <c r="CT30" s="377">
        <v>0</v>
      </c>
      <c r="CU30" s="377">
        <v>0</v>
      </c>
      <c r="CV30" s="377">
        <v>0</v>
      </c>
      <c r="CW30" s="377">
        <v>0</v>
      </c>
      <c r="CX30" s="377"/>
      <c r="CY30" s="377"/>
      <c r="CZ30" s="377"/>
      <c r="DA30" s="377">
        <v>-194124.41999999993</v>
      </c>
      <c r="DB30" s="377">
        <v>-33138.419999999911</v>
      </c>
      <c r="DC30" s="377">
        <v>0</v>
      </c>
      <c r="DD30" s="377">
        <v>0</v>
      </c>
      <c r="DE30" s="377">
        <v>0</v>
      </c>
      <c r="DF30" s="377">
        <v>0</v>
      </c>
      <c r="DG30" s="377">
        <v>0</v>
      </c>
      <c r="DH30" s="377">
        <v>0</v>
      </c>
      <c r="DI30" s="377">
        <v>0</v>
      </c>
      <c r="DJ30" s="377">
        <v>0</v>
      </c>
      <c r="DK30" s="377">
        <v>0</v>
      </c>
      <c r="DL30" s="377">
        <v>0</v>
      </c>
      <c r="DM30" s="377">
        <v>0</v>
      </c>
      <c r="DN30" s="377">
        <v>0</v>
      </c>
      <c r="DO30" s="377">
        <v>0</v>
      </c>
      <c r="DP30" s="377">
        <v>0</v>
      </c>
      <c r="DQ30" s="447">
        <v>-8.7311491370201111E-11</v>
      </c>
      <c r="DR30" s="378">
        <v>365371.46999999991</v>
      </c>
      <c r="DS30" s="448">
        <v>213030.63000000006</v>
      </c>
      <c r="DT30" s="378">
        <v>14828.77</v>
      </c>
      <c r="DU30" s="378">
        <v>-34167.11</v>
      </c>
      <c r="DV30" s="378">
        <v>28500</v>
      </c>
      <c r="DW30" s="378">
        <v>0</v>
      </c>
      <c r="DZ30"/>
      <c r="EA30"/>
    </row>
    <row r="31" spans="1:138">
      <c r="A31" s="444">
        <v>4115</v>
      </c>
      <c r="B31" s="445" t="s">
        <v>360</v>
      </c>
      <c r="C31" s="444">
        <v>4115</v>
      </c>
      <c r="D31" s="446" t="s">
        <v>907</v>
      </c>
      <c r="E31" s="446" t="s">
        <v>577</v>
      </c>
      <c r="F31" s="446" t="s">
        <v>908</v>
      </c>
      <c r="G31" s="446" t="s">
        <v>571</v>
      </c>
      <c r="H31" s="377">
        <v>5454653.3600000003</v>
      </c>
      <c r="I31" s="377">
        <v>2222384.23</v>
      </c>
      <c r="J31" s="377">
        <v>258794.56</v>
      </c>
      <c r="K31" s="377">
        <v>0</v>
      </c>
      <c r="L31" s="377">
        <v>328650</v>
      </c>
      <c r="M31" s="377">
        <v>4970.79</v>
      </c>
      <c r="N31" s="377">
        <v>480</v>
      </c>
      <c r="O31" s="377">
        <v>28155.16</v>
      </c>
      <c r="P31" s="377">
        <v>124237.43</v>
      </c>
      <c r="Q31" s="377">
        <v>96830.54</v>
      </c>
      <c r="R31" s="377">
        <v>0</v>
      </c>
      <c r="S31" s="377">
        <v>0</v>
      </c>
      <c r="T31" s="377">
        <v>35755.81</v>
      </c>
      <c r="U31" s="377">
        <v>0</v>
      </c>
      <c r="V31" s="377">
        <v>0</v>
      </c>
      <c r="W31" s="377">
        <v>21103.13</v>
      </c>
      <c r="X31" s="377">
        <v>0</v>
      </c>
      <c r="Y31" s="377">
        <v>8576015.0099999998</v>
      </c>
      <c r="Z31" s="377">
        <v>4362651.16</v>
      </c>
      <c r="AA31" s="377">
        <v>0</v>
      </c>
      <c r="AB31" s="377">
        <v>843762.33</v>
      </c>
      <c r="AC31" s="377">
        <v>111366.58</v>
      </c>
      <c r="AD31" s="377">
        <v>900644.54</v>
      </c>
      <c r="AE31" s="377">
        <v>0</v>
      </c>
      <c r="AF31" s="377">
        <v>113427.43</v>
      </c>
      <c r="AG31" s="377">
        <v>46033.52</v>
      </c>
      <c r="AH31" s="377">
        <v>22977.22</v>
      </c>
      <c r="AI31" s="377">
        <v>0</v>
      </c>
      <c r="AJ31" s="377">
        <v>0</v>
      </c>
      <c r="AK31" s="377">
        <v>128497.32999999999</v>
      </c>
      <c r="AL31" s="377">
        <v>5902</v>
      </c>
      <c r="AM31" s="377">
        <v>163321.94</v>
      </c>
      <c r="AN31" s="377">
        <v>13335.5</v>
      </c>
      <c r="AO31" s="377">
        <v>222088.11</v>
      </c>
      <c r="AP31" s="377">
        <v>80286.86</v>
      </c>
      <c r="AQ31" s="377">
        <v>34213.56</v>
      </c>
      <c r="AR31" s="377">
        <v>252145.6</v>
      </c>
      <c r="AS31" s="377">
        <v>68867.83</v>
      </c>
      <c r="AT31" s="377">
        <v>148075.66999999998</v>
      </c>
      <c r="AU31" s="377">
        <v>114946.81</v>
      </c>
      <c r="AV31" s="377">
        <v>19395.650000000001</v>
      </c>
      <c r="AW31" s="377">
        <v>0</v>
      </c>
      <c r="AX31" s="377">
        <v>306115.89</v>
      </c>
      <c r="AY31" s="377">
        <v>171410.44</v>
      </c>
      <c r="AZ31" s="377">
        <v>84085.2</v>
      </c>
      <c r="BA31" s="377">
        <v>298838.93</v>
      </c>
      <c r="BB31" s="377">
        <v>0</v>
      </c>
      <c r="BC31" s="377">
        <v>0</v>
      </c>
      <c r="BD31" s="377">
        <v>352347.33</v>
      </c>
      <c r="BE31" s="377">
        <v>8864737.4299999997</v>
      </c>
      <c r="BF31" s="377">
        <v>2538983.859999998</v>
      </c>
      <c r="BG31" s="377">
        <v>-288722.41999999993</v>
      </c>
      <c r="BH31" s="377">
        <v>2250261.4399999981</v>
      </c>
      <c r="BI31" s="377">
        <v>22298.13</v>
      </c>
      <c r="BJ31" s="377">
        <v>0</v>
      </c>
      <c r="BK31" s="377">
        <v>352347.33</v>
      </c>
      <c r="BL31" s="377">
        <v>374645.46</v>
      </c>
      <c r="BM31" s="377">
        <v>0</v>
      </c>
      <c r="BN31" s="377">
        <v>387004.72</v>
      </c>
      <c r="BO31" s="377">
        <v>7195</v>
      </c>
      <c r="BP31" s="377">
        <v>47211.76</v>
      </c>
      <c r="BQ31" s="377">
        <v>441411.48</v>
      </c>
      <c r="BR31" s="377">
        <v>66766.02</v>
      </c>
      <c r="BS31" s="377">
        <v>-66766.01999999996</v>
      </c>
      <c r="BT31" s="377">
        <v>0</v>
      </c>
      <c r="BU31" s="377">
        <v>0</v>
      </c>
      <c r="BV31" s="377">
        <v>0</v>
      </c>
      <c r="BW31" s="377">
        <v>0</v>
      </c>
      <c r="BX31" s="377">
        <v>0</v>
      </c>
      <c r="BY31" s="377">
        <v>0</v>
      </c>
      <c r="BZ31" s="377">
        <v>0</v>
      </c>
      <c r="CA31" s="377">
        <v>0</v>
      </c>
      <c r="CB31" s="377">
        <v>0</v>
      </c>
      <c r="CC31" s="377">
        <v>0</v>
      </c>
      <c r="CD31" s="377">
        <v>2250261.4399999981</v>
      </c>
      <c r="CE31" s="377">
        <v>0</v>
      </c>
      <c r="CF31" s="377">
        <v>0</v>
      </c>
      <c r="CG31" s="377">
        <v>0</v>
      </c>
      <c r="CH31" s="377">
        <v>0</v>
      </c>
      <c r="CI31" s="377">
        <f t="shared" si="0"/>
        <v>2250261.4399999981</v>
      </c>
      <c r="CJ31" s="377">
        <v>1208805.31</v>
      </c>
      <c r="CK31" s="377">
        <v>587368.37</v>
      </c>
      <c r="CL31" s="377">
        <v>792.64</v>
      </c>
      <c r="CM31" s="377">
        <v>622229.58000000007</v>
      </c>
      <c r="CN31" s="377">
        <v>750</v>
      </c>
      <c r="CO31" s="377">
        <v>0</v>
      </c>
      <c r="CP31" s="377">
        <v>38955.74</v>
      </c>
      <c r="CQ31" s="377">
        <v>28081.82</v>
      </c>
      <c r="CR31" s="377">
        <v>0</v>
      </c>
      <c r="CS31" s="377">
        <v>690017.14</v>
      </c>
      <c r="CT31" s="377">
        <v>1530769.23</v>
      </c>
      <c r="CU31" s="377">
        <v>0</v>
      </c>
      <c r="CV31" s="377">
        <v>0</v>
      </c>
      <c r="CW31" s="377">
        <v>1530769.23</v>
      </c>
      <c r="CX31" s="377"/>
      <c r="CY31" s="377"/>
      <c r="CZ31" s="377"/>
      <c r="DA31" s="377">
        <v>0</v>
      </c>
      <c r="DB31" s="377">
        <v>1530769.23</v>
      </c>
      <c r="DC31" s="377">
        <v>0</v>
      </c>
      <c r="DD31" s="377">
        <v>21117.5</v>
      </c>
      <c r="DE31" s="377">
        <v>149843.38</v>
      </c>
      <c r="DF31" s="377">
        <v>0</v>
      </c>
      <c r="DG31" s="377">
        <v>-70725.539999999994</v>
      </c>
      <c r="DH31" s="377">
        <v>-4</v>
      </c>
      <c r="DI31" s="377">
        <v>-35230</v>
      </c>
      <c r="DJ31" s="377">
        <v>-35526.17</v>
      </c>
      <c r="DK31" s="377">
        <v>29475.170000000013</v>
      </c>
      <c r="DL31" s="377">
        <v>0</v>
      </c>
      <c r="DM31" s="377">
        <v>0</v>
      </c>
      <c r="DN31" s="377">
        <v>0</v>
      </c>
      <c r="DO31" s="377">
        <v>0</v>
      </c>
      <c r="DP31" s="377">
        <v>0</v>
      </c>
      <c r="DQ31" s="447">
        <v>0.48626431031152606</v>
      </c>
      <c r="DR31" s="378">
        <v>6377885.5599999996</v>
      </c>
      <c r="DS31" s="448">
        <v>2486851.87</v>
      </c>
      <c r="DT31" s="378">
        <v>171410.44</v>
      </c>
      <c r="DU31" s="378">
        <v>284978.94</v>
      </c>
      <c r="DV31" s="378">
        <v>0</v>
      </c>
      <c r="DW31" s="378">
        <v>0</v>
      </c>
      <c r="DZ31"/>
      <c r="EA31"/>
    </row>
    <row r="32" spans="1:138">
      <c r="A32" s="444">
        <v>2030</v>
      </c>
      <c r="B32" s="445" t="s">
        <v>361</v>
      </c>
      <c r="C32" s="444">
        <v>2030</v>
      </c>
      <c r="D32" s="446" t="s">
        <v>907</v>
      </c>
      <c r="E32" s="446" t="s">
        <v>573</v>
      </c>
      <c r="F32" s="446" t="s">
        <v>908</v>
      </c>
      <c r="G32" s="446" t="s">
        <v>571</v>
      </c>
      <c r="H32" s="377">
        <v>3877044.4</v>
      </c>
      <c r="I32" s="377">
        <v>0</v>
      </c>
      <c r="J32" s="377">
        <v>98485.21</v>
      </c>
      <c r="K32" s="377">
        <v>0</v>
      </c>
      <c r="L32" s="377">
        <v>392200</v>
      </c>
      <c r="M32" s="377">
        <v>4400</v>
      </c>
      <c r="N32" s="377">
        <v>0</v>
      </c>
      <c r="O32" s="377">
        <v>0</v>
      </c>
      <c r="P32" s="377">
        <v>59.93</v>
      </c>
      <c r="Q32" s="377">
        <v>30115.41</v>
      </c>
      <c r="R32" s="377">
        <v>874.66</v>
      </c>
      <c r="S32" s="377">
        <v>0</v>
      </c>
      <c r="T32" s="377">
        <v>18761.900000000001</v>
      </c>
      <c r="U32" s="377">
        <v>13437.5</v>
      </c>
      <c r="V32" s="377">
        <v>0</v>
      </c>
      <c r="W32" s="377">
        <v>353.13</v>
      </c>
      <c r="X32" s="377">
        <v>94647</v>
      </c>
      <c r="Y32" s="377">
        <v>4530379.1399999997</v>
      </c>
      <c r="Z32" s="377">
        <v>2042675.13</v>
      </c>
      <c r="AA32" s="377">
        <v>0</v>
      </c>
      <c r="AB32" s="377">
        <v>824732.43</v>
      </c>
      <c r="AC32" s="377">
        <v>121055.67</v>
      </c>
      <c r="AD32" s="377">
        <v>209990.45</v>
      </c>
      <c r="AE32" s="377">
        <v>103762.89</v>
      </c>
      <c r="AF32" s="377">
        <v>96996.94</v>
      </c>
      <c r="AG32" s="377">
        <v>14249.34</v>
      </c>
      <c r="AH32" s="377">
        <v>6494.25</v>
      </c>
      <c r="AI32" s="377">
        <v>0</v>
      </c>
      <c r="AJ32" s="377">
        <v>0</v>
      </c>
      <c r="AK32" s="377">
        <v>22521.11</v>
      </c>
      <c r="AL32" s="377">
        <v>0</v>
      </c>
      <c r="AM32" s="377">
        <v>5842.74</v>
      </c>
      <c r="AN32" s="377">
        <v>8056.66</v>
      </c>
      <c r="AO32" s="377">
        <v>87366.91</v>
      </c>
      <c r="AP32" s="377">
        <v>33389.800000000003</v>
      </c>
      <c r="AQ32" s="377">
        <v>17352.989999999998</v>
      </c>
      <c r="AR32" s="377">
        <v>45066.65</v>
      </c>
      <c r="AS32" s="377">
        <v>66442.06</v>
      </c>
      <c r="AT32" s="377">
        <v>0</v>
      </c>
      <c r="AU32" s="377">
        <v>34311.25</v>
      </c>
      <c r="AV32" s="377">
        <v>20483.04</v>
      </c>
      <c r="AW32" s="377">
        <v>8162.5</v>
      </c>
      <c r="AX32" s="377">
        <v>70894.219999999987</v>
      </c>
      <c r="AY32" s="377">
        <v>157676.18999999997</v>
      </c>
      <c r="AZ32" s="377">
        <v>72981.66</v>
      </c>
      <c r="BA32" s="377">
        <v>211530.47999999998</v>
      </c>
      <c r="BB32" s="377">
        <v>0</v>
      </c>
      <c r="BC32" s="377">
        <v>0</v>
      </c>
      <c r="BD32" s="377">
        <v>0</v>
      </c>
      <c r="BE32" s="377">
        <v>4282035.3600000013</v>
      </c>
      <c r="BF32" s="377">
        <v>294223.52000000037</v>
      </c>
      <c r="BG32" s="377">
        <v>248343.7799999984</v>
      </c>
      <c r="BH32" s="377">
        <v>542567.29999999877</v>
      </c>
      <c r="BI32" s="377">
        <v>11321.5</v>
      </c>
      <c r="BJ32" s="377">
        <v>0</v>
      </c>
      <c r="BK32" s="377">
        <v>0</v>
      </c>
      <c r="BL32" s="377">
        <v>11321.5</v>
      </c>
      <c r="BM32" s="377">
        <v>0</v>
      </c>
      <c r="BN32" s="377">
        <v>0</v>
      </c>
      <c r="BO32" s="377">
        <v>0</v>
      </c>
      <c r="BP32" s="377">
        <v>0</v>
      </c>
      <c r="BQ32" s="377">
        <v>0</v>
      </c>
      <c r="BR32" s="377">
        <v>40688</v>
      </c>
      <c r="BS32" s="377">
        <v>11321.5</v>
      </c>
      <c r="BT32" s="377">
        <v>52009.5</v>
      </c>
      <c r="BU32" s="377">
        <v>0</v>
      </c>
      <c r="BV32" s="377">
        <v>0</v>
      </c>
      <c r="BW32" s="377">
        <v>0</v>
      </c>
      <c r="BX32" s="377">
        <v>0</v>
      </c>
      <c r="BY32" s="377">
        <v>0</v>
      </c>
      <c r="BZ32" s="377">
        <v>0</v>
      </c>
      <c r="CA32" s="377">
        <v>0</v>
      </c>
      <c r="CB32" s="377">
        <v>0</v>
      </c>
      <c r="CC32" s="377">
        <v>0</v>
      </c>
      <c r="CD32" s="377">
        <v>542567.29999999877</v>
      </c>
      <c r="CE32" s="377">
        <v>0</v>
      </c>
      <c r="CF32" s="377">
        <v>52009.5</v>
      </c>
      <c r="CG32" s="377">
        <v>0</v>
      </c>
      <c r="CH32" s="377">
        <v>0</v>
      </c>
      <c r="CI32" s="377">
        <f t="shared" si="0"/>
        <v>594576.79999999877</v>
      </c>
      <c r="CJ32" s="377">
        <v>859090.81</v>
      </c>
      <c r="CK32" s="377">
        <v>282875.18</v>
      </c>
      <c r="CL32" s="377">
        <v>1240.6400000000001</v>
      </c>
      <c r="CM32" s="377">
        <v>577456.27000000014</v>
      </c>
      <c r="CN32" s="377">
        <v>0</v>
      </c>
      <c r="CO32" s="377">
        <v>0</v>
      </c>
      <c r="CP32" s="377">
        <v>15204.44</v>
      </c>
      <c r="CQ32" s="377">
        <v>16813.8</v>
      </c>
      <c r="CR32" s="377">
        <v>-2415</v>
      </c>
      <c r="CS32" s="377">
        <v>607059.51000000013</v>
      </c>
      <c r="CT32" s="377">
        <v>1166.55</v>
      </c>
      <c r="CU32" s="377">
        <v>0</v>
      </c>
      <c r="CV32" s="377">
        <v>0</v>
      </c>
      <c r="CW32" s="377">
        <v>1166.55</v>
      </c>
      <c r="CX32" s="377"/>
      <c r="CY32" s="377"/>
      <c r="CZ32" s="377"/>
      <c r="DA32" s="377">
        <v>0</v>
      </c>
      <c r="DB32" s="377">
        <v>1166.55</v>
      </c>
      <c r="DC32" s="377">
        <v>0</v>
      </c>
      <c r="DD32" s="377">
        <v>0</v>
      </c>
      <c r="DE32" s="377">
        <v>0</v>
      </c>
      <c r="DF32" s="377">
        <v>0</v>
      </c>
      <c r="DG32" s="377">
        <v>-26478.98</v>
      </c>
      <c r="DH32" s="377">
        <v>0</v>
      </c>
      <c r="DI32" s="377">
        <v>0</v>
      </c>
      <c r="DJ32" s="377">
        <v>0</v>
      </c>
      <c r="DK32" s="377">
        <v>-26478.98</v>
      </c>
      <c r="DL32" s="377">
        <v>0</v>
      </c>
      <c r="DM32" s="377">
        <v>12829.67</v>
      </c>
      <c r="DN32" s="377">
        <v>0</v>
      </c>
      <c r="DO32" s="377">
        <v>0</v>
      </c>
      <c r="DP32" s="377">
        <v>0</v>
      </c>
      <c r="DQ32" s="447">
        <v>-0.31000000005587935</v>
      </c>
      <c r="DR32" s="378">
        <v>3413462.85</v>
      </c>
      <c r="DS32" s="448">
        <v>868572.51000000117</v>
      </c>
      <c r="DT32" s="378">
        <v>157676.18999999997</v>
      </c>
      <c r="DU32" s="378">
        <v>48937.240000000005</v>
      </c>
      <c r="DV32" s="378">
        <v>14312.16</v>
      </c>
      <c r="DW32" s="378">
        <v>12829.67</v>
      </c>
      <c r="DZ32"/>
      <c r="EA32"/>
    </row>
    <row r="33" spans="1:131">
      <c r="A33" s="444">
        <v>3353</v>
      </c>
      <c r="B33" s="445" t="s">
        <v>430</v>
      </c>
      <c r="C33" s="444">
        <v>3353</v>
      </c>
      <c r="D33" s="446" t="s">
        <v>907</v>
      </c>
      <c r="E33" s="446" t="s">
        <v>573</v>
      </c>
      <c r="F33" s="446" t="s">
        <v>908</v>
      </c>
      <c r="G33" s="446" t="s">
        <v>571</v>
      </c>
      <c r="H33" s="377">
        <v>3182261.18</v>
      </c>
      <c r="I33" s="377">
        <v>0</v>
      </c>
      <c r="J33" s="377">
        <v>61163.5</v>
      </c>
      <c r="K33" s="377">
        <v>0</v>
      </c>
      <c r="L33" s="377">
        <v>182200</v>
      </c>
      <c r="M33" s="377">
        <v>155578.25</v>
      </c>
      <c r="N33" s="377">
        <v>0</v>
      </c>
      <c r="O33" s="377">
        <v>13660</v>
      </c>
      <c r="P33" s="377">
        <v>98152.309999999969</v>
      </c>
      <c r="Q33" s="377">
        <v>0</v>
      </c>
      <c r="R33" s="377">
        <v>0</v>
      </c>
      <c r="S33" s="377">
        <v>0</v>
      </c>
      <c r="T33" s="377">
        <v>12587.72</v>
      </c>
      <c r="U33" s="377">
        <v>104.79</v>
      </c>
      <c r="V33" s="377">
        <v>0</v>
      </c>
      <c r="W33" s="377">
        <v>10001.25</v>
      </c>
      <c r="X33" s="377">
        <v>139577</v>
      </c>
      <c r="Y33" s="377">
        <v>3855286.0000000005</v>
      </c>
      <c r="Z33" s="377">
        <v>1801569.6299999964</v>
      </c>
      <c r="AA33" s="377">
        <v>0</v>
      </c>
      <c r="AB33" s="377">
        <v>671366.74</v>
      </c>
      <c r="AC33" s="377">
        <v>50424.959999998915</v>
      </c>
      <c r="AD33" s="377">
        <v>312427.52000000002</v>
      </c>
      <c r="AE33" s="377">
        <v>0</v>
      </c>
      <c r="AF33" s="377">
        <v>64164.239999999641</v>
      </c>
      <c r="AG33" s="377">
        <v>1010.3699999999844</v>
      </c>
      <c r="AH33" s="377">
        <v>11864.620000000003</v>
      </c>
      <c r="AI33" s="377">
        <v>0</v>
      </c>
      <c r="AJ33" s="377">
        <v>0</v>
      </c>
      <c r="AK33" s="377">
        <v>38604.339999999997</v>
      </c>
      <c r="AL33" s="377">
        <v>4792.8100000000013</v>
      </c>
      <c r="AM33" s="377">
        <v>74404.100000000006</v>
      </c>
      <c r="AN33" s="377">
        <v>11874.53</v>
      </c>
      <c r="AO33" s="377">
        <v>50083.750000000007</v>
      </c>
      <c r="AP33" s="377">
        <v>11218.18</v>
      </c>
      <c r="AQ33" s="377">
        <v>43961.37</v>
      </c>
      <c r="AR33" s="377">
        <v>164085.92000000007</v>
      </c>
      <c r="AS33" s="377">
        <v>51725.1</v>
      </c>
      <c r="AT33" s="377">
        <v>0</v>
      </c>
      <c r="AU33" s="377">
        <v>58371.73000000001</v>
      </c>
      <c r="AV33" s="377">
        <v>18745.650000000001</v>
      </c>
      <c r="AW33" s="377">
        <v>764.4</v>
      </c>
      <c r="AX33" s="377">
        <v>139313.99</v>
      </c>
      <c r="AY33" s="377">
        <v>271365.57</v>
      </c>
      <c r="AZ33" s="377">
        <v>8394</v>
      </c>
      <c r="BA33" s="377">
        <v>142459.97999999969</v>
      </c>
      <c r="BB33" s="377">
        <v>0</v>
      </c>
      <c r="BC33" s="377">
        <v>0</v>
      </c>
      <c r="BD33" s="377">
        <v>0</v>
      </c>
      <c r="BE33" s="377">
        <v>4002993.4999999949</v>
      </c>
      <c r="BF33" s="377">
        <v>296554.20000000042</v>
      </c>
      <c r="BG33" s="377">
        <v>-147707.49999999441</v>
      </c>
      <c r="BH33" s="377">
        <v>148846.70000000601</v>
      </c>
      <c r="BI33" s="377">
        <v>0</v>
      </c>
      <c r="BJ33" s="377">
        <v>0</v>
      </c>
      <c r="BK33" s="377">
        <v>0</v>
      </c>
      <c r="BL33" s="377">
        <v>0</v>
      </c>
      <c r="BM33" s="377">
        <v>0</v>
      </c>
      <c r="BN33" s="377">
        <v>0</v>
      </c>
      <c r="BO33" s="377">
        <v>0</v>
      </c>
      <c r="BP33" s="377">
        <v>0</v>
      </c>
      <c r="BQ33" s="377">
        <v>0</v>
      </c>
      <c r="BR33" s="377">
        <v>0</v>
      </c>
      <c r="BS33" s="377">
        <v>0</v>
      </c>
      <c r="BT33" s="377">
        <v>0</v>
      </c>
      <c r="BU33" s="377">
        <v>0</v>
      </c>
      <c r="BV33" s="377">
        <v>0</v>
      </c>
      <c r="BW33" s="377">
        <v>0</v>
      </c>
      <c r="BX33" s="377">
        <v>0</v>
      </c>
      <c r="BY33" s="377">
        <v>0</v>
      </c>
      <c r="BZ33" s="377">
        <v>0</v>
      </c>
      <c r="CA33" s="377">
        <v>0</v>
      </c>
      <c r="CB33" s="377">
        <v>0</v>
      </c>
      <c r="CC33" s="377">
        <v>0</v>
      </c>
      <c r="CD33" s="377">
        <v>148846.70000000601</v>
      </c>
      <c r="CE33" s="377">
        <v>0</v>
      </c>
      <c r="CF33" s="377">
        <v>0</v>
      </c>
      <c r="CG33" s="377">
        <v>0</v>
      </c>
      <c r="CH33" s="377">
        <v>0</v>
      </c>
      <c r="CI33" s="377">
        <f t="shared" si="0"/>
        <v>148846.70000000601</v>
      </c>
      <c r="CJ33" s="377">
        <v>522241.84</v>
      </c>
      <c r="CK33" s="377">
        <v>0</v>
      </c>
      <c r="CL33" s="377">
        <v>0</v>
      </c>
      <c r="CM33" s="377">
        <v>522241.84</v>
      </c>
      <c r="CN33" s="377">
        <v>0</v>
      </c>
      <c r="CO33" s="377">
        <v>0</v>
      </c>
      <c r="CP33" s="377">
        <v>6497.4</v>
      </c>
      <c r="CQ33" s="377">
        <v>0</v>
      </c>
      <c r="CR33" s="377">
        <v>-308970.05999999994</v>
      </c>
      <c r="CS33" s="377">
        <v>219769.18000000005</v>
      </c>
      <c r="CT33" s="377">
        <v>0</v>
      </c>
      <c r="CU33" s="377">
        <v>0</v>
      </c>
      <c r="CV33" s="377">
        <v>0</v>
      </c>
      <c r="CW33" s="377">
        <v>0</v>
      </c>
      <c r="CX33" s="377"/>
      <c r="CY33" s="377"/>
      <c r="CZ33" s="377"/>
      <c r="DA33" s="377">
        <v>0</v>
      </c>
      <c r="DB33" s="377">
        <v>0</v>
      </c>
      <c r="DC33" s="377">
        <v>0</v>
      </c>
      <c r="DD33" s="377">
        <v>10468.709999999999</v>
      </c>
      <c r="DE33" s="377">
        <v>0</v>
      </c>
      <c r="DF33" s="377">
        <v>0</v>
      </c>
      <c r="DG33" s="377">
        <v>-24422.59</v>
      </c>
      <c r="DH33" s="377">
        <v>-56969.1</v>
      </c>
      <c r="DI33" s="377">
        <v>0</v>
      </c>
      <c r="DJ33" s="377">
        <v>0</v>
      </c>
      <c r="DK33" s="377">
        <v>-70922.98</v>
      </c>
      <c r="DL33" s="377">
        <v>0</v>
      </c>
      <c r="DM33" s="377">
        <v>0</v>
      </c>
      <c r="DN33" s="377">
        <v>0</v>
      </c>
      <c r="DO33" s="377">
        <v>0</v>
      </c>
      <c r="DP33" s="377">
        <v>0</v>
      </c>
      <c r="DQ33" s="447">
        <v>-0.55999999959021807</v>
      </c>
      <c r="DR33" s="378">
        <v>2900963.4599999953</v>
      </c>
      <c r="DS33" s="448">
        <v>1102030.0399999996</v>
      </c>
      <c r="DT33" s="378">
        <v>271365.57</v>
      </c>
      <c r="DU33" s="378">
        <v>124400.02999999997</v>
      </c>
      <c r="DV33" s="378">
        <v>104.79</v>
      </c>
      <c r="DW33" s="378">
        <v>0</v>
      </c>
      <c r="DZ33"/>
      <c r="EA33"/>
    </row>
    <row r="34" spans="1:131">
      <c r="A34" s="444">
        <v>7030</v>
      </c>
      <c r="B34" s="445" t="s">
        <v>514</v>
      </c>
      <c r="C34" s="444">
        <v>7030</v>
      </c>
      <c r="D34" s="446" t="s">
        <v>907</v>
      </c>
      <c r="E34" s="446" t="s">
        <v>575</v>
      </c>
      <c r="F34" s="446" t="s">
        <v>908</v>
      </c>
      <c r="G34" s="446" t="s">
        <v>571</v>
      </c>
      <c r="H34" s="377">
        <v>897596.5</v>
      </c>
      <c r="I34" s="377">
        <v>0</v>
      </c>
      <c r="J34" s="377">
        <v>984046.07999999996</v>
      </c>
      <c r="K34" s="377">
        <v>0</v>
      </c>
      <c r="L34" s="377">
        <v>47720</v>
      </c>
      <c r="M34" s="377">
        <v>823694.54999999993</v>
      </c>
      <c r="N34" s="377">
        <v>0</v>
      </c>
      <c r="O34" s="377">
        <v>0</v>
      </c>
      <c r="P34" s="377">
        <v>10747.739999999994</v>
      </c>
      <c r="Q34" s="377">
        <v>0</v>
      </c>
      <c r="R34" s="377">
        <v>0</v>
      </c>
      <c r="S34" s="377">
        <v>0</v>
      </c>
      <c r="T34" s="377">
        <v>0</v>
      </c>
      <c r="U34" s="377">
        <v>3932</v>
      </c>
      <c r="V34" s="377">
        <v>0</v>
      </c>
      <c r="W34" s="377">
        <v>10572.31</v>
      </c>
      <c r="X34" s="377">
        <v>0</v>
      </c>
      <c r="Y34" s="377">
        <v>2778309.18</v>
      </c>
      <c r="Z34" s="377">
        <v>1228637.9599999967</v>
      </c>
      <c r="AA34" s="377">
        <v>0</v>
      </c>
      <c r="AB34" s="377">
        <v>550304.06000000006</v>
      </c>
      <c r="AC34" s="377">
        <v>63935.530000000843</v>
      </c>
      <c r="AD34" s="377">
        <v>214050.29</v>
      </c>
      <c r="AE34" s="377">
        <v>0</v>
      </c>
      <c r="AF34" s="377">
        <v>34279.880000000179</v>
      </c>
      <c r="AG34" s="377">
        <v>4494.6599999999853</v>
      </c>
      <c r="AH34" s="377">
        <v>31111.39</v>
      </c>
      <c r="AI34" s="377">
        <v>0</v>
      </c>
      <c r="AJ34" s="377">
        <v>0</v>
      </c>
      <c r="AK34" s="377">
        <v>21808.400000000001</v>
      </c>
      <c r="AL34" s="377">
        <v>4292</v>
      </c>
      <c r="AM34" s="377">
        <v>20073.5</v>
      </c>
      <c r="AN34" s="377">
        <v>2183.04</v>
      </c>
      <c r="AO34" s="377">
        <v>7009.4699999999866</v>
      </c>
      <c r="AP34" s="377">
        <v>0</v>
      </c>
      <c r="AQ34" s="377">
        <v>6002.25</v>
      </c>
      <c r="AR34" s="377">
        <v>52598.209999999614</v>
      </c>
      <c r="AS34" s="377">
        <v>28423.66</v>
      </c>
      <c r="AT34" s="377">
        <v>16550.63</v>
      </c>
      <c r="AU34" s="377">
        <v>96867.910000000018</v>
      </c>
      <c r="AV34" s="377">
        <v>3701.77</v>
      </c>
      <c r="AW34" s="377">
        <v>6362.5</v>
      </c>
      <c r="AX34" s="377">
        <v>20860.89</v>
      </c>
      <c r="AY34" s="377">
        <v>21083</v>
      </c>
      <c r="AZ34" s="377">
        <v>4155</v>
      </c>
      <c r="BA34" s="377">
        <v>94484.959999999977</v>
      </c>
      <c r="BB34" s="377">
        <v>0</v>
      </c>
      <c r="BC34" s="377">
        <v>0</v>
      </c>
      <c r="BD34" s="377">
        <v>0</v>
      </c>
      <c r="BE34" s="377">
        <v>2533270.9599999976</v>
      </c>
      <c r="BF34" s="377">
        <v>310791.12999999966</v>
      </c>
      <c r="BG34" s="377">
        <v>245038.22000000253</v>
      </c>
      <c r="BH34" s="377">
        <v>555829.35000000219</v>
      </c>
      <c r="BI34" s="377">
        <v>7543.75</v>
      </c>
      <c r="BJ34" s="377">
        <v>0</v>
      </c>
      <c r="BK34" s="377">
        <v>0</v>
      </c>
      <c r="BL34" s="377">
        <v>7543.75</v>
      </c>
      <c r="BM34" s="377">
        <v>0</v>
      </c>
      <c r="BN34" s="377">
        <v>0</v>
      </c>
      <c r="BO34" s="377">
        <v>0</v>
      </c>
      <c r="BP34" s="377">
        <v>0</v>
      </c>
      <c r="BQ34" s="377">
        <v>0</v>
      </c>
      <c r="BR34" s="377">
        <v>0</v>
      </c>
      <c r="BS34" s="377">
        <v>7543.75</v>
      </c>
      <c r="BT34" s="377">
        <v>7543.75</v>
      </c>
      <c r="BU34" s="377">
        <v>0</v>
      </c>
      <c r="BV34" s="377">
        <v>0</v>
      </c>
      <c r="BW34" s="377">
        <v>0</v>
      </c>
      <c r="BX34" s="377">
        <v>0</v>
      </c>
      <c r="BY34" s="377">
        <v>0</v>
      </c>
      <c r="BZ34" s="377">
        <v>0</v>
      </c>
      <c r="CA34" s="377">
        <v>0</v>
      </c>
      <c r="CB34" s="377">
        <v>0</v>
      </c>
      <c r="CC34" s="377">
        <v>0</v>
      </c>
      <c r="CD34" s="377">
        <v>555829.35000000219</v>
      </c>
      <c r="CE34" s="377">
        <v>0</v>
      </c>
      <c r="CF34" s="377">
        <v>7543.75</v>
      </c>
      <c r="CG34" s="377">
        <v>0</v>
      </c>
      <c r="CH34" s="377">
        <v>0</v>
      </c>
      <c r="CI34" s="377">
        <f t="shared" si="0"/>
        <v>563373.10000000219</v>
      </c>
      <c r="CJ34" s="377">
        <v>214417.27</v>
      </c>
      <c r="CK34" s="377">
        <v>0</v>
      </c>
      <c r="CL34" s="377">
        <v>0</v>
      </c>
      <c r="CM34" s="377">
        <v>214417.27</v>
      </c>
      <c r="CN34" s="377">
        <v>0</v>
      </c>
      <c r="CO34" s="377">
        <v>0</v>
      </c>
      <c r="CP34" s="377">
        <v>3614.81</v>
      </c>
      <c r="CQ34" s="377">
        <v>0</v>
      </c>
      <c r="CR34" s="377">
        <v>-334144.32999999996</v>
      </c>
      <c r="CS34" s="377">
        <v>-116112.24999999997</v>
      </c>
      <c r="CT34" s="377">
        <v>0</v>
      </c>
      <c r="CU34" s="377">
        <v>0</v>
      </c>
      <c r="CV34" s="377">
        <v>0</v>
      </c>
      <c r="CW34" s="377">
        <v>0</v>
      </c>
      <c r="CX34" s="377"/>
      <c r="CY34" s="377"/>
      <c r="CZ34" s="377"/>
      <c r="DA34" s="377">
        <v>0</v>
      </c>
      <c r="DB34" s="377">
        <v>0</v>
      </c>
      <c r="DC34" s="377">
        <v>699191.54</v>
      </c>
      <c r="DD34" s="377">
        <v>10747.74</v>
      </c>
      <c r="DE34" s="377">
        <v>0</v>
      </c>
      <c r="DF34" s="377">
        <v>0</v>
      </c>
      <c r="DG34" s="377">
        <v>-25073.4</v>
      </c>
      <c r="DH34" s="377">
        <v>-130.9</v>
      </c>
      <c r="DI34" s="377">
        <v>0</v>
      </c>
      <c r="DJ34" s="377">
        <v>-5250</v>
      </c>
      <c r="DK34" s="377">
        <v>679484.98</v>
      </c>
      <c r="DL34" s="377">
        <v>0</v>
      </c>
      <c r="DM34" s="377">
        <v>0</v>
      </c>
      <c r="DN34" s="377">
        <v>0</v>
      </c>
      <c r="DO34" s="377">
        <v>0</v>
      </c>
      <c r="DP34" s="377">
        <v>0</v>
      </c>
      <c r="DQ34" s="447">
        <v>0.27000000001862645</v>
      </c>
      <c r="DR34" s="378">
        <v>2095702.3799999976</v>
      </c>
      <c r="DS34" s="448">
        <v>437568.58000000007</v>
      </c>
      <c r="DT34" s="378">
        <v>21083</v>
      </c>
      <c r="DU34" s="378">
        <v>10747.739999999994</v>
      </c>
      <c r="DV34" s="378">
        <v>3932</v>
      </c>
      <c r="DW34" s="378">
        <v>0</v>
      </c>
      <c r="DZ34"/>
      <c r="EA34"/>
    </row>
    <row r="35" spans="1:131">
      <c r="A35" s="444">
        <v>1002</v>
      </c>
      <c r="B35" s="445" t="s">
        <v>431</v>
      </c>
      <c r="C35" s="444">
        <v>1002</v>
      </c>
      <c r="D35" s="446" t="s">
        <v>907</v>
      </c>
      <c r="E35" s="446" t="s">
        <v>570</v>
      </c>
      <c r="F35" s="446" t="s">
        <v>908</v>
      </c>
      <c r="G35" s="446" t="s">
        <v>571</v>
      </c>
      <c r="H35" s="377">
        <v>776666.93</v>
      </c>
      <c r="I35" s="377">
        <v>0</v>
      </c>
      <c r="J35" s="377">
        <v>17800.79</v>
      </c>
      <c r="K35" s="377">
        <v>0</v>
      </c>
      <c r="L35" s="377">
        <v>0</v>
      </c>
      <c r="M35" s="377">
        <v>2400</v>
      </c>
      <c r="N35" s="377">
        <v>0</v>
      </c>
      <c r="O35" s="377">
        <v>0</v>
      </c>
      <c r="P35" s="377">
        <v>25925.46</v>
      </c>
      <c r="Q35" s="377">
        <v>0</v>
      </c>
      <c r="R35" s="377">
        <v>0</v>
      </c>
      <c r="S35" s="377">
        <v>0</v>
      </c>
      <c r="T35" s="377">
        <v>345.5</v>
      </c>
      <c r="U35" s="377">
        <v>27000</v>
      </c>
      <c r="V35" s="377">
        <v>0</v>
      </c>
      <c r="W35" s="377">
        <v>0</v>
      </c>
      <c r="X35" s="377">
        <v>0</v>
      </c>
      <c r="Y35" s="377">
        <v>850138.68</v>
      </c>
      <c r="Z35" s="377">
        <v>120484.65000000005</v>
      </c>
      <c r="AA35" s="377">
        <v>1575.54</v>
      </c>
      <c r="AB35" s="377">
        <v>-150.22000000000116</v>
      </c>
      <c r="AC35" s="377">
        <v>112576.68</v>
      </c>
      <c r="AD35" s="377">
        <v>950.66999999999973</v>
      </c>
      <c r="AE35" s="377">
        <v>0</v>
      </c>
      <c r="AF35" s="377">
        <v>297563.93999999936</v>
      </c>
      <c r="AG35" s="377">
        <v>13428.239999999983</v>
      </c>
      <c r="AH35" s="377">
        <v>0</v>
      </c>
      <c r="AI35" s="377">
        <v>0</v>
      </c>
      <c r="AJ35" s="377">
        <v>0</v>
      </c>
      <c r="AK35" s="377">
        <v>8534.07</v>
      </c>
      <c r="AL35" s="377">
        <v>0</v>
      </c>
      <c r="AM35" s="377">
        <v>213.8</v>
      </c>
      <c r="AN35" s="377">
        <v>1430.2899999999997</v>
      </c>
      <c r="AO35" s="377">
        <v>13804.080000000002</v>
      </c>
      <c r="AP35" s="377">
        <v>0</v>
      </c>
      <c r="AQ35" s="377">
        <v>21259.78</v>
      </c>
      <c r="AR35" s="377">
        <v>20790.870000000006</v>
      </c>
      <c r="AS35" s="377">
        <v>0</v>
      </c>
      <c r="AT35" s="377">
        <v>48.08</v>
      </c>
      <c r="AU35" s="377">
        <v>14505.859999999999</v>
      </c>
      <c r="AV35" s="377">
        <v>4552.38</v>
      </c>
      <c r="AW35" s="377">
        <v>0</v>
      </c>
      <c r="AX35" s="377">
        <v>7310.33</v>
      </c>
      <c r="AY35" s="377">
        <v>21832.029999999995</v>
      </c>
      <c r="AZ35" s="377">
        <v>0</v>
      </c>
      <c r="BA35" s="377">
        <v>60215.31</v>
      </c>
      <c r="BB35" s="377">
        <v>0</v>
      </c>
      <c r="BC35" s="377">
        <v>0</v>
      </c>
      <c r="BD35" s="377">
        <v>0</v>
      </c>
      <c r="BE35" s="377">
        <v>720926.37999999942</v>
      </c>
      <c r="BF35" s="377">
        <v>164643.89000000007</v>
      </c>
      <c r="BG35" s="377">
        <v>129212.30000000063</v>
      </c>
      <c r="BH35" s="377">
        <v>293856.1900000007</v>
      </c>
      <c r="BI35" s="377">
        <v>4938.25</v>
      </c>
      <c r="BJ35" s="377">
        <v>0</v>
      </c>
      <c r="BK35" s="377">
        <v>0</v>
      </c>
      <c r="BL35" s="377">
        <v>4938.25</v>
      </c>
      <c r="BM35" s="377">
        <v>0</v>
      </c>
      <c r="BN35" s="377">
        <v>0</v>
      </c>
      <c r="BO35" s="377">
        <v>0</v>
      </c>
      <c r="BP35" s="377">
        <v>0</v>
      </c>
      <c r="BQ35" s="377">
        <v>0</v>
      </c>
      <c r="BR35" s="377">
        <v>40338</v>
      </c>
      <c r="BS35" s="377">
        <v>4938.25</v>
      </c>
      <c r="BT35" s="377">
        <v>45276.25</v>
      </c>
      <c r="BU35" s="377">
        <v>0</v>
      </c>
      <c r="BV35" s="377">
        <v>0</v>
      </c>
      <c r="BW35" s="377">
        <v>0</v>
      </c>
      <c r="BX35" s="377">
        <v>0</v>
      </c>
      <c r="BY35" s="377">
        <v>0</v>
      </c>
      <c r="BZ35" s="377">
        <v>0</v>
      </c>
      <c r="CA35" s="377">
        <v>0</v>
      </c>
      <c r="CB35" s="377">
        <v>0</v>
      </c>
      <c r="CC35" s="377">
        <v>0</v>
      </c>
      <c r="CD35" s="377">
        <v>293856.1900000007</v>
      </c>
      <c r="CE35" s="377">
        <v>0</v>
      </c>
      <c r="CF35" s="377">
        <v>45276.25</v>
      </c>
      <c r="CG35" s="377">
        <v>0</v>
      </c>
      <c r="CH35" s="377">
        <v>0</v>
      </c>
      <c r="CI35" s="377">
        <f t="shared" si="0"/>
        <v>339132.4400000007</v>
      </c>
      <c r="CJ35" s="377">
        <v>28124.27</v>
      </c>
      <c r="CK35" s="377">
        <v>0</v>
      </c>
      <c r="CL35" s="377">
        <v>0</v>
      </c>
      <c r="CM35" s="377">
        <v>28124.27</v>
      </c>
      <c r="CN35" s="377">
        <v>0</v>
      </c>
      <c r="CO35" s="377">
        <v>0</v>
      </c>
      <c r="CP35" s="377">
        <v>0</v>
      </c>
      <c r="CQ35" s="377">
        <v>0</v>
      </c>
      <c r="CR35" s="377">
        <v>306012.84000000003</v>
      </c>
      <c r="CS35" s="377">
        <v>334137.11000000004</v>
      </c>
      <c r="CT35" s="377">
        <v>0</v>
      </c>
      <c r="CU35" s="377">
        <v>0</v>
      </c>
      <c r="CV35" s="377">
        <v>0</v>
      </c>
      <c r="CW35" s="377">
        <v>0</v>
      </c>
      <c r="CX35" s="377"/>
      <c r="CY35" s="377"/>
      <c r="CZ35" s="377"/>
      <c r="DA35" s="377">
        <v>0</v>
      </c>
      <c r="DB35" s="377">
        <v>0</v>
      </c>
      <c r="DC35" s="377">
        <v>0</v>
      </c>
      <c r="DD35" s="377">
        <v>4995.32</v>
      </c>
      <c r="DE35" s="377">
        <v>0</v>
      </c>
      <c r="DF35" s="377">
        <v>0</v>
      </c>
      <c r="DG35" s="377">
        <v>0</v>
      </c>
      <c r="DH35" s="377">
        <v>0</v>
      </c>
      <c r="DI35" s="377">
        <v>0</v>
      </c>
      <c r="DJ35" s="377">
        <v>0</v>
      </c>
      <c r="DK35" s="377">
        <v>4995.32</v>
      </c>
      <c r="DL35" s="377">
        <v>0</v>
      </c>
      <c r="DM35" s="377">
        <v>0</v>
      </c>
      <c r="DN35" s="377">
        <v>0</v>
      </c>
      <c r="DO35" s="377">
        <v>0</v>
      </c>
      <c r="DP35" s="377">
        <v>0</v>
      </c>
      <c r="DQ35" s="447">
        <v>9.9999999511055648E-3</v>
      </c>
      <c r="DR35" s="378">
        <v>546429.49999999942</v>
      </c>
      <c r="DS35" s="448">
        <v>174496.88</v>
      </c>
      <c r="DT35" s="378">
        <v>21832.029999999995</v>
      </c>
      <c r="DU35" s="378">
        <v>26270.959999999999</v>
      </c>
      <c r="DV35" s="378">
        <v>27000</v>
      </c>
      <c r="DW35" s="378">
        <v>0</v>
      </c>
      <c r="DZ35"/>
      <c r="EA35"/>
    </row>
    <row r="36" spans="1:131">
      <c r="A36" s="444">
        <v>2238</v>
      </c>
      <c r="B36" s="445" t="s">
        <v>362</v>
      </c>
      <c r="C36" s="444">
        <v>2238</v>
      </c>
      <c r="D36" s="446" t="s">
        <v>907</v>
      </c>
      <c r="E36" s="446" t="s">
        <v>573</v>
      </c>
      <c r="F36" s="446" t="s">
        <v>908</v>
      </c>
      <c r="G36" s="446" t="s">
        <v>571</v>
      </c>
      <c r="H36" s="377">
        <v>1112306.04</v>
      </c>
      <c r="I36" s="377">
        <v>0</v>
      </c>
      <c r="J36" s="377">
        <v>51251.15</v>
      </c>
      <c r="K36" s="377">
        <v>0</v>
      </c>
      <c r="L36" s="377">
        <v>103140</v>
      </c>
      <c r="M36" s="377">
        <v>1600</v>
      </c>
      <c r="N36" s="377">
        <v>0</v>
      </c>
      <c r="O36" s="377">
        <v>0</v>
      </c>
      <c r="P36" s="377">
        <v>20252.080000000002</v>
      </c>
      <c r="Q36" s="377">
        <v>0</v>
      </c>
      <c r="R36" s="377">
        <v>0</v>
      </c>
      <c r="S36" s="377">
        <v>0</v>
      </c>
      <c r="T36" s="377">
        <v>2135.5100000000002</v>
      </c>
      <c r="U36" s="377">
        <v>4404.3500000000004</v>
      </c>
      <c r="V36" s="377">
        <v>0</v>
      </c>
      <c r="W36" s="377">
        <v>6006.57</v>
      </c>
      <c r="X36" s="377">
        <v>54985</v>
      </c>
      <c r="Y36" s="377">
        <v>1356080.7000000002</v>
      </c>
      <c r="Z36" s="377">
        <v>557027.37</v>
      </c>
      <c r="AA36" s="377">
        <v>25291.56</v>
      </c>
      <c r="AB36" s="377">
        <v>236164.01</v>
      </c>
      <c r="AC36" s="377">
        <v>54923.58</v>
      </c>
      <c r="AD36" s="377">
        <v>128654.67</v>
      </c>
      <c r="AE36" s="377">
        <v>16585.25</v>
      </c>
      <c r="AF36" s="377">
        <v>42127.15</v>
      </c>
      <c r="AG36" s="377">
        <v>933.34</v>
      </c>
      <c r="AH36" s="377">
        <v>1094.04</v>
      </c>
      <c r="AI36" s="377">
        <v>0</v>
      </c>
      <c r="AJ36" s="377">
        <v>0</v>
      </c>
      <c r="AK36" s="377">
        <v>11705.970000000001</v>
      </c>
      <c r="AL36" s="377">
        <v>3970.32</v>
      </c>
      <c r="AM36" s="377">
        <v>3682</v>
      </c>
      <c r="AN36" s="377">
        <v>5970.1</v>
      </c>
      <c r="AO36" s="377">
        <v>43767.03</v>
      </c>
      <c r="AP36" s="377">
        <v>13652.72</v>
      </c>
      <c r="AQ36" s="377">
        <v>23182.54</v>
      </c>
      <c r="AR36" s="377">
        <v>58161.840000000004</v>
      </c>
      <c r="AS36" s="377">
        <v>682.15999999999985</v>
      </c>
      <c r="AT36" s="377">
        <v>0</v>
      </c>
      <c r="AU36" s="377">
        <v>15389.59</v>
      </c>
      <c r="AV36" s="377">
        <v>5139.75</v>
      </c>
      <c r="AW36" s="377">
        <v>0</v>
      </c>
      <c r="AX36" s="377">
        <v>77894.05</v>
      </c>
      <c r="AY36" s="377">
        <v>172718.66</v>
      </c>
      <c r="AZ36" s="377">
        <v>66694.930000000008</v>
      </c>
      <c r="BA36" s="377">
        <v>104895.33</v>
      </c>
      <c r="BB36" s="377">
        <v>0</v>
      </c>
      <c r="BC36" s="377">
        <v>0</v>
      </c>
      <c r="BD36" s="377">
        <v>0</v>
      </c>
      <c r="BE36" s="377">
        <v>1670307.9600000004</v>
      </c>
      <c r="BF36" s="377">
        <v>75771.780000000144</v>
      </c>
      <c r="BG36" s="377">
        <v>-314227.26000000024</v>
      </c>
      <c r="BH36" s="377">
        <v>-238455.4800000001</v>
      </c>
      <c r="BI36" s="377">
        <v>6000.25</v>
      </c>
      <c r="BJ36" s="377">
        <v>0</v>
      </c>
      <c r="BK36" s="377">
        <v>0</v>
      </c>
      <c r="BL36" s="377">
        <v>6000.25</v>
      </c>
      <c r="BM36" s="377">
        <v>0</v>
      </c>
      <c r="BN36" s="377">
        <v>1400</v>
      </c>
      <c r="BO36" s="377">
        <v>0</v>
      </c>
      <c r="BP36" s="377">
        <v>16041.75</v>
      </c>
      <c r="BQ36" s="377">
        <v>17441.75</v>
      </c>
      <c r="BR36" s="377">
        <v>28459.15</v>
      </c>
      <c r="BS36" s="377">
        <v>-11441.5</v>
      </c>
      <c r="BT36" s="377">
        <v>17017.650000000001</v>
      </c>
      <c r="BU36" s="377">
        <v>0</v>
      </c>
      <c r="BV36" s="377">
        <v>0</v>
      </c>
      <c r="BW36" s="377">
        <v>0</v>
      </c>
      <c r="BX36" s="377">
        <v>0</v>
      </c>
      <c r="BY36" s="377">
        <v>0</v>
      </c>
      <c r="BZ36" s="377">
        <v>0</v>
      </c>
      <c r="CA36" s="377">
        <v>0</v>
      </c>
      <c r="CB36" s="377">
        <v>0</v>
      </c>
      <c r="CC36" s="377">
        <v>0</v>
      </c>
      <c r="CD36" s="377">
        <v>-238455.4800000001</v>
      </c>
      <c r="CE36" s="377">
        <v>0</v>
      </c>
      <c r="CF36" s="377">
        <v>17017.650000000001</v>
      </c>
      <c r="CG36" s="377">
        <v>0</v>
      </c>
      <c r="CH36" s="377">
        <v>0</v>
      </c>
      <c r="CI36" s="377">
        <f t="shared" si="0"/>
        <v>-221437.8300000001</v>
      </c>
      <c r="CJ36" s="377">
        <v>255537.43</v>
      </c>
      <c r="CK36" s="377">
        <v>17565.18</v>
      </c>
      <c r="CL36" s="377">
        <v>0</v>
      </c>
      <c r="CM36" s="377">
        <v>237972.25</v>
      </c>
      <c r="CN36" s="377">
        <v>0</v>
      </c>
      <c r="CO36" s="377">
        <v>0</v>
      </c>
      <c r="CP36" s="377">
        <v>8890.7000000000007</v>
      </c>
      <c r="CQ36" s="377">
        <v>34224.239999999998</v>
      </c>
      <c r="CR36" s="377">
        <v>0</v>
      </c>
      <c r="CS36" s="377">
        <v>281087.19</v>
      </c>
      <c r="CT36" s="377">
        <v>0</v>
      </c>
      <c r="CU36" s="377">
        <v>0</v>
      </c>
      <c r="CV36" s="377">
        <v>0</v>
      </c>
      <c r="CW36" s="377">
        <v>0</v>
      </c>
      <c r="CX36" s="377"/>
      <c r="CY36" s="377"/>
      <c r="CZ36" s="377"/>
      <c r="DA36" s="377">
        <v>0</v>
      </c>
      <c r="DB36" s="377">
        <v>0</v>
      </c>
      <c r="DC36" s="377">
        <v>0</v>
      </c>
      <c r="DD36" s="377">
        <v>0</v>
      </c>
      <c r="DE36" s="377">
        <v>0</v>
      </c>
      <c r="DF36" s="377">
        <v>0</v>
      </c>
      <c r="DG36" s="377">
        <v>-19359.060000000001</v>
      </c>
      <c r="DH36" s="377">
        <v>-610.24</v>
      </c>
      <c r="DI36" s="377">
        <v>0</v>
      </c>
      <c r="DJ36" s="377">
        <v>0</v>
      </c>
      <c r="DK36" s="377">
        <v>-19969.300000000003</v>
      </c>
      <c r="DL36" s="377">
        <v>0</v>
      </c>
      <c r="DM36" s="377">
        <v>19239.47</v>
      </c>
      <c r="DN36" s="377">
        <v>-159.93</v>
      </c>
      <c r="DO36" s="377">
        <v>-501635.45</v>
      </c>
      <c r="DP36" s="377">
        <v>0</v>
      </c>
      <c r="DQ36" s="447"/>
      <c r="DR36" s="378">
        <v>1061706.9300000002</v>
      </c>
      <c r="DS36" s="448">
        <v>608601.03000000026</v>
      </c>
      <c r="DT36" s="378">
        <v>172718.66</v>
      </c>
      <c r="DU36" s="378">
        <v>22387.590000000004</v>
      </c>
      <c r="DV36" s="378">
        <v>4404.3500000000004</v>
      </c>
      <c r="DW36" s="378">
        <v>-482555.91000000003</v>
      </c>
      <c r="DZ36"/>
      <c r="EA36"/>
    </row>
    <row r="37" spans="1:131">
      <c r="A37" s="444">
        <v>2236</v>
      </c>
      <c r="B37" s="445" t="s">
        <v>363</v>
      </c>
      <c r="C37" s="444">
        <v>2236</v>
      </c>
      <c r="D37" s="446" t="s">
        <v>907</v>
      </c>
      <c r="E37" s="446" t="s">
        <v>573</v>
      </c>
      <c r="F37" s="446" t="s">
        <v>908</v>
      </c>
      <c r="G37" s="446" t="s">
        <v>571</v>
      </c>
      <c r="H37" s="377">
        <v>1371168.3</v>
      </c>
      <c r="I37" s="377">
        <v>0</v>
      </c>
      <c r="J37" s="377">
        <v>59255.09</v>
      </c>
      <c r="K37" s="377">
        <v>0</v>
      </c>
      <c r="L37" s="377">
        <v>188850</v>
      </c>
      <c r="M37" s="377">
        <v>856.93</v>
      </c>
      <c r="N37" s="377">
        <v>0</v>
      </c>
      <c r="O37" s="377">
        <v>521</v>
      </c>
      <c r="P37" s="377">
        <v>243767.11</v>
      </c>
      <c r="Q37" s="377">
        <v>12605.96</v>
      </c>
      <c r="R37" s="377">
        <v>0</v>
      </c>
      <c r="S37" s="377">
        <v>0</v>
      </c>
      <c r="T37" s="377">
        <v>13831.77</v>
      </c>
      <c r="U37" s="377">
        <v>0</v>
      </c>
      <c r="V37" s="377">
        <v>0</v>
      </c>
      <c r="W37" s="377">
        <v>7926.25</v>
      </c>
      <c r="X37" s="377">
        <v>18219</v>
      </c>
      <c r="Y37" s="377">
        <v>1917001.4100000001</v>
      </c>
      <c r="Z37" s="377">
        <v>846293.88</v>
      </c>
      <c r="AA37" s="377">
        <v>41985.2</v>
      </c>
      <c r="AB37" s="377">
        <v>294038.34000000003</v>
      </c>
      <c r="AC37" s="377">
        <v>68237.929999999993</v>
      </c>
      <c r="AD37" s="377">
        <v>90815.6</v>
      </c>
      <c r="AE37" s="377">
        <v>0</v>
      </c>
      <c r="AF37" s="377">
        <v>56281.35</v>
      </c>
      <c r="AG37" s="377">
        <v>603.29</v>
      </c>
      <c r="AH37" s="377">
        <v>396</v>
      </c>
      <c r="AI37" s="377">
        <v>0</v>
      </c>
      <c r="AJ37" s="377">
        <v>0</v>
      </c>
      <c r="AK37" s="377">
        <v>9645.0400000000009</v>
      </c>
      <c r="AL37" s="377">
        <v>2572.66</v>
      </c>
      <c r="AM37" s="377">
        <v>691.24</v>
      </c>
      <c r="AN37" s="377">
        <v>9690.7199999999993</v>
      </c>
      <c r="AO37" s="377">
        <v>33883.46</v>
      </c>
      <c r="AP37" s="377">
        <v>16027.1</v>
      </c>
      <c r="AQ37" s="377">
        <v>5000.0600000000004</v>
      </c>
      <c r="AR37" s="377">
        <v>57150.63</v>
      </c>
      <c r="AS37" s="377">
        <v>4807.92</v>
      </c>
      <c r="AT37" s="377">
        <v>0</v>
      </c>
      <c r="AU37" s="377">
        <v>1960.39</v>
      </c>
      <c r="AV37" s="377">
        <v>5139.75</v>
      </c>
      <c r="AW37" s="377">
        <v>0</v>
      </c>
      <c r="AX37" s="377">
        <v>79759.81</v>
      </c>
      <c r="AY37" s="377">
        <v>2999.88</v>
      </c>
      <c r="AZ37" s="377">
        <v>16920.91</v>
      </c>
      <c r="BA37" s="377">
        <v>124219.2</v>
      </c>
      <c r="BB37" s="377">
        <v>0</v>
      </c>
      <c r="BC37" s="377">
        <v>0</v>
      </c>
      <c r="BD37" s="377">
        <v>0</v>
      </c>
      <c r="BE37" s="377">
        <v>1769120.3599999996</v>
      </c>
      <c r="BF37" s="377">
        <v>159095.68000000008</v>
      </c>
      <c r="BG37" s="377">
        <v>147881.05000000051</v>
      </c>
      <c r="BH37" s="377">
        <v>306976.73000000056</v>
      </c>
      <c r="BI37" s="377">
        <v>6508.75</v>
      </c>
      <c r="BJ37" s="377">
        <v>0</v>
      </c>
      <c r="BK37" s="377">
        <v>0</v>
      </c>
      <c r="BL37" s="377">
        <v>6508.75</v>
      </c>
      <c r="BM37" s="377">
        <v>0</v>
      </c>
      <c r="BN37" s="377">
        <v>0</v>
      </c>
      <c r="BO37" s="377">
        <v>13365</v>
      </c>
      <c r="BP37" s="377">
        <v>0</v>
      </c>
      <c r="BQ37" s="377">
        <v>13365</v>
      </c>
      <c r="BR37" s="377">
        <v>19814.550000000003</v>
      </c>
      <c r="BS37" s="377">
        <v>-6856.25</v>
      </c>
      <c r="BT37" s="377">
        <v>12958.300000000003</v>
      </c>
      <c r="BU37" s="377">
        <v>0</v>
      </c>
      <c r="BV37" s="377">
        <v>0</v>
      </c>
      <c r="BW37" s="377">
        <v>0</v>
      </c>
      <c r="BX37" s="377">
        <v>0</v>
      </c>
      <c r="BY37" s="377">
        <v>0</v>
      </c>
      <c r="BZ37" s="377">
        <v>0</v>
      </c>
      <c r="CA37" s="377">
        <v>0</v>
      </c>
      <c r="CB37" s="377">
        <v>0</v>
      </c>
      <c r="CC37" s="377">
        <v>0</v>
      </c>
      <c r="CD37" s="377">
        <v>306976.73000000056</v>
      </c>
      <c r="CE37" s="377">
        <v>0</v>
      </c>
      <c r="CF37" s="377">
        <v>12958.300000000003</v>
      </c>
      <c r="CG37" s="377">
        <v>0</v>
      </c>
      <c r="CH37" s="377">
        <v>0</v>
      </c>
      <c r="CI37" s="377">
        <f t="shared" si="0"/>
        <v>319935.03000000055</v>
      </c>
      <c r="CJ37" s="377">
        <v>476367.49</v>
      </c>
      <c r="CK37" s="377">
        <v>107789.34</v>
      </c>
      <c r="CL37" s="377">
        <v>0</v>
      </c>
      <c r="CM37" s="377">
        <v>368578.15</v>
      </c>
      <c r="CN37" s="377">
        <v>0</v>
      </c>
      <c r="CO37" s="377">
        <v>0</v>
      </c>
      <c r="CP37" s="377">
        <v>3708.35</v>
      </c>
      <c r="CQ37" s="377">
        <v>4569.6400000000003</v>
      </c>
      <c r="CR37" s="377">
        <v>0</v>
      </c>
      <c r="CS37" s="377">
        <v>376856.14</v>
      </c>
      <c r="CT37" s="377">
        <v>513.65</v>
      </c>
      <c r="CU37" s="377">
        <v>0</v>
      </c>
      <c r="CV37" s="377">
        <v>0</v>
      </c>
      <c r="CW37" s="377">
        <v>513.65</v>
      </c>
      <c r="CX37" s="377"/>
      <c r="CY37" s="377"/>
      <c r="CZ37" s="377"/>
      <c r="DA37" s="377">
        <v>0</v>
      </c>
      <c r="DB37" s="377">
        <v>513.65</v>
      </c>
      <c r="DC37" s="377">
        <v>0</v>
      </c>
      <c r="DD37" s="377">
        <v>0</v>
      </c>
      <c r="DE37" s="377">
        <v>0</v>
      </c>
      <c r="DF37" s="377">
        <v>0</v>
      </c>
      <c r="DG37" s="377">
        <v>-10499.88</v>
      </c>
      <c r="DH37" s="377">
        <v>-46535.3</v>
      </c>
      <c r="DI37" s="377">
        <v>0</v>
      </c>
      <c r="DJ37" s="377">
        <v>0</v>
      </c>
      <c r="DK37" s="377">
        <v>-57035.18</v>
      </c>
      <c r="DL37" s="377">
        <v>0</v>
      </c>
      <c r="DM37" s="377">
        <v>0</v>
      </c>
      <c r="DN37" s="377">
        <v>-399.6</v>
      </c>
      <c r="DO37" s="377">
        <v>0</v>
      </c>
      <c r="DP37" s="377">
        <v>0</v>
      </c>
      <c r="DQ37" s="447"/>
      <c r="DR37" s="378">
        <v>1398255.59</v>
      </c>
      <c r="DS37" s="448">
        <v>370864.76999999955</v>
      </c>
      <c r="DT37" s="378">
        <v>2999.88</v>
      </c>
      <c r="DU37" s="378">
        <v>270725.83999999997</v>
      </c>
      <c r="DV37" s="378">
        <v>0</v>
      </c>
      <c r="DW37" s="378">
        <v>-399.6</v>
      </c>
      <c r="DZ37"/>
      <c r="EA37"/>
    </row>
    <row r="38" spans="1:131">
      <c r="A38" s="444">
        <v>2465</v>
      </c>
      <c r="B38" s="445" t="s">
        <v>515</v>
      </c>
      <c r="C38" s="444">
        <v>2465</v>
      </c>
      <c r="D38" s="446" t="s">
        <v>907</v>
      </c>
      <c r="E38" s="446" t="s">
        <v>573</v>
      </c>
      <c r="F38" s="446" t="s">
        <v>908</v>
      </c>
      <c r="G38" s="446" t="s">
        <v>571</v>
      </c>
      <c r="H38" s="377">
        <v>2780546.39</v>
      </c>
      <c r="I38" s="377">
        <v>0</v>
      </c>
      <c r="J38" s="377">
        <v>116851.66</v>
      </c>
      <c r="K38" s="377">
        <v>0</v>
      </c>
      <c r="L38" s="377">
        <v>196630</v>
      </c>
      <c r="M38" s="377">
        <v>200</v>
      </c>
      <c r="N38" s="377">
        <v>0</v>
      </c>
      <c r="O38" s="377">
        <v>0</v>
      </c>
      <c r="P38" s="377">
        <v>38933.110000000008</v>
      </c>
      <c r="Q38" s="377">
        <v>0</v>
      </c>
      <c r="R38" s="377">
        <v>0</v>
      </c>
      <c r="S38" s="377">
        <v>0</v>
      </c>
      <c r="T38" s="377">
        <v>118134.64000000001</v>
      </c>
      <c r="U38" s="377">
        <v>0</v>
      </c>
      <c r="V38" s="377">
        <v>0</v>
      </c>
      <c r="W38" s="377">
        <v>9949.17</v>
      </c>
      <c r="X38" s="377">
        <v>86032</v>
      </c>
      <c r="Y38" s="377">
        <v>3347276.97</v>
      </c>
      <c r="Z38" s="377">
        <v>1195977.0000000005</v>
      </c>
      <c r="AA38" s="377">
        <v>-921.81999999999994</v>
      </c>
      <c r="AB38" s="377">
        <v>691.64</v>
      </c>
      <c r="AC38" s="377">
        <v>399219.14000000071</v>
      </c>
      <c r="AD38" s="377">
        <v>0</v>
      </c>
      <c r="AE38" s="377">
        <v>0</v>
      </c>
      <c r="AF38" s="377">
        <v>533680.99999999884</v>
      </c>
      <c r="AG38" s="377">
        <v>26516.080000000024</v>
      </c>
      <c r="AH38" s="377">
        <v>141.5</v>
      </c>
      <c r="AI38" s="377">
        <v>0</v>
      </c>
      <c r="AJ38" s="377">
        <v>0</v>
      </c>
      <c r="AK38" s="377">
        <v>19997.75</v>
      </c>
      <c r="AL38" s="377">
        <v>0</v>
      </c>
      <c r="AM38" s="377">
        <v>83.29</v>
      </c>
      <c r="AN38" s="377">
        <v>0</v>
      </c>
      <c r="AO38" s="377">
        <v>43003.290000000008</v>
      </c>
      <c r="AP38" s="377">
        <v>46033.17</v>
      </c>
      <c r="AQ38" s="377">
        <v>134.16</v>
      </c>
      <c r="AR38" s="377">
        <v>432644.39</v>
      </c>
      <c r="AS38" s="377">
        <v>1627</v>
      </c>
      <c r="AT38" s="377">
        <v>0</v>
      </c>
      <c r="AU38" s="377">
        <v>5973.1299999999992</v>
      </c>
      <c r="AV38" s="377">
        <v>9471</v>
      </c>
      <c r="AW38" s="377">
        <v>0</v>
      </c>
      <c r="AX38" s="377">
        <v>12391.380000000001</v>
      </c>
      <c r="AY38" s="377">
        <v>1120</v>
      </c>
      <c r="AZ38" s="377">
        <v>11554.47</v>
      </c>
      <c r="BA38" s="377">
        <v>36639.19</v>
      </c>
      <c r="BB38" s="377">
        <v>612870</v>
      </c>
      <c r="BC38" s="377">
        <v>0</v>
      </c>
      <c r="BD38" s="377">
        <v>0</v>
      </c>
      <c r="BE38" s="377">
        <v>3388846.7600000002</v>
      </c>
      <c r="BF38" s="377">
        <v>186196.57999999967</v>
      </c>
      <c r="BG38" s="377">
        <v>-41569.790000000037</v>
      </c>
      <c r="BH38" s="377">
        <v>144626.78999999963</v>
      </c>
      <c r="BI38" s="377">
        <v>9008.5</v>
      </c>
      <c r="BJ38" s="377">
        <v>0</v>
      </c>
      <c r="BK38" s="377">
        <v>0</v>
      </c>
      <c r="BL38" s="377">
        <v>9008.5</v>
      </c>
      <c r="BM38" s="377">
        <v>0</v>
      </c>
      <c r="BN38" s="377">
        <v>18625.2</v>
      </c>
      <c r="BO38" s="377">
        <v>0</v>
      </c>
      <c r="BP38" s="377">
        <v>0</v>
      </c>
      <c r="BQ38" s="377">
        <v>18625.2</v>
      </c>
      <c r="BR38" s="377">
        <v>26988.69</v>
      </c>
      <c r="BS38" s="377">
        <v>-9616.7000000000007</v>
      </c>
      <c r="BT38" s="377">
        <v>17371.989999999998</v>
      </c>
      <c r="BU38" s="377">
        <v>0</v>
      </c>
      <c r="BV38" s="377">
        <v>0</v>
      </c>
      <c r="BW38" s="377">
        <v>0</v>
      </c>
      <c r="BX38" s="377">
        <v>0</v>
      </c>
      <c r="BY38" s="377">
        <v>0</v>
      </c>
      <c r="BZ38" s="377">
        <v>0</v>
      </c>
      <c r="CA38" s="377">
        <v>0</v>
      </c>
      <c r="CB38" s="377">
        <v>0</v>
      </c>
      <c r="CC38" s="377">
        <v>0</v>
      </c>
      <c r="CD38" s="377">
        <v>144626.78999999963</v>
      </c>
      <c r="CE38" s="377">
        <v>0</v>
      </c>
      <c r="CF38" s="377">
        <v>17371.989999999998</v>
      </c>
      <c r="CG38" s="377">
        <v>0</v>
      </c>
      <c r="CH38" s="377">
        <v>0</v>
      </c>
      <c r="CI38" s="377">
        <f t="shared" si="0"/>
        <v>161998.77999999962</v>
      </c>
      <c r="CJ38" s="377">
        <v>399345.87</v>
      </c>
      <c r="CK38" s="377">
        <v>43698</v>
      </c>
      <c r="CL38" s="377">
        <v>0</v>
      </c>
      <c r="CM38" s="377">
        <v>355647.87</v>
      </c>
      <c r="CN38" s="377">
        <v>0</v>
      </c>
      <c r="CO38" s="377">
        <v>0</v>
      </c>
      <c r="CP38" s="377">
        <v>14284.42</v>
      </c>
      <c r="CQ38" s="377">
        <v>8169.7</v>
      </c>
      <c r="CR38" s="377">
        <v>-200022.28</v>
      </c>
      <c r="CS38" s="377">
        <v>178079.71</v>
      </c>
      <c r="CT38" s="377">
        <v>0</v>
      </c>
      <c r="CU38" s="377">
        <v>0</v>
      </c>
      <c r="CV38" s="377">
        <v>0</v>
      </c>
      <c r="CW38" s="377">
        <v>0</v>
      </c>
      <c r="CX38" s="377"/>
      <c r="CY38" s="377"/>
      <c r="CZ38" s="377"/>
      <c r="DA38" s="377">
        <v>0</v>
      </c>
      <c r="DB38" s="377">
        <v>0</v>
      </c>
      <c r="DC38" s="377">
        <v>0</v>
      </c>
      <c r="DD38" s="377">
        <v>5135.55</v>
      </c>
      <c r="DE38" s="377">
        <v>0</v>
      </c>
      <c r="DF38" s="377">
        <v>0</v>
      </c>
      <c r="DG38" s="377">
        <v>-21216.79</v>
      </c>
      <c r="DH38" s="377">
        <v>0</v>
      </c>
      <c r="DI38" s="377">
        <v>0</v>
      </c>
      <c r="DJ38" s="377">
        <v>0</v>
      </c>
      <c r="DK38" s="377">
        <v>-16081.240000000002</v>
      </c>
      <c r="DL38" s="377">
        <v>0</v>
      </c>
      <c r="DM38" s="377">
        <v>0</v>
      </c>
      <c r="DN38" s="377">
        <v>0</v>
      </c>
      <c r="DO38" s="377">
        <v>0</v>
      </c>
      <c r="DP38" s="377">
        <v>0</v>
      </c>
      <c r="DQ38" s="447">
        <v>0.30999999999767169</v>
      </c>
      <c r="DR38" s="378">
        <v>2155163.04</v>
      </c>
      <c r="DS38" s="448">
        <v>1233683.7200000002</v>
      </c>
      <c r="DT38" s="378">
        <v>1120</v>
      </c>
      <c r="DU38" s="378">
        <v>157067.75000000003</v>
      </c>
      <c r="DV38" s="378">
        <v>0</v>
      </c>
      <c r="DW38" s="378">
        <v>0</v>
      </c>
    </row>
    <row r="39" spans="1:131">
      <c r="A39" s="444">
        <v>4801</v>
      </c>
      <c r="B39" s="445" t="s">
        <v>364</v>
      </c>
      <c r="C39" s="444">
        <v>4801</v>
      </c>
      <c r="D39" s="446" t="s">
        <v>907</v>
      </c>
      <c r="E39" s="446" t="s">
        <v>577</v>
      </c>
      <c r="F39" s="446" t="s">
        <v>908</v>
      </c>
      <c r="G39" s="446" t="s">
        <v>571</v>
      </c>
      <c r="H39" s="377">
        <v>6132375.4400000004</v>
      </c>
      <c r="I39" s="377">
        <v>0</v>
      </c>
      <c r="J39" s="377">
        <v>111667.26</v>
      </c>
      <c r="K39" s="377">
        <v>0</v>
      </c>
      <c r="L39" s="377">
        <v>394370</v>
      </c>
      <c r="M39" s="377">
        <v>6228.22</v>
      </c>
      <c r="N39" s="377">
        <v>0</v>
      </c>
      <c r="O39" s="377">
        <v>40880.04</v>
      </c>
      <c r="P39" s="377">
        <v>1673.14</v>
      </c>
      <c r="Q39" s="377">
        <v>168698.88</v>
      </c>
      <c r="R39" s="377">
        <v>0</v>
      </c>
      <c r="S39" s="377">
        <v>0</v>
      </c>
      <c r="T39" s="377">
        <v>43897.65</v>
      </c>
      <c r="U39" s="377">
        <v>144659.37</v>
      </c>
      <c r="V39" s="377">
        <v>0</v>
      </c>
      <c r="W39" s="377">
        <v>37056</v>
      </c>
      <c r="X39" s="377">
        <v>0</v>
      </c>
      <c r="Y39" s="377">
        <v>7081506</v>
      </c>
      <c r="Z39" s="377">
        <v>3910670.74</v>
      </c>
      <c r="AA39" s="377">
        <v>0</v>
      </c>
      <c r="AB39" s="377">
        <v>692743.22</v>
      </c>
      <c r="AC39" s="377">
        <v>145582.78</v>
      </c>
      <c r="AD39" s="377">
        <v>301240.46000000002</v>
      </c>
      <c r="AE39" s="377">
        <v>189060.05</v>
      </c>
      <c r="AF39" s="377">
        <v>69166.559999999998</v>
      </c>
      <c r="AG39" s="377">
        <v>50180.37</v>
      </c>
      <c r="AH39" s="377">
        <v>48796.14</v>
      </c>
      <c r="AI39" s="377">
        <v>0</v>
      </c>
      <c r="AJ39" s="377">
        <v>4014.98</v>
      </c>
      <c r="AK39" s="377">
        <v>334915.34999999998</v>
      </c>
      <c r="AL39" s="377">
        <v>9950</v>
      </c>
      <c r="AM39" s="377">
        <v>5844.41</v>
      </c>
      <c r="AN39" s="377">
        <v>18926.41</v>
      </c>
      <c r="AO39" s="377">
        <v>159220.21</v>
      </c>
      <c r="AP39" s="377">
        <v>24697.86</v>
      </c>
      <c r="AQ39" s="377">
        <v>191394.81</v>
      </c>
      <c r="AR39" s="377">
        <v>369521.63</v>
      </c>
      <c r="AS39" s="377">
        <v>84511.08</v>
      </c>
      <c r="AT39" s="377">
        <v>117154.79</v>
      </c>
      <c r="AU39" s="377">
        <v>107523.91</v>
      </c>
      <c r="AV39" s="377">
        <v>24312.75</v>
      </c>
      <c r="AW39" s="377">
        <v>0</v>
      </c>
      <c r="AX39" s="377">
        <v>127428.73</v>
      </c>
      <c r="AY39" s="377">
        <v>38333.07</v>
      </c>
      <c r="AZ39" s="377">
        <v>99155.92</v>
      </c>
      <c r="BA39" s="377">
        <v>147691.78</v>
      </c>
      <c r="BB39" s="377">
        <v>0</v>
      </c>
      <c r="BC39" s="377">
        <v>0</v>
      </c>
      <c r="BD39" s="377">
        <v>0</v>
      </c>
      <c r="BE39" s="377">
        <v>7272038.0100000007</v>
      </c>
      <c r="BF39" s="377">
        <v>418700.14000000077</v>
      </c>
      <c r="BG39" s="377">
        <v>-190532.01000000071</v>
      </c>
      <c r="BH39" s="377">
        <v>228168.13000000006</v>
      </c>
      <c r="BI39" s="377">
        <v>18052.95</v>
      </c>
      <c r="BJ39" s="377">
        <v>0</v>
      </c>
      <c r="BK39" s="377">
        <v>0</v>
      </c>
      <c r="BL39" s="377">
        <v>18052.95</v>
      </c>
      <c r="BM39" s="377">
        <v>0</v>
      </c>
      <c r="BN39" s="377">
        <v>18052.95</v>
      </c>
      <c r="BO39" s="377">
        <v>0</v>
      </c>
      <c r="BP39" s="377">
        <v>0</v>
      </c>
      <c r="BQ39" s="377">
        <v>18052.95</v>
      </c>
      <c r="BR39" s="377">
        <v>0</v>
      </c>
      <c r="BS39" s="377">
        <v>0</v>
      </c>
      <c r="BT39" s="377">
        <v>0</v>
      </c>
      <c r="BU39" s="377">
        <v>0</v>
      </c>
      <c r="BV39" s="377">
        <v>0</v>
      </c>
      <c r="BW39" s="377">
        <v>0</v>
      </c>
      <c r="BX39" s="377">
        <v>0</v>
      </c>
      <c r="BY39" s="377">
        <v>0</v>
      </c>
      <c r="BZ39" s="377">
        <v>0</v>
      </c>
      <c r="CA39" s="377">
        <v>0</v>
      </c>
      <c r="CB39" s="377">
        <v>0</v>
      </c>
      <c r="CC39" s="377">
        <v>0</v>
      </c>
      <c r="CD39" s="377">
        <v>228168.13000000006</v>
      </c>
      <c r="CE39" s="377">
        <v>0</v>
      </c>
      <c r="CF39" s="377">
        <v>0</v>
      </c>
      <c r="CG39" s="377">
        <v>0</v>
      </c>
      <c r="CH39" s="377">
        <v>0</v>
      </c>
      <c r="CI39" s="377">
        <f t="shared" si="0"/>
        <v>228168.13000000006</v>
      </c>
      <c r="CJ39" s="377">
        <v>25000</v>
      </c>
      <c r="CK39" s="377">
        <v>459998.44</v>
      </c>
      <c r="CL39" s="377">
        <v>0</v>
      </c>
      <c r="CM39" s="377">
        <v>-434998.44</v>
      </c>
      <c r="CN39" s="377">
        <v>0</v>
      </c>
      <c r="CO39" s="377">
        <v>0</v>
      </c>
      <c r="CP39" s="377">
        <v>18390.62</v>
      </c>
      <c r="CQ39" s="377">
        <v>10908.48</v>
      </c>
      <c r="CR39" s="377">
        <v>0</v>
      </c>
      <c r="CS39" s="377">
        <v>-405699.34</v>
      </c>
      <c r="CT39" s="377">
        <v>660002.35</v>
      </c>
      <c r="CU39" s="377">
        <v>0</v>
      </c>
      <c r="CV39" s="377">
        <v>0</v>
      </c>
      <c r="CW39" s="377">
        <v>660002.35</v>
      </c>
      <c r="CX39" s="377"/>
      <c r="CY39" s="377"/>
      <c r="CZ39" s="377"/>
      <c r="DA39" s="377">
        <v>0</v>
      </c>
      <c r="DB39" s="377">
        <v>660002.35</v>
      </c>
      <c r="DC39" s="377">
        <v>0</v>
      </c>
      <c r="DD39" s="377">
        <v>0</v>
      </c>
      <c r="DE39" s="377">
        <v>0</v>
      </c>
      <c r="DF39" s="377">
        <v>0</v>
      </c>
      <c r="DG39" s="377">
        <v>-26134.880000000001</v>
      </c>
      <c r="DH39" s="377">
        <v>0</v>
      </c>
      <c r="DI39" s="377">
        <v>0</v>
      </c>
      <c r="DJ39" s="377">
        <v>0</v>
      </c>
      <c r="DK39" s="377">
        <v>-26134.880000000001</v>
      </c>
      <c r="DL39" s="377">
        <v>0</v>
      </c>
      <c r="DM39" s="377">
        <v>0</v>
      </c>
      <c r="DN39" s="377">
        <v>0</v>
      </c>
      <c r="DO39" s="377">
        <v>0</v>
      </c>
      <c r="DP39" s="377">
        <v>0</v>
      </c>
      <c r="DQ39" s="447"/>
      <c r="DR39" s="378">
        <v>5358644.18</v>
      </c>
      <c r="DS39" s="448">
        <v>1913393.830000001</v>
      </c>
      <c r="DT39" s="378">
        <v>38333.07</v>
      </c>
      <c r="DU39" s="378">
        <v>255149.71</v>
      </c>
      <c r="DV39" s="378">
        <v>144659.37</v>
      </c>
      <c r="DW39" s="378">
        <v>0</v>
      </c>
    </row>
    <row r="40" spans="1:131">
      <c r="A40" s="444">
        <v>1048</v>
      </c>
      <c r="B40" s="445" t="s">
        <v>432</v>
      </c>
      <c r="C40" s="444">
        <v>1048</v>
      </c>
      <c r="D40" s="446" t="s">
        <v>907</v>
      </c>
      <c r="E40" s="446" t="s">
        <v>570</v>
      </c>
      <c r="F40" s="446" t="s">
        <v>908</v>
      </c>
      <c r="G40" s="446" t="s">
        <v>571</v>
      </c>
      <c r="H40" s="377">
        <v>1035071.59</v>
      </c>
      <c r="I40" s="377">
        <v>0</v>
      </c>
      <c r="J40" s="377">
        <v>117337.81</v>
      </c>
      <c r="K40" s="377">
        <v>0</v>
      </c>
      <c r="L40" s="377">
        <v>0</v>
      </c>
      <c r="M40" s="377">
        <v>400</v>
      </c>
      <c r="N40" s="377">
        <v>0</v>
      </c>
      <c r="O40" s="377">
        <v>0</v>
      </c>
      <c r="P40" s="377">
        <v>9747.5099999999984</v>
      </c>
      <c r="Q40" s="377">
        <v>0</v>
      </c>
      <c r="R40" s="377">
        <v>0</v>
      </c>
      <c r="S40" s="377">
        <v>0</v>
      </c>
      <c r="T40" s="377">
        <v>16053.659999999998</v>
      </c>
      <c r="U40" s="377">
        <v>59603.35</v>
      </c>
      <c r="V40" s="377">
        <v>0</v>
      </c>
      <c r="W40" s="377">
        <v>0</v>
      </c>
      <c r="X40" s="377">
        <v>0</v>
      </c>
      <c r="Y40" s="377">
        <v>1238213.92</v>
      </c>
      <c r="Z40" s="377">
        <v>310805.82000000007</v>
      </c>
      <c r="AA40" s="377">
        <v>0</v>
      </c>
      <c r="AB40" s="377">
        <v>742113.24</v>
      </c>
      <c r="AC40" s="377">
        <v>14755.969999999012</v>
      </c>
      <c r="AD40" s="377">
        <v>73365.179999999993</v>
      </c>
      <c r="AE40" s="377">
        <v>0</v>
      </c>
      <c r="AF40" s="377">
        <v>0</v>
      </c>
      <c r="AG40" s="377">
        <v>185.96999999991021</v>
      </c>
      <c r="AH40" s="377">
        <v>6941.5</v>
      </c>
      <c r="AI40" s="377">
        <v>0</v>
      </c>
      <c r="AJ40" s="377">
        <v>434</v>
      </c>
      <c r="AK40" s="377">
        <v>13156.009999999998</v>
      </c>
      <c r="AL40" s="377">
        <v>0</v>
      </c>
      <c r="AM40" s="377">
        <v>3979.7899999999986</v>
      </c>
      <c r="AN40" s="377">
        <v>0</v>
      </c>
      <c r="AO40" s="377">
        <v>13653.72</v>
      </c>
      <c r="AP40" s="377">
        <v>0</v>
      </c>
      <c r="AQ40" s="377">
        <v>9835.3599999999988</v>
      </c>
      <c r="AR40" s="377">
        <v>34225.670000000035</v>
      </c>
      <c r="AS40" s="377">
        <v>1549.81</v>
      </c>
      <c r="AT40" s="377">
        <v>0</v>
      </c>
      <c r="AU40" s="377">
        <v>21096.950000000004</v>
      </c>
      <c r="AV40" s="377">
        <v>3291.75</v>
      </c>
      <c r="AW40" s="377">
        <v>0</v>
      </c>
      <c r="AX40" s="377">
        <v>31932.950000000008</v>
      </c>
      <c r="AY40" s="377">
        <v>6599.93</v>
      </c>
      <c r="AZ40" s="377">
        <v>0</v>
      </c>
      <c r="BA40" s="377">
        <v>52158.81</v>
      </c>
      <c r="BB40" s="377">
        <v>0</v>
      </c>
      <c r="BC40" s="377">
        <v>0</v>
      </c>
      <c r="BD40" s="377">
        <v>0</v>
      </c>
      <c r="BE40" s="377">
        <v>1340082.429999999</v>
      </c>
      <c r="BF40" s="377">
        <v>298839.58999999973</v>
      </c>
      <c r="BG40" s="377">
        <v>-101868.50999999908</v>
      </c>
      <c r="BH40" s="377">
        <v>196971.08000000066</v>
      </c>
      <c r="BI40" s="377">
        <v>5235.25</v>
      </c>
      <c r="BJ40" s="377">
        <v>0</v>
      </c>
      <c r="BK40" s="377">
        <v>0</v>
      </c>
      <c r="BL40" s="377">
        <v>5235.25</v>
      </c>
      <c r="BM40" s="377">
        <v>0</v>
      </c>
      <c r="BN40" s="377">
        <v>0</v>
      </c>
      <c r="BO40" s="377">
        <v>0</v>
      </c>
      <c r="BP40" s="377">
        <v>0</v>
      </c>
      <c r="BQ40" s="377">
        <v>0</v>
      </c>
      <c r="BR40" s="377">
        <v>31642.18</v>
      </c>
      <c r="BS40" s="377">
        <v>5235.25</v>
      </c>
      <c r="BT40" s="377">
        <v>36877.43</v>
      </c>
      <c r="BU40" s="377">
        <v>0</v>
      </c>
      <c r="BV40" s="377">
        <v>0</v>
      </c>
      <c r="BW40" s="377">
        <v>0</v>
      </c>
      <c r="BX40" s="377">
        <v>0</v>
      </c>
      <c r="BY40" s="377">
        <v>0</v>
      </c>
      <c r="BZ40" s="377">
        <v>0</v>
      </c>
      <c r="CA40" s="377">
        <v>0</v>
      </c>
      <c r="CB40" s="377">
        <v>0</v>
      </c>
      <c r="CC40" s="377">
        <v>0</v>
      </c>
      <c r="CD40" s="377">
        <v>196971.08000000066</v>
      </c>
      <c r="CE40" s="377">
        <v>0</v>
      </c>
      <c r="CF40" s="377">
        <v>36877.43</v>
      </c>
      <c r="CG40" s="377">
        <v>0</v>
      </c>
      <c r="CH40" s="377">
        <v>0</v>
      </c>
      <c r="CI40" s="377">
        <f t="shared" si="0"/>
        <v>233848.51000000065</v>
      </c>
      <c r="CJ40" s="377">
        <v>313217.59999999998</v>
      </c>
      <c r="CK40" s="377">
        <v>10194.9</v>
      </c>
      <c r="CL40" s="377">
        <v>0</v>
      </c>
      <c r="CM40" s="377">
        <v>303022.69999999995</v>
      </c>
      <c r="CN40" s="377">
        <v>0</v>
      </c>
      <c r="CO40" s="377">
        <v>0</v>
      </c>
      <c r="CP40" s="377">
        <v>1428.02</v>
      </c>
      <c r="CQ40" s="377">
        <v>619.11</v>
      </c>
      <c r="CR40" s="377">
        <v>-81467</v>
      </c>
      <c r="CS40" s="377">
        <v>223602.82999999996</v>
      </c>
      <c r="CT40" s="377">
        <v>0</v>
      </c>
      <c r="CU40" s="377">
        <v>0</v>
      </c>
      <c r="CV40" s="377">
        <v>0</v>
      </c>
      <c r="CW40" s="377">
        <v>0</v>
      </c>
      <c r="CX40" s="377"/>
      <c r="CY40" s="377"/>
      <c r="CZ40" s="377"/>
      <c r="DA40" s="377">
        <v>0</v>
      </c>
      <c r="DB40" s="377">
        <v>0</v>
      </c>
      <c r="DC40" s="377">
        <v>0</v>
      </c>
      <c r="DD40" s="377">
        <v>10245.299999999999</v>
      </c>
      <c r="DE40" s="377">
        <v>0</v>
      </c>
      <c r="DF40" s="377">
        <v>0</v>
      </c>
      <c r="DG40" s="377">
        <v>0</v>
      </c>
      <c r="DH40" s="377">
        <v>0</v>
      </c>
      <c r="DI40" s="377">
        <v>0</v>
      </c>
      <c r="DJ40" s="377">
        <v>0</v>
      </c>
      <c r="DK40" s="377">
        <v>10245.299999999999</v>
      </c>
      <c r="DL40" s="377">
        <v>0</v>
      </c>
      <c r="DM40" s="377">
        <v>0</v>
      </c>
      <c r="DN40" s="377">
        <v>0</v>
      </c>
      <c r="DO40" s="377">
        <v>0</v>
      </c>
      <c r="DP40" s="377">
        <v>0</v>
      </c>
      <c r="DQ40" s="447"/>
      <c r="DR40" s="378">
        <v>1141226.179999999</v>
      </c>
      <c r="DS40" s="448">
        <v>198856.25</v>
      </c>
      <c r="DT40" s="378">
        <v>6599.93</v>
      </c>
      <c r="DU40" s="378">
        <v>25801.17</v>
      </c>
      <c r="DV40" s="378">
        <v>59603.35</v>
      </c>
      <c r="DW40" s="378">
        <v>0</v>
      </c>
    </row>
    <row r="41" spans="1:131">
      <c r="A41" s="444">
        <v>2312</v>
      </c>
      <c r="B41" s="445" t="s">
        <v>365</v>
      </c>
      <c r="C41" s="444">
        <v>2312</v>
      </c>
      <c r="D41" s="446" t="s">
        <v>907</v>
      </c>
      <c r="E41" s="446" t="s">
        <v>573</v>
      </c>
      <c r="F41" s="446" t="s">
        <v>908</v>
      </c>
      <c r="G41" s="446" t="s">
        <v>571</v>
      </c>
      <c r="H41" s="377">
        <v>2143387.48</v>
      </c>
      <c r="I41" s="377">
        <v>0</v>
      </c>
      <c r="J41" s="377">
        <v>370792.68</v>
      </c>
      <c r="K41" s="377">
        <v>0</v>
      </c>
      <c r="L41" s="377">
        <v>121860</v>
      </c>
      <c r="M41" s="377">
        <v>0</v>
      </c>
      <c r="N41" s="377">
        <v>0</v>
      </c>
      <c r="O41" s="377">
        <v>152751.35</v>
      </c>
      <c r="P41" s="377">
        <v>113483.74</v>
      </c>
      <c r="Q41" s="377">
        <v>42385.9</v>
      </c>
      <c r="R41" s="377">
        <v>0</v>
      </c>
      <c r="S41" s="377">
        <v>0</v>
      </c>
      <c r="T41" s="377">
        <v>62783.51</v>
      </c>
      <c r="U41" s="377">
        <v>0</v>
      </c>
      <c r="V41" s="377">
        <v>0</v>
      </c>
      <c r="W41" s="377">
        <v>3766.75</v>
      </c>
      <c r="X41" s="377">
        <v>88793</v>
      </c>
      <c r="Y41" s="377">
        <v>3100004.41</v>
      </c>
      <c r="Z41" s="377">
        <v>1301993.3800000001</v>
      </c>
      <c r="AA41" s="377">
        <v>0</v>
      </c>
      <c r="AB41" s="377">
        <v>566661.35</v>
      </c>
      <c r="AC41" s="377">
        <v>103924.76000000001</v>
      </c>
      <c r="AD41" s="377">
        <v>97164.84</v>
      </c>
      <c r="AE41" s="377">
        <v>100745.04000000001</v>
      </c>
      <c r="AF41" s="377">
        <v>114567.28</v>
      </c>
      <c r="AG41" s="377">
        <v>10343</v>
      </c>
      <c r="AH41" s="377">
        <v>126075.21</v>
      </c>
      <c r="AI41" s="377">
        <v>0</v>
      </c>
      <c r="AJ41" s="377">
        <v>0</v>
      </c>
      <c r="AK41" s="377">
        <v>34312.57</v>
      </c>
      <c r="AL41" s="377">
        <v>481.31</v>
      </c>
      <c r="AM41" s="377">
        <v>30576.010000000002</v>
      </c>
      <c r="AN41" s="377">
        <v>4620.1400000000003</v>
      </c>
      <c r="AO41" s="377">
        <v>41203.89</v>
      </c>
      <c r="AP41" s="377">
        <v>30209.82</v>
      </c>
      <c r="AQ41" s="377">
        <v>27471.32</v>
      </c>
      <c r="AR41" s="377">
        <v>91646.85</v>
      </c>
      <c r="AS41" s="377">
        <v>12971.69</v>
      </c>
      <c r="AT41" s="377">
        <v>0</v>
      </c>
      <c r="AU41" s="377">
        <v>48072.200000000004</v>
      </c>
      <c r="AV41" s="377">
        <v>11544.119999999999</v>
      </c>
      <c r="AW41" s="377">
        <v>3795</v>
      </c>
      <c r="AX41" s="377">
        <v>71845.150000000009</v>
      </c>
      <c r="AY41" s="377">
        <v>343709.51</v>
      </c>
      <c r="AZ41" s="377">
        <v>17790.3</v>
      </c>
      <c r="BA41" s="377">
        <v>76282.679999999993</v>
      </c>
      <c r="BB41" s="377">
        <v>0</v>
      </c>
      <c r="BC41" s="377">
        <v>0</v>
      </c>
      <c r="BD41" s="377">
        <v>0</v>
      </c>
      <c r="BE41" s="377">
        <v>3268007.4199999995</v>
      </c>
      <c r="BF41" s="377">
        <v>-170158.95000000088</v>
      </c>
      <c r="BG41" s="377">
        <v>-168003.00999999931</v>
      </c>
      <c r="BH41" s="377">
        <v>-338161.9600000002</v>
      </c>
      <c r="BI41" s="377">
        <v>8702.5</v>
      </c>
      <c r="BJ41" s="377">
        <v>0</v>
      </c>
      <c r="BK41" s="377">
        <v>0</v>
      </c>
      <c r="BL41" s="377">
        <v>8702.5</v>
      </c>
      <c r="BM41" s="377">
        <v>0</v>
      </c>
      <c r="BN41" s="377">
        <v>28720.69</v>
      </c>
      <c r="BO41" s="377">
        <v>0</v>
      </c>
      <c r="BP41" s="377">
        <v>0</v>
      </c>
      <c r="BQ41" s="377">
        <v>28720.69</v>
      </c>
      <c r="BR41" s="377">
        <v>40461.800000000003</v>
      </c>
      <c r="BS41" s="377">
        <v>-20018.189999999999</v>
      </c>
      <c r="BT41" s="377">
        <v>20443.610000000004</v>
      </c>
      <c r="BU41" s="377">
        <v>0</v>
      </c>
      <c r="BV41" s="377">
        <v>0</v>
      </c>
      <c r="BW41" s="377">
        <v>0</v>
      </c>
      <c r="BX41" s="377">
        <v>0</v>
      </c>
      <c r="BY41" s="377">
        <v>0</v>
      </c>
      <c r="BZ41" s="377">
        <v>0</v>
      </c>
      <c r="CA41" s="377">
        <v>0</v>
      </c>
      <c r="CB41" s="377">
        <v>0</v>
      </c>
      <c r="CC41" s="377">
        <v>0</v>
      </c>
      <c r="CD41" s="377">
        <v>-338161.9600000002</v>
      </c>
      <c r="CE41" s="377">
        <v>0</v>
      </c>
      <c r="CF41" s="377">
        <v>20443.61</v>
      </c>
      <c r="CG41" s="377">
        <v>0</v>
      </c>
      <c r="CH41" s="377">
        <v>0</v>
      </c>
      <c r="CI41" s="377">
        <f t="shared" si="0"/>
        <v>-317718.35000000021</v>
      </c>
      <c r="CJ41" s="377">
        <v>157547.75</v>
      </c>
      <c r="CK41" s="377">
        <v>6475.41</v>
      </c>
      <c r="CL41" s="377">
        <v>-462.5</v>
      </c>
      <c r="CM41" s="377">
        <v>150609.84</v>
      </c>
      <c r="CN41" s="377">
        <v>0</v>
      </c>
      <c r="CO41" s="377">
        <v>0</v>
      </c>
      <c r="CP41" s="377">
        <v>4784.3100000000004</v>
      </c>
      <c r="CQ41" s="377">
        <v>9762.4500000000007</v>
      </c>
      <c r="CR41" s="377">
        <v>-76</v>
      </c>
      <c r="CS41" s="377">
        <v>165080.6</v>
      </c>
      <c r="CT41" s="377">
        <v>0</v>
      </c>
      <c r="CU41" s="377">
        <v>0</v>
      </c>
      <c r="CV41" s="377">
        <v>0</v>
      </c>
      <c r="CW41" s="377">
        <v>0</v>
      </c>
      <c r="CX41" s="377"/>
      <c r="CY41" s="377"/>
      <c r="CZ41" s="377"/>
      <c r="DA41" s="377">
        <v>0</v>
      </c>
      <c r="DB41" s="377">
        <v>0</v>
      </c>
      <c r="DC41" s="377">
        <v>15367.28</v>
      </c>
      <c r="DD41" s="377">
        <v>37504.629999999997</v>
      </c>
      <c r="DE41" s="377">
        <v>0</v>
      </c>
      <c r="DF41" s="377">
        <v>0</v>
      </c>
      <c r="DG41" s="377">
        <v>-39159.339999999997</v>
      </c>
      <c r="DH41" s="377">
        <v>0</v>
      </c>
      <c r="DI41" s="377">
        <v>0</v>
      </c>
      <c r="DJ41" s="377">
        <v>0</v>
      </c>
      <c r="DK41" s="377">
        <v>13712.57</v>
      </c>
      <c r="DL41" s="377">
        <v>2671.94</v>
      </c>
      <c r="DM41" s="377">
        <v>47439.45</v>
      </c>
      <c r="DN41" s="377">
        <v>29747</v>
      </c>
      <c r="DO41" s="377">
        <v>-576369.77</v>
      </c>
      <c r="DP41" s="377">
        <v>0</v>
      </c>
      <c r="DQ41" s="447">
        <v>-0.14000000001396984</v>
      </c>
      <c r="DR41" s="378">
        <v>-0.14000000001396984</v>
      </c>
      <c r="DS41" s="448"/>
      <c r="DT41" s="378"/>
      <c r="DU41" s="378"/>
      <c r="DV41" s="378"/>
      <c r="DW41" s="378">
        <v>-496511.38</v>
      </c>
    </row>
    <row r="42" spans="1:131">
      <c r="A42" s="444">
        <v>7051</v>
      </c>
      <c r="B42" s="445" t="s">
        <v>366</v>
      </c>
      <c r="C42" s="444">
        <v>7051</v>
      </c>
      <c r="D42" s="446" t="s">
        <v>907</v>
      </c>
      <c r="E42" s="446" t="s">
        <v>575</v>
      </c>
      <c r="F42" s="446" t="s">
        <v>908</v>
      </c>
      <c r="G42" s="446" t="s">
        <v>571</v>
      </c>
      <c r="H42" s="377">
        <v>1193343</v>
      </c>
      <c r="I42" s="377">
        <v>0</v>
      </c>
      <c r="J42" s="377">
        <v>1890644</v>
      </c>
      <c r="K42" s="377">
        <v>0</v>
      </c>
      <c r="L42" s="377">
        <v>111160</v>
      </c>
      <c r="M42" s="377">
        <v>5657</v>
      </c>
      <c r="N42" s="377">
        <v>6270</v>
      </c>
      <c r="O42" s="377">
        <v>0</v>
      </c>
      <c r="P42" s="377">
        <v>1302</v>
      </c>
      <c r="Q42" s="377">
        <v>4954</v>
      </c>
      <c r="R42" s="377">
        <v>0</v>
      </c>
      <c r="S42" s="377">
        <v>14793</v>
      </c>
      <c r="T42" s="377">
        <v>49</v>
      </c>
      <c r="U42" s="377">
        <v>0</v>
      </c>
      <c r="V42" s="377">
        <v>0</v>
      </c>
      <c r="W42" s="377">
        <v>1540</v>
      </c>
      <c r="X42" s="377">
        <v>24650</v>
      </c>
      <c r="Y42" s="377">
        <v>3254362</v>
      </c>
      <c r="Z42" s="377">
        <v>752529.13</v>
      </c>
      <c r="AA42" s="377">
        <v>0</v>
      </c>
      <c r="AB42" s="377">
        <v>881693</v>
      </c>
      <c r="AC42" s="377">
        <v>131400</v>
      </c>
      <c r="AD42" s="377">
        <v>147916</v>
      </c>
      <c r="AE42" s="377">
        <v>0</v>
      </c>
      <c r="AF42" s="377">
        <v>27581</v>
      </c>
      <c r="AG42" s="377">
        <v>3998</v>
      </c>
      <c r="AH42" s="377">
        <v>8851</v>
      </c>
      <c r="AI42" s="377">
        <v>0</v>
      </c>
      <c r="AJ42" s="377">
        <v>0</v>
      </c>
      <c r="AK42" s="377">
        <v>16681</v>
      </c>
      <c r="AL42" s="377">
        <v>3134</v>
      </c>
      <c r="AM42" s="377">
        <v>4532</v>
      </c>
      <c r="AN42" s="377">
        <v>2197</v>
      </c>
      <c r="AO42" s="377">
        <v>35272</v>
      </c>
      <c r="AP42" s="377">
        <v>0</v>
      </c>
      <c r="AQ42" s="377">
        <v>14433</v>
      </c>
      <c r="AR42" s="377">
        <v>34034</v>
      </c>
      <c r="AS42" s="377">
        <v>26279</v>
      </c>
      <c r="AT42" s="377">
        <v>0</v>
      </c>
      <c r="AU42" s="377">
        <v>14960</v>
      </c>
      <c r="AV42" s="377">
        <v>6911</v>
      </c>
      <c r="AW42" s="377">
        <v>0</v>
      </c>
      <c r="AX42" s="377">
        <v>82905.59</v>
      </c>
      <c r="AY42" s="377">
        <v>106390</v>
      </c>
      <c r="AZ42" s="377">
        <v>390365</v>
      </c>
      <c r="BA42" s="377">
        <v>101364</v>
      </c>
      <c r="BB42" s="377">
        <v>0</v>
      </c>
      <c r="BC42" s="377">
        <v>0</v>
      </c>
      <c r="BD42" s="377">
        <v>8873</v>
      </c>
      <c r="BE42" s="377">
        <v>2802298.7199999997</v>
      </c>
      <c r="BF42" s="377">
        <v>651577</v>
      </c>
      <c r="BG42" s="377">
        <v>452063.28000000026</v>
      </c>
      <c r="BH42" s="377">
        <v>1103640.2800000003</v>
      </c>
      <c r="BI42" s="377">
        <v>43129</v>
      </c>
      <c r="BJ42" s="377">
        <v>0</v>
      </c>
      <c r="BK42" s="377">
        <v>8873</v>
      </c>
      <c r="BL42" s="377">
        <v>52002</v>
      </c>
      <c r="BM42" s="377">
        <v>0</v>
      </c>
      <c r="BN42" s="377">
        <v>35698</v>
      </c>
      <c r="BO42" s="377">
        <v>10619</v>
      </c>
      <c r="BP42" s="377">
        <v>13235</v>
      </c>
      <c r="BQ42" s="377">
        <v>59553</v>
      </c>
      <c r="BR42" s="377">
        <v>9670</v>
      </c>
      <c r="BS42" s="377">
        <v>-7551</v>
      </c>
      <c r="BT42" s="377">
        <v>2119</v>
      </c>
      <c r="BU42" s="377">
        <v>0</v>
      </c>
      <c r="BV42" s="377">
        <v>0</v>
      </c>
      <c r="BW42" s="377">
        <v>0</v>
      </c>
      <c r="BX42" s="377">
        <v>0</v>
      </c>
      <c r="BY42" s="377">
        <v>0</v>
      </c>
      <c r="BZ42" s="377">
        <v>0</v>
      </c>
      <c r="CA42" s="377">
        <v>0</v>
      </c>
      <c r="CB42" s="377">
        <v>0</v>
      </c>
      <c r="CC42" s="377">
        <v>0</v>
      </c>
      <c r="CD42" s="377">
        <v>1103640.2800000003</v>
      </c>
      <c r="CE42" s="377">
        <v>0</v>
      </c>
      <c r="CF42" s="377">
        <v>2119</v>
      </c>
      <c r="CG42" s="377">
        <v>0</v>
      </c>
      <c r="CH42" s="377">
        <v>0</v>
      </c>
      <c r="CI42" s="377">
        <f t="shared" si="0"/>
        <v>1105759.2800000003</v>
      </c>
      <c r="CJ42" s="377">
        <v>25000</v>
      </c>
      <c r="CK42" s="377">
        <v>166443</v>
      </c>
      <c r="CL42" s="377">
        <v>10197</v>
      </c>
      <c r="CM42" s="377">
        <v>-131246</v>
      </c>
      <c r="CN42" s="377">
        <v>0</v>
      </c>
      <c r="CO42" s="377">
        <v>0</v>
      </c>
      <c r="CP42" s="377">
        <v>11881</v>
      </c>
      <c r="CQ42" s="377">
        <v>8823</v>
      </c>
      <c r="CR42" s="377">
        <v>0</v>
      </c>
      <c r="CS42" s="377">
        <v>-110542</v>
      </c>
      <c r="CT42" s="377">
        <v>1306368</v>
      </c>
      <c r="CU42" s="377">
        <v>0</v>
      </c>
      <c r="CV42" s="377">
        <v>0</v>
      </c>
      <c r="CW42" s="377">
        <v>1306368</v>
      </c>
      <c r="CX42" s="377"/>
      <c r="CY42" s="377"/>
      <c r="CZ42" s="377"/>
      <c r="DA42" s="377">
        <v>0</v>
      </c>
      <c r="DB42" s="377">
        <v>1306368</v>
      </c>
      <c r="DC42" s="377">
        <v>3828</v>
      </c>
      <c r="DD42" s="377">
        <v>14793</v>
      </c>
      <c r="DE42" s="377">
        <v>16331</v>
      </c>
      <c r="DF42" s="377">
        <v>0</v>
      </c>
      <c r="DG42" s="377">
        <v>-55712</v>
      </c>
      <c r="DH42" s="377">
        <v>-62628.72</v>
      </c>
      <c r="DI42" s="377">
        <v>0</v>
      </c>
      <c r="DJ42" s="377">
        <v>-1765</v>
      </c>
      <c r="DK42" s="377">
        <v>-85153.72</v>
      </c>
      <c r="DL42" s="377">
        <v>0</v>
      </c>
      <c r="DM42" s="377">
        <v>0</v>
      </c>
      <c r="DN42" s="377">
        <v>0</v>
      </c>
      <c r="DO42" s="377">
        <v>0</v>
      </c>
      <c r="DP42" s="377">
        <v>-4912</v>
      </c>
      <c r="DQ42" s="447">
        <v>0.47</v>
      </c>
      <c r="DR42" s="378">
        <v>1945117.13</v>
      </c>
      <c r="DS42" s="448">
        <v>857181.58999999985</v>
      </c>
      <c r="DT42" s="378">
        <v>106390</v>
      </c>
      <c r="DU42" s="378">
        <v>6305</v>
      </c>
      <c r="DV42" s="378">
        <v>14793</v>
      </c>
      <c r="DW42" s="378">
        <v>-4912</v>
      </c>
    </row>
    <row r="43" spans="1:131">
      <c r="A43" s="444">
        <v>2040</v>
      </c>
      <c r="B43" s="445" t="s">
        <v>516</v>
      </c>
      <c r="C43" s="444">
        <v>2040</v>
      </c>
      <c r="D43" s="446" t="s">
        <v>907</v>
      </c>
      <c r="E43" s="446" t="s">
        <v>573</v>
      </c>
      <c r="F43" s="446" t="s">
        <v>908</v>
      </c>
      <c r="G43" s="446" t="s">
        <v>571</v>
      </c>
      <c r="H43" s="377">
        <v>2459778.2000000002</v>
      </c>
      <c r="I43" s="377">
        <v>0</v>
      </c>
      <c r="J43" s="377">
        <v>350575.94999999995</v>
      </c>
      <c r="K43" s="377">
        <v>0</v>
      </c>
      <c r="L43" s="377">
        <v>161230</v>
      </c>
      <c r="M43" s="377">
        <v>232848.19</v>
      </c>
      <c r="N43" s="377">
        <v>1244.97</v>
      </c>
      <c r="O43" s="377">
        <v>7378.91</v>
      </c>
      <c r="P43" s="377">
        <v>36379.779999999977</v>
      </c>
      <c r="Q43" s="377">
        <v>42300.13</v>
      </c>
      <c r="R43" s="377">
        <v>4533</v>
      </c>
      <c r="S43" s="377">
        <v>0</v>
      </c>
      <c r="T43" s="377">
        <v>17724.010000000002</v>
      </c>
      <c r="U43" s="377">
        <v>0</v>
      </c>
      <c r="V43" s="377">
        <v>0</v>
      </c>
      <c r="W43" s="377">
        <v>5820.36</v>
      </c>
      <c r="X43" s="377">
        <v>80514</v>
      </c>
      <c r="Y43" s="377">
        <v>3400327.5</v>
      </c>
      <c r="Z43" s="377">
        <v>1306591.58</v>
      </c>
      <c r="AA43" s="377">
        <v>0</v>
      </c>
      <c r="AB43" s="377">
        <v>527466.98</v>
      </c>
      <c r="AC43" s="377">
        <v>86892.890000000014</v>
      </c>
      <c r="AD43" s="377">
        <v>183053.77</v>
      </c>
      <c r="AE43" s="377">
        <v>0</v>
      </c>
      <c r="AF43" s="377">
        <v>231030.53000000003</v>
      </c>
      <c r="AG43" s="377">
        <v>8054.2200000000012</v>
      </c>
      <c r="AH43" s="377">
        <v>6168.1</v>
      </c>
      <c r="AI43" s="377">
        <v>0</v>
      </c>
      <c r="AJ43" s="377">
        <v>17936.02</v>
      </c>
      <c r="AK43" s="377">
        <v>127252.46</v>
      </c>
      <c r="AL43" s="377">
        <v>6079.77</v>
      </c>
      <c r="AM43" s="377">
        <v>6673.71</v>
      </c>
      <c r="AN43" s="377">
        <v>5060.8900000000003</v>
      </c>
      <c r="AO43" s="377">
        <v>39979.410000000003</v>
      </c>
      <c r="AP43" s="377">
        <v>30474.82</v>
      </c>
      <c r="AQ43" s="377">
        <v>21736.799999999999</v>
      </c>
      <c r="AR43" s="377">
        <v>109442.63</v>
      </c>
      <c r="AS43" s="377">
        <v>16168.02</v>
      </c>
      <c r="AT43" s="377">
        <v>60.1</v>
      </c>
      <c r="AU43" s="377">
        <v>47667.5</v>
      </c>
      <c r="AV43" s="377">
        <v>9471</v>
      </c>
      <c r="AW43" s="377">
        <v>9685.2000000000007</v>
      </c>
      <c r="AX43" s="377">
        <v>137344.86000000002</v>
      </c>
      <c r="AY43" s="377">
        <v>289252.95</v>
      </c>
      <c r="AZ43" s="377">
        <v>10706.17</v>
      </c>
      <c r="BA43" s="377">
        <v>69291.13</v>
      </c>
      <c r="BB43" s="377">
        <v>0</v>
      </c>
      <c r="BC43" s="377">
        <v>0</v>
      </c>
      <c r="BD43" s="377">
        <v>13009.1</v>
      </c>
      <c r="BE43" s="377">
        <v>3316550.6100000003</v>
      </c>
      <c r="BF43" s="377">
        <v>212740.62000000014</v>
      </c>
      <c r="BG43" s="377">
        <v>83776.889999999665</v>
      </c>
      <c r="BH43" s="377">
        <v>296517.50999999978</v>
      </c>
      <c r="BI43" s="377">
        <v>30718.75</v>
      </c>
      <c r="BJ43" s="377">
        <v>0</v>
      </c>
      <c r="BK43" s="377">
        <v>13009.1</v>
      </c>
      <c r="BL43" s="377">
        <v>43727.85</v>
      </c>
      <c r="BM43" s="377">
        <v>0</v>
      </c>
      <c r="BN43" s="377">
        <v>56336</v>
      </c>
      <c r="BO43" s="377">
        <v>0</v>
      </c>
      <c r="BP43" s="377">
        <v>0</v>
      </c>
      <c r="BQ43" s="377">
        <v>56336</v>
      </c>
      <c r="BR43" s="377">
        <v>12608.149999999998</v>
      </c>
      <c r="BS43" s="377">
        <v>-12608.150000000001</v>
      </c>
      <c r="BT43" s="377">
        <v>0</v>
      </c>
      <c r="BU43" s="377">
        <v>0</v>
      </c>
      <c r="BV43" s="377">
        <v>0</v>
      </c>
      <c r="BW43" s="377">
        <v>0</v>
      </c>
      <c r="BX43" s="377">
        <v>0</v>
      </c>
      <c r="BY43" s="377">
        <v>0</v>
      </c>
      <c r="BZ43" s="377">
        <v>0</v>
      </c>
      <c r="CA43" s="377">
        <v>0</v>
      </c>
      <c r="CB43" s="377">
        <v>0</v>
      </c>
      <c r="CC43" s="377">
        <v>0</v>
      </c>
      <c r="CD43" s="377">
        <v>296517.50999999978</v>
      </c>
      <c r="CE43" s="377">
        <v>0</v>
      </c>
      <c r="CF43" s="377">
        <v>0</v>
      </c>
      <c r="CG43" s="377">
        <v>0</v>
      </c>
      <c r="CH43" s="377">
        <v>0</v>
      </c>
      <c r="CI43" s="377">
        <f t="shared" si="0"/>
        <v>296517.50999999978</v>
      </c>
      <c r="CJ43" s="377">
        <v>627369.49</v>
      </c>
      <c r="CK43" s="377">
        <v>0</v>
      </c>
      <c r="CL43" s="377">
        <v>0</v>
      </c>
      <c r="CM43" s="377">
        <v>627369.49</v>
      </c>
      <c r="CN43" s="377">
        <v>0</v>
      </c>
      <c r="CO43" s="377">
        <v>0</v>
      </c>
      <c r="CP43" s="377">
        <v>3729.76</v>
      </c>
      <c r="CQ43" s="377">
        <v>0</v>
      </c>
      <c r="CR43" s="377">
        <v>-282300.36739316303</v>
      </c>
      <c r="CS43" s="377">
        <v>348798.88260683697</v>
      </c>
      <c r="CT43" s="377">
        <v>0</v>
      </c>
      <c r="CU43" s="377">
        <v>0</v>
      </c>
      <c r="CV43" s="377">
        <v>0</v>
      </c>
      <c r="CW43" s="377">
        <v>0</v>
      </c>
      <c r="CX43" s="377"/>
      <c r="CY43" s="377"/>
      <c r="CZ43" s="377"/>
      <c r="DA43" s="377">
        <v>0</v>
      </c>
      <c r="DB43" s="377">
        <v>0</v>
      </c>
      <c r="DC43" s="377">
        <v>0</v>
      </c>
      <c r="DD43" s="377">
        <v>5025.51</v>
      </c>
      <c r="DE43" s="377">
        <v>0</v>
      </c>
      <c r="DF43" s="377">
        <v>0</v>
      </c>
      <c r="DG43" s="377">
        <v>-19139.189999999999</v>
      </c>
      <c r="DH43" s="377">
        <v>-38167.31</v>
      </c>
      <c r="DI43" s="377">
        <v>0</v>
      </c>
      <c r="DJ43" s="377">
        <v>0</v>
      </c>
      <c r="DK43" s="377">
        <v>-52280.99</v>
      </c>
      <c r="DL43" s="377">
        <v>0</v>
      </c>
      <c r="DM43" s="377">
        <v>0</v>
      </c>
      <c r="DN43" s="377">
        <v>0</v>
      </c>
      <c r="DO43" s="377">
        <v>0</v>
      </c>
      <c r="DP43" s="377">
        <v>0</v>
      </c>
      <c r="DQ43" s="447"/>
      <c r="DR43" s="378">
        <v>2343089.9700000002</v>
      </c>
      <c r="DS43" s="448">
        <v>973460.64000000013</v>
      </c>
      <c r="DT43" s="378">
        <v>289252.95</v>
      </c>
      <c r="DU43" s="378">
        <v>103782.82999999999</v>
      </c>
      <c r="DV43" s="378">
        <v>4533</v>
      </c>
      <c r="DW43" s="378">
        <v>0</v>
      </c>
    </row>
    <row r="44" spans="1:131">
      <c r="A44" s="444">
        <v>2251</v>
      </c>
      <c r="B44" s="445" t="s">
        <v>367</v>
      </c>
      <c r="C44" s="444">
        <v>2251</v>
      </c>
      <c r="D44" s="446" t="s">
        <v>907</v>
      </c>
      <c r="E44" s="446" t="s">
        <v>573</v>
      </c>
      <c r="F44" s="446" t="s">
        <v>908</v>
      </c>
      <c r="G44" s="446" t="s">
        <v>571</v>
      </c>
      <c r="H44" s="377">
        <v>2212218.86</v>
      </c>
      <c r="I44" s="377">
        <v>0</v>
      </c>
      <c r="J44" s="377">
        <v>82893.22</v>
      </c>
      <c r="K44" s="377">
        <v>0</v>
      </c>
      <c r="L44" s="377">
        <v>112790</v>
      </c>
      <c r="M44" s="377">
        <v>13942.86</v>
      </c>
      <c r="N44" s="377">
        <v>0</v>
      </c>
      <c r="O44" s="377">
        <v>10247.25</v>
      </c>
      <c r="P44" s="377">
        <v>14431.36</v>
      </c>
      <c r="Q44" s="377">
        <v>48182.94</v>
      </c>
      <c r="R44" s="377">
        <v>0</v>
      </c>
      <c r="S44" s="377">
        <v>0</v>
      </c>
      <c r="T44" s="377">
        <v>146904.51999999999</v>
      </c>
      <c r="U44" s="377">
        <v>-3500</v>
      </c>
      <c r="V44" s="377">
        <v>0</v>
      </c>
      <c r="W44" s="377">
        <v>1487.75</v>
      </c>
      <c r="X44" s="377">
        <v>91295</v>
      </c>
      <c r="Y44" s="377">
        <v>2730893.76</v>
      </c>
      <c r="Z44" s="377">
        <v>1224492.42</v>
      </c>
      <c r="AA44" s="377">
        <v>0</v>
      </c>
      <c r="AB44" s="377">
        <v>411468.89</v>
      </c>
      <c r="AC44" s="377">
        <v>0</v>
      </c>
      <c r="AD44" s="377">
        <v>140750.25</v>
      </c>
      <c r="AE44" s="377">
        <v>92609.34</v>
      </c>
      <c r="AF44" s="377">
        <v>43274.32</v>
      </c>
      <c r="AG44" s="377">
        <v>518.5</v>
      </c>
      <c r="AH44" s="377">
        <v>6428.12</v>
      </c>
      <c r="AI44" s="377">
        <v>0</v>
      </c>
      <c r="AJ44" s="377">
        <v>0</v>
      </c>
      <c r="AK44" s="377">
        <v>0</v>
      </c>
      <c r="AL44" s="377">
        <v>0</v>
      </c>
      <c r="AM44" s="377">
        <v>0</v>
      </c>
      <c r="AN44" s="377">
        <v>9207.34</v>
      </c>
      <c r="AO44" s="377">
        <v>46804.61</v>
      </c>
      <c r="AP44" s="377">
        <v>17820.63</v>
      </c>
      <c r="AQ44" s="377">
        <v>5488.14</v>
      </c>
      <c r="AR44" s="377">
        <v>101067.17</v>
      </c>
      <c r="AS44" s="377">
        <v>1367.8</v>
      </c>
      <c r="AT44" s="377">
        <v>0</v>
      </c>
      <c r="AU44" s="377">
        <v>18983.05</v>
      </c>
      <c r="AV44" s="377">
        <v>9471</v>
      </c>
      <c r="AW44" s="377">
        <v>0</v>
      </c>
      <c r="AX44" s="377">
        <v>64478.22</v>
      </c>
      <c r="AY44" s="377">
        <v>81344.2</v>
      </c>
      <c r="AZ44" s="377">
        <v>112785.99</v>
      </c>
      <c r="BA44" s="377">
        <v>90347.56</v>
      </c>
      <c r="BB44" s="377">
        <v>165408.32999999999</v>
      </c>
      <c r="BC44" s="377">
        <v>0</v>
      </c>
      <c r="BD44" s="377">
        <v>0</v>
      </c>
      <c r="BE44" s="377">
        <v>2644115.8800000008</v>
      </c>
      <c r="BF44" s="377">
        <v>251810.13999999888</v>
      </c>
      <c r="BG44" s="377">
        <v>86777.879999998957</v>
      </c>
      <c r="BH44" s="377">
        <v>338588.01999999781</v>
      </c>
      <c r="BI44" s="377">
        <v>9042.25</v>
      </c>
      <c r="BJ44" s="377">
        <v>0</v>
      </c>
      <c r="BK44" s="377">
        <v>0</v>
      </c>
      <c r="BL44" s="377">
        <v>9042.25</v>
      </c>
      <c r="BM44" s="377">
        <v>0</v>
      </c>
      <c r="BN44" s="377">
        <v>15719.26</v>
      </c>
      <c r="BO44" s="377">
        <v>0</v>
      </c>
      <c r="BP44" s="377">
        <v>4232</v>
      </c>
      <c r="BQ44" s="377">
        <v>19951.260000000002</v>
      </c>
      <c r="BR44" s="377">
        <v>27939.809999999998</v>
      </c>
      <c r="BS44" s="377">
        <v>-10909.010000000002</v>
      </c>
      <c r="BT44" s="377">
        <v>17030.799999999996</v>
      </c>
      <c r="BU44" s="377">
        <v>0</v>
      </c>
      <c r="BV44" s="377">
        <v>0</v>
      </c>
      <c r="BW44" s="377">
        <v>0</v>
      </c>
      <c r="BX44" s="377">
        <v>0</v>
      </c>
      <c r="BY44" s="377">
        <v>0</v>
      </c>
      <c r="BZ44" s="377">
        <v>0</v>
      </c>
      <c r="CA44" s="377">
        <v>0</v>
      </c>
      <c r="CB44" s="377">
        <v>0</v>
      </c>
      <c r="CC44" s="377">
        <v>0</v>
      </c>
      <c r="CD44" s="377">
        <v>338588.01999999781</v>
      </c>
      <c r="CE44" s="377">
        <v>0</v>
      </c>
      <c r="CF44" s="377">
        <v>17030.799999999996</v>
      </c>
      <c r="CG44" s="377">
        <v>0</v>
      </c>
      <c r="CH44" s="377">
        <v>0</v>
      </c>
      <c r="CI44" s="377">
        <f t="shared" si="0"/>
        <v>355618.8199999978</v>
      </c>
      <c r="CJ44" s="377">
        <v>459159.28</v>
      </c>
      <c r="CK44" s="377">
        <v>47898.43</v>
      </c>
      <c r="CL44" s="377">
        <v>0</v>
      </c>
      <c r="CM44" s="377">
        <v>411260.85000000003</v>
      </c>
      <c r="CN44" s="377">
        <v>0</v>
      </c>
      <c r="CO44" s="377">
        <v>0</v>
      </c>
      <c r="CP44" s="377">
        <v>8142.2600000000011</v>
      </c>
      <c r="CQ44" s="377">
        <v>3658.6399999999994</v>
      </c>
      <c r="CR44" s="377">
        <v>0</v>
      </c>
      <c r="CS44" s="377">
        <v>423061.75000000006</v>
      </c>
      <c r="CT44" s="377">
        <v>134852.08000000002</v>
      </c>
      <c r="CU44" s="377">
        <v>0</v>
      </c>
      <c r="CV44" s="377">
        <v>0</v>
      </c>
      <c r="CW44" s="377">
        <v>134852.08000000002</v>
      </c>
      <c r="CX44" s="377"/>
      <c r="CY44" s="377"/>
      <c r="CZ44" s="377"/>
      <c r="DA44" s="377">
        <v>0</v>
      </c>
      <c r="DB44" s="377">
        <v>134852.08000000002</v>
      </c>
      <c r="DC44" s="377">
        <v>6713.86</v>
      </c>
      <c r="DD44" s="377">
        <v>0</v>
      </c>
      <c r="DE44" s="377">
        <v>0</v>
      </c>
      <c r="DF44" s="377">
        <v>0</v>
      </c>
      <c r="DG44" s="377">
        <v>-19712.41</v>
      </c>
      <c r="DH44" s="377">
        <v>-363</v>
      </c>
      <c r="DI44" s="377">
        <v>0</v>
      </c>
      <c r="DJ44" s="377">
        <v>-25182</v>
      </c>
      <c r="DK44" s="377">
        <v>-38543.550000000003</v>
      </c>
      <c r="DL44" s="377">
        <v>0</v>
      </c>
      <c r="DM44" s="377">
        <v>0</v>
      </c>
      <c r="DN44" s="377">
        <v>0</v>
      </c>
      <c r="DO44" s="377">
        <v>-163751.26999999999</v>
      </c>
      <c r="DP44" s="377">
        <v>0</v>
      </c>
      <c r="DQ44" s="447">
        <v>-0.19000000011874363</v>
      </c>
      <c r="DR44" s="378">
        <v>1913113.7200000002</v>
      </c>
      <c r="DS44" s="448">
        <v>731002.16000000061</v>
      </c>
      <c r="DT44" s="378">
        <v>81344.2</v>
      </c>
      <c r="DU44" s="378">
        <v>219766.07</v>
      </c>
      <c r="DV44" s="378">
        <v>-3500</v>
      </c>
      <c r="DW44" s="378">
        <v>-163751.26999999999</v>
      </c>
    </row>
    <row r="45" spans="1:131">
      <c r="A45" s="444">
        <v>3002</v>
      </c>
      <c r="B45" s="445" t="s">
        <v>368</v>
      </c>
      <c r="C45" s="444">
        <v>3002</v>
      </c>
      <c r="D45" s="446" t="s">
        <v>907</v>
      </c>
      <c r="E45" s="446" t="s">
        <v>573</v>
      </c>
      <c r="F45" s="446" t="s">
        <v>908</v>
      </c>
      <c r="G45" s="446" t="s">
        <v>571</v>
      </c>
      <c r="H45" s="377">
        <v>1399321.6000000001</v>
      </c>
      <c r="I45" s="377">
        <v>0</v>
      </c>
      <c r="J45" s="377">
        <v>55268.24</v>
      </c>
      <c r="K45" s="377">
        <v>0</v>
      </c>
      <c r="L45" s="377">
        <v>149480</v>
      </c>
      <c r="M45" s="377">
        <v>400</v>
      </c>
      <c r="N45" s="377">
        <v>0</v>
      </c>
      <c r="O45" s="377">
        <v>172.53</v>
      </c>
      <c r="P45" s="377">
        <v>10493.75</v>
      </c>
      <c r="Q45" s="377">
        <v>0</v>
      </c>
      <c r="R45" s="377">
        <v>0</v>
      </c>
      <c r="S45" s="377">
        <v>0</v>
      </c>
      <c r="T45" s="377">
        <v>1687.67</v>
      </c>
      <c r="U45" s="377">
        <v>42564.98</v>
      </c>
      <c r="V45" s="377">
        <v>0</v>
      </c>
      <c r="W45" s="377">
        <v>5967.5</v>
      </c>
      <c r="X45" s="377">
        <v>37006</v>
      </c>
      <c r="Y45" s="377">
        <v>1702362.27</v>
      </c>
      <c r="Z45" s="377">
        <v>523889.99</v>
      </c>
      <c r="AA45" s="377">
        <v>0</v>
      </c>
      <c r="AB45" s="377">
        <v>220228.48000000001</v>
      </c>
      <c r="AC45" s="377">
        <v>38469.61</v>
      </c>
      <c r="AD45" s="377">
        <v>74345.47</v>
      </c>
      <c r="AE45" s="377">
        <v>0</v>
      </c>
      <c r="AF45" s="377">
        <v>39557.93</v>
      </c>
      <c r="AG45" s="377">
        <v>3965.29</v>
      </c>
      <c r="AH45" s="377">
        <v>8390.7999999999993</v>
      </c>
      <c r="AI45" s="377">
        <v>0</v>
      </c>
      <c r="AJ45" s="377">
        <v>0</v>
      </c>
      <c r="AK45" s="377">
        <v>46532.480000000003</v>
      </c>
      <c r="AL45" s="377">
        <v>610</v>
      </c>
      <c r="AM45" s="377">
        <v>23169.439999999999</v>
      </c>
      <c r="AN45" s="377">
        <v>2857.53</v>
      </c>
      <c r="AO45" s="377">
        <v>35927.040000000001</v>
      </c>
      <c r="AP45" s="377">
        <v>20015.919999999998</v>
      </c>
      <c r="AQ45" s="377">
        <v>21341.16</v>
      </c>
      <c r="AR45" s="377">
        <v>88387.260000000009</v>
      </c>
      <c r="AS45" s="377">
        <v>9956.81</v>
      </c>
      <c r="AT45" s="377">
        <v>0</v>
      </c>
      <c r="AU45" s="377">
        <v>80449.08</v>
      </c>
      <c r="AV45" s="377">
        <v>5139.75</v>
      </c>
      <c r="AW45" s="377">
        <v>2085</v>
      </c>
      <c r="AX45" s="377">
        <v>95275.72</v>
      </c>
      <c r="AY45" s="377">
        <v>191621.77</v>
      </c>
      <c r="AZ45" s="377">
        <v>6011.24</v>
      </c>
      <c r="BA45" s="377">
        <v>157678.31</v>
      </c>
      <c r="BB45" s="377">
        <v>0</v>
      </c>
      <c r="BC45" s="377">
        <v>0</v>
      </c>
      <c r="BD45" s="377">
        <v>0</v>
      </c>
      <c r="BE45" s="377">
        <v>1695906.0800000003</v>
      </c>
      <c r="BF45" s="377">
        <v>249869.52000000014</v>
      </c>
      <c r="BG45" s="377">
        <v>6456.1899999997113</v>
      </c>
      <c r="BH45" s="377">
        <v>256325.70999999985</v>
      </c>
      <c r="BI45" s="377">
        <v>6460.6</v>
      </c>
      <c r="BJ45" s="377">
        <v>0</v>
      </c>
      <c r="BK45" s="377">
        <v>0</v>
      </c>
      <c r="BL45" s="377">
        <v>6460.6</v>
      </c>
      <c r="BM45" s="377">
        <v>0</v>
      </c>
      <c r="BN45" s="377">
        <v>0</v>
      </c>
      <c r="BO45" s="377">
        <v>0</v>
      </c>
      <c r="BP45" s="377">
        <v>0</v>
      </c>
      <c r="BQ45" s="377">
        <v>0</v>
      </c>
      <c r="BR45" s="377">
        <v>33719.46</v>
      </c>
      <c r="BS45" s="377">
        <v>6460.6</v>
      </c>
      <c r="BT45" s="377">
        <v>40180.06</v>
      </c>
      <c r="BU45" s="377">
        <v>0</v>
      </c>
      <c r="BV45" s="377">
        <v>0</v>
      </c>
      <c r="BW45" s="377">
        <v>0</v>
      </c>
      <c r="BX45" s="377">
        <v>0</v>
      </c>
      <c r="BY45" s="377">
        <v>0</v>
      </c>
      <c r="BZ45" s="377">
        <v>0</v>
      </c>
      <c r="CA45" s="377">
        <v>0</v>
      </c>
      <c r="CB45" s="377">
        <v>0</v>
      </c>
      <c r="CC45" s="377">
        <v>0</v>
      </c>
      <c r="CD45" s="377">
        <v>256325.70999999985</v>
      </c>
      <c r="CE45" s="377">
        <v>0</v>
      </c>
      <c r="CF45" s="377">
        <v>40180.06</v>
      </c>
      <c r="CG45" s="377">
        <v>0</v>
      </c>
      <c r="CH45" s="377">
        <v>0</v>
      </c>
      <c r="CI45" s="377">
        <f t="shared" si="0"/>
        <v>296505.76999999984</v>
      </c>
      <c r="CJ45" s="377">
        <v>367567.61</v>
      </c>
      <c r="CK45" s="377">
        <v>74766.570000000007</v>
      </c>
      <c r="CL45" s="377">
        <v>0</v>
      </c>
      <c r="CM45" s="377">
        <v>292801.03999999998</v>
      </c>
      <c r="CN45" s="377">
        <v>0</v>
      </c>
      <c r="CO45" s="377">
        <v>0</v>
      </c>
      <c r="CP45" s="377">
        <v>767.51</v>
      </c>
      <c r="CQ45" s="377">
        <v>9609.1</v>
      </c>
      <c r="CR45" s="377">
        <v>27321.94</v>
      </c>
      <c r="CS45" s="377">
        <v>330499.58999999997</v>
      </c>
      <c r="CT45" s="377">
        <v>0</v>
      </c>
      <c r="CU45" s="377">
        <v>0</v>
      </c>
      <c r="CV45" s="377">
        <v>0</v>
      </c>
      <c r="CW45" s="377">
        <v>0</v>
      </c>
      <c r="CX45" s="377"/>
      <c r="CY45" s="377"/>
      <c r="CZ45" s="377"/>
      <c r="DA45" s="377">
        <v>0</v>
      </c>
      <c r="DB45" s="377">
        <v>0</v>
      </c>
      <c r="DC45" s="377">
        <v>0</v>
      </c>
      <c r="DD45" s="377">
        <v>0</v>
      </c>
      <c r="DE45" s="377">
        <v>0</v>
      </c>
      <c r="DF45" s="377">
        <v>0</v>
      </c>
      <c r="DG45" s="377">
        <v>0</v>
      </c>
      <c r="DH45" s="377">
        <v>-26333.03</v>
      </c>
      <c r="DI45" s="377">
        <v>0</v>
      </c>
      <c r="DJ45" s="377">
        <v>0</v>
      </c>
      <c r="DK45" s="377">
        <v>-26333.03</v>
      </c>
      <c r="DL45" s="377">
        <v>0</v>
      </c>
      <c r="DM45" s="377">
        <v>0</v>
      </c>
      <c r="DN45" s="377">
        <v>-1099.3800000000001</v>
      </c>
      <c r="DO45" s="377">
        <v>-6561.41</v>
      </c>
      <c r="DP45" s="377">
        <v>0</v>
      </c>
      <c r="DQ45" s="447">
        <v>0</v>
      </c>
      <c r="DR45" s="378">
        <v>900456.77</v>
      </c>
      <c r="DS45" s="448">
        <v>795449.31000000029</v>
      </c>
      <c r="DT45" s="378">
        <v>191621.77</v>
      </c>
      <c r="DU45" s="378">
        <v>12353.95</v>
      </c>
      <c r="DV45" s="378">
        <v>42564.98</v>
      </c>
      <c r="DW45" s="378">
        <v>-7660.79</v>
      </c>
    </row>
    <row r="46" spans="1:131">
      <c r="A46" s="444">
        <v>3319</v>
      </c>
      <c r="B46" s="445" t="s">
        <v>369</v>
      </c>
      <c r="C46" s="444">
        <v>3319</v>
      </c>
      <c r="D46" s="446" t="s">
        <v>907</v>
      </c>
      <c r="E46" s="446" t="s">
        <v>573</v>
      </c>
      <c r="F46" s="446" t="s">
        <v>908</v>
      </c>
      <c r="G46" s="446" t="s">
        <v>571</v>
      </c>
      <c r="H46" s="377">
        <v>2167121.87</v>
      </c>
      <c r="I46" s="377">
        <v>0</v>
      </c>
      <c r="J46" s="377">
        <v>69681.320000000007</v>
      </c>
      <c r="K46" s="377">
        <v>0</v>
      </c>
      <c r="L46" s="377">
        <v>219260</v>
      </c>
      <c r="M46" s="377">
        <v>0</v>
      </c>
      <c r="N46" s="377">
        <v>9100</v>
      </c>
      <c r="O46" s="377">
        <v>8410</v>
      </c>
      <c r="P46" s="377">
        <v>-97.22</v>
      </c>
      <c r="Q46" s="377">
        <v>29261.37</v>
      </c>
      <c r="R46" s="377">
        <v>0</v>
      </c>
      <c r="S46" s="377">
        <v>0</v>
      </c>
      <c r="T46" s="377">
        <v>20000</v>
      </c>
      <c r="U46" s="377">
        <v>64000</v>
      </c>
      <c r="V46" s="377">
        <v>0</v>
      </c>
      <c r="W46" s="377">
        <v>14861.63</v>
      </c>
      <c r="X46" s="377">
        <v>63665</v>
      </c>
      <c r="Y46" s="377">
        <v>2665263.9699999997</v>
      </c>
      <c r="Z46" s="377">
        <v>1369619.3599999999</v>
      </c>
      <c r="AA46" s="377">
        <v>57834.400000000001</v>
      </c>
      <c r="AB46" s="377">
        <v>502788.07</v>
      </c>
      <c r="AC46" s="377">
        <v>39526.03</v>
      </c>
      <c r="AD46" s="377">
        <v>99459.459999999992</v>
      </c>
      <c r="AE46" s="377">
        <v>0</v>
      </c>
      <c r="AF46" s="377">
        <v>100446.48</v>
      </c>
      <c r="AG46" s="377">
        <v>570.1</v>
      </c>
      <c r="AH46" s="377">
        <v>5603</v>
      </c>
      <c r="AI46" s="377">
        <v>0</v>
      </c>
      <c r="AJ46" s="377">
        <v>0</v>
      </c>
      <c r="AK46" s="377">
        <v>10688.11</v>
      </c>
      <c r="AL46" s="377">
        <v>7295</v>
      </c>
      <c r="AM46" s="377">
        <v>28803.39</v>
      </c>
      <c r="AN46" s="377">
        <v>4261.91</v>
      </c>
      <c r="AO46" s="377">
        <v>29552.25</v>
      </c>
      <c r="AP46" s="377">
        <v>5273.47</v>
      </c>
      <c r="AQ46" s="377">
        <v>18131.84</v>
      </c>
      <c r="AR46" s="377">
        <v>69240.239999999991</v>
      </c>
      <c r="AS46" s="377">
        <v>4640.67</v>
      </c>
      <c r="AT46" s="377">
        <v>0</v>
      </c>
      <c r="AU46" s="377">
        <v>75695.759999999995</v>
      </c>
      <c r="AV46" s="377">
        <v>15359.73</v>
      </c>
      <c r="AW46" s="377">
        <v>0</v>
      </c>
      <c r="AX46" s="377">
        <v>177176.76</v>
      </c>
      <c r="AY46" s="377">
        <v>1140</v>
      </c>
      <c r="AZ46" s="377">
        <v>8792.36</v>
      </c>
      <c r="BA46" s="377">
        <v>121425.98</v>
      </c>
      <c r="BB46" s="377">
        <v>0</v>
      </c>
      <c r="BC46" s="377">
        <v>0</v>
      </c>
      <c r="BD46" s="377">
        <v>0</v>
      </c>
      <c r="BE46" s="377">
        <v>2753324.37</v>
      </c>
      <c r="BF46" s="377">
        <v>-28196.320000000094</v>
      </c>
      <c r="BG46" s="377">
        <v>-88060.400000000373</v>
      </c>
      <c r="BH46" s="377">
        <v>-116256.72000000047</v>
      </c>
      <c r="BI46" s="377">
        <v>0</v>
      </c>
      <c r="BJ46" s="377">
        <v>0</v>
      </c>
      <c r="BK46" s="377">
        <v>0</v>
      </c>
      <c r="BL46" s="377">
        <v>0</v>
      </c>
      <c r="BM46" s="377">
        <v>0</v>
      </c>
      <c r="BN46" s="377">
        <v>0</v>
      </c>
      <c r="BO46" s="377">
        <v>0</v>
      </c>
      <c r="BP46" s="377">
        <v>0</v>
      </c>
      <c r="BQ46" s="377">
        <v>0</v>
      </c>
      <c r="BR46" s="377">
        <v>0</v>
      </c>
      <c r="BS46" s="377">
        <v>0</v>
      </c>
      <c r="BT46" s="377">
        <v>0</v>
      </c>
      <c r="BU46" s="377">
        <v>0</v>
      </c>
      <c r="BV46" s="377">
        <v>0</v>
      </c>
      <c r="BW46" s="377">
        <v>0</v>
      </c>
      <c r="BX46" s="377">
        <v>0</v>
      </c>
      <c r="BY46" s="377">
        <v>0</v>
      </c>
      <c r="BZ46" s="377">
        <v>0</v>
      </c>
      <c r="CA46" s="377">
        <v>0</v>
      </c>
      <c r="CB46" s="377">
        <v>0</v>
      </c>
      <c r="CC46" s="377">
        <v>0</v>
      </c>
      <c r="CD46" s="377">
        <v>-116256.72000000047</v>
      </c>
      <c r="CE46" s="377">
        <v>0</v>
      </c>
      <c r="CF46" s="377">
        <v>0</v>
      </c>
      <c r="CG46" s="377">
        <v>0</v>
      </c>
      <c r="CH46" s="377">
        <v>0</v>
      </c>
      <c r="CI46" s="377">
        <f t="shared" si="0"/>
        <v>-116256.72000000047</v>
      </c>
      <c r="CJ46" s="377">
        <v>75476.850000000006</v>
      </c>
      <c r="CK46" s="377">
        <v>189425.33000000002</v>
      </c>
      <c r="CL46" s="377">
        <v>686.07</v>
      </c>
      <c r="CM46" s="377">
        <v>-113262.41</v>
      </c>
      <c r="CN46" s="377">
        <v>0</v>
      </c>
      <c r="CO46" s="377">
        <v>0</v>
      </c>
      <c r="CP46" s="377">
        <v>5563.02</v>
      </c>
      <c r="CQ46" s="377">
        <v>0</v>
      </c>
      <c r="CR46" s="377">
        <v>0</v>
      </c>
      <c r="CS46" s="377">
        <v>-107699.39</v>
      </c>
      <c r="CT46" s="377">
        <v>0</v>
      </c>
      <c r="CU46" s="377">
        <v>0</v>
      </c>
      <c r="CV46" s="377">
        <v>0</v>
      </c>
      <c r="CW46" s="377">
        <v>0</v>
      </c>
      <c r="CX46" s="377"/>
      <c r="CY46" s="377"/>
      <c r="CZ46" s="377"/>
      <c r="DA46" s="377">
        <v>0</v>
      </c>
      <c r="DB46" s="377">
        <v>0</v>
      </c>
      <c r="DC46" s="377">
        <v>10710</v>
      </c>
      <c r="DD46" s="377">
        <v>11.13</v>
      </c>
      <c r="DE46" s="377">
        <v>33723.93</v>
      </c>
      <c r="DF46" s="377">
        <v>0</v>
      </c>
      <c r="DG46" s="377">
        <v>-16876.88</v>
      </c>
      <c r="DH46" s="377">
        <v>-41007.22</v>
      </c>
      <c r="DI46" s="377">
        <v>0</v>
      </c>
      <c r="DJ46" s="377">
        <v>0</v>
      </c>
      <c r="DK46" s="377">
        <v>-13439.040000000005</v>
      </c>
      <c r="DL46" s="377">
        <v>910</v>
      </c>
      <c r="DM46" s="377">
        <v>0</v>
      </c>
      <c r="DN46" s="377">
        <v>0</v>
      </c>
      <c r="DO46" s="377">
        <v>-18151.27</v>
      </c>
      <c r="DP46" s="377">
        <v>22122.53</v>
      </c>
      <c r="DQ46" s="447">
        <v>0.44999999999708962</v>
      </c>
      <c r="DR46" s="378">
        <v>2170243.9</v>
      </c>
      <c r="DS46" s="448">
        <v>583080.4700000002</v>
      </c>
      <c r="DT46" s="378">
        <v>1140</v>
      </c>
      <c r="DU46" s="378">
        <v>57574.15</v>
      </c>
      <c r="DV46" s="378">
        <v>64000</v>
      </c>
      <c r="DW46" s="378">
        <v>4881.2599999999984</v>
      </c>
    </row>
    <row r="47" spans="1:131">
      <c r="A47" s="444">
        <v>1100</v>
      </c>
      <c r="B47" s="445" t="s">
        <v>517</v>
      </c>
      <c r="C47" s="444">
        <v>1100</v>
      </c>
      <c r="D47" s="446" t="s">
        <v>907</v>
      </c>
      <c r="E47" s="446" t="s">
        <v>575</v>
      </c>
      <c r="F47" s="446" t="s">
        <v>908</v>
      </c>
      <c r="G47" s="446" t="s">
        <v>571</v>
      </c>
      <c r="H47" s="377">
        <v>7085575.8200000003</v>
      </c>
      <c r="I47" s="377">
        <v>0</v>
      </c>
      <c r="J47" s="377">
        <v>5998839.9199999999</v>
      </c>
      <c r="K47" s="377">
        <v>0</v>
      </c>
      <c r="L47" s="377">
        <v>404280</v>
      </c>
      <c r="M47" s="377">
        <v>220702.53999999998</v>
      </c>
      <c r="N47" s="377">
        <v>0</v>
      </c>
      <c r="O47" s="377">
        <v>0</v>
      </c>
      <c r="P47" s="377">
        <v>422818.63</v>
      </c>
      <c r="Q47" s="377">
        <v>128988.6</v>
      </c>
      <c r="R47" s="377">
        <v>0</v>
      </c>
      <c r="S47" s="377">
        <v>0</v>
      </c>
      <c r="T47" s="377">
        <v>0</v>
      </c>
      <c r="U47" s="377">
        <v>287982.81</v>
      </c>
      <c r="V47" s="377">
        <v>0</v>
      </c>
      <c r="W47" s="377">
        <v>99475.27</v>
      </c>
      <c r="X47" s="377">
        <v>16725</v>
      </c>
      <c r="Y47" s="377">
        <v>14665388.59</v>
      </c>
      <c r="Z47" s="377">
        <v>5541953.6900000507</v>
      </c>
      <c r="AA47" s="377">
        <v>0</v>
      </c>
      <c r="AB47" s="377">
        <v>1664546.51</v>
      </c>
      <c r="AC47" s="377">
        <v>160670.25999999838</v>
      </c>
      <c r="AD47" s="377">
        <v>719836.49</v>
      </c>
      <c r="AE47" s="377">
        <v>0</v>
      </c>
      <c r="AF47" s="377">
        <v>1.0477378964424133E-9</v>
      </c>
      <c r="AG47" s="377">
        <v>47927.770000007578</v>
      </c>
      <c r="AH47" s="377">
        <v>66199</v>
      </c>
      <c r="AI47" s="377">
        <v>0</v>
      </c>
      <c r="AJ47" s="377">
        <v>0</v>
      </c>
      <c r="AK47" s="377">
        <v>954234.88999999978</v>
      </c>
      <c r="AL47" s="377">
        <v>16228</v>
      </c>
      <c r="AM47" s="377">
        <v>28855.63</v>
      </c>
      <c r="AN47" s="377">
        <v>13702.94</v>
      </c>
      <c r="AO47" s="377">
        <v>169091.44</v>
      </c>
      <c r="AP47" s="377">
        <v>35139.64</v>
      </c>
      <c r="AQ47" s="377">
        <v>80684.319999999992</v>
      </c>
      <c r="AR47" s="377">
        <v>745194.32999999681</v>
      </c>
      <c r="AS47" s="377">
        <v>176190.32000000007</v>
      </c>
      <c r="AT47" s="377">
        <v>91986.099999999991</v>
      </c>
      <c r="AU47" s="377">
        <v>32641.569999999992</v>
      </c>
      <c r="AV47" s="377">
        <v>17116.400000000001</v>
      </c>
      <c r="AW47" s="377">
        <v>1281232.99</v>
      </c>
      <c r="AX47" s="377">
        <v>197050.93</v>
      </c>
      <c r="AY47" s="377">
        <v>2473575.6800000002</v>
      </c>
      <c r="AZ47" s="377">
        <v>72959</v>
      </c>
      <c r="BA47" s="377">
        <v>58781.39999999851</v>
      </c>
      <c r="BB47" s="377">
        <v>0</v>
      </c>
      <c r="BC47" s="377">
        <v>0</v>
      </c>
      <c r="BD47" s="377">
        <v>0</v>
      </c>
      <c r="BE47" s="377">
        <v>14645799.300000055</v>
      </c>
      <c r="BF47" s="377">
        <v>1063388.1200000013</v>
      </c>
      <c r="BG47" s="377">
        <v>19589.289999945089</v>
      </c>
      <c r="BH47" s="377">
        <v>1082977.4099999464</v>
      </c>
      <c r="BI47" s="377">
        <v>49211.25</v>
      </c>
      <c r="BJ47" s="377">
        <v>0</v>
      </c>
      <c r="BK47" s="377">
        <v>0</v>
      </c>
      <c r="BL47" s="377">
        <v>49211.25</v>
      </c>
      <c r="BM47" s="377">
        <v>0</v>
      </c>
      <c r="BN47" s="377">
        <v>0</v>
      </c>
      <c r="BO47" s="377">
        <v>0</v>
      </c>
      <c r="BP47" s="377">
        <v>0</v>
      </c>
      <c r="BQ47" s="377">
        <v>0</v>
      </c>
      <c r="BR47" s="377">
        <v>92246.49</v>
      </c>
      <c r="BS47" s="377">
        <v>49211.25</v>
      </c>
      <c r="BT47" s="377">
        <v>141457.74</v>
      </c>
      <c r="BU47" s="377">
        <v>0</v>
      </c>
      <c r="BV47" s="377">
        <v>0</v>
      </c>
      <c r="BW47" s="377">
        <v>0</v>
      </c>
      <c r="BX47" s="377">
        <v>0</v>
      </c>
      <c r="BY47" s="377">
        <v>0</v>
      </c>
      <c r="BZ47" s="377">
        <v>0</v>
      </c>
      <c r="CA47" s="377">
        <v>0</v>
      </c>
      <c r="CB47" s="377">
        <v>0</v>
      </c>
      <c r="CC47" s="377">
        <v>0</v>
      </c>
      <c r="CD47" s="377">
        <v>1082977.4099999464</v>
      </c>
      <c r="CE47" s="377">
        <v>0</v>
      </c>
      <c r="CF47" s="377">
        <v>141457.74</v>
      </c>
      <c r="CG47" s="377">
        <v>0</v>
      </c>
      <c r="CH47" s="377">
        <v>0</v>
      </c>
      <c r="CI47" s="377">
        <f t="shared" si="0"/>
        <v>1224435.1499999464</v>
      </c>
      <c r="CJ47" s="377">
        <v>1902388.71</v>
      </c>
      <c r="CK47" s="377">
        <v>0</v>
      </c>
      <c r="CL47" s="377">
        <v>0</v>
      </c>
      <c r="CM47" s="377">
        <v>1902388.71</v>
      </c>
      <c r="CN47" s="377">
        <v>0</v>
      </c>
      <c r="CO47" s="377">
        <v>0</v>
      </c>
      <c r="CP47" s="377">
        <v>118613.71</v>
      </c>
      <c r="CQ47" s="377">
        <v>0</v>
      </c>
      <c r="CR47" s="377">
        <v>-808983.66999999993</v>
      </c>
      <c r="CS47" s="377">
        <v>1212018.75</v>
      </c>
      <c r="CT47" s="377">
        <v>0</v>
      </c>
      <c r="CU47" s="377">
        <v>0</v>
      </c>
      <c r="CV47" s="377">
        <v>0</v>
      </c>
      <c r="CW47" s="377">
        <v>0</v>
      </c>
      <c r="CX47" s="377"/>
      <c r="CY47" s="377"/>
      <c r="CZ47" s="377"/>
      <c r="DA47" s="377">
        <v>0</v>
      </c>
      <c r="DB47" s="377">
        <v>0</v>
      </c>
      <c r="DC47" s="377">
        <v>0</v>
      </c>
      <c r="DD47" s="377">
        <v>25308.44</v>
      </c>
      <c r="DE47" s="377">
        <v>0</v>
      </c>
      <c r="DF47" s="377">
        <v>0</v>
      </c>
      <c r="DG47" s="377">
        <v>-12110.7</v>
      </c>
      <c r="DH47" s="377">
        <v>-780.88</v>
      </c>
      <c r="DI47" s="377">
        <v>0</v>
      </c>
      <c r="DJ47" s="377">
        <v>0</v>
      </c>
      <c r="DK47" s="377">
        <v>12416.859999999999</v>
      </c>
      <c r="DL47" s="377">
        <v>0</v>
      </c>
      <c r="DM47" s="377">
        <v>0</v>
      </c>
      <c r="DN47" s="377">
        <v>0</v>
      </c>
      <c r="DO47" s="377">
        <v>0</v>
      </c>
      <c r="DP47" s="377">
        <v>0</v>
      </c>
      <c r="DQ47" s="447">
        <v>-0.4599999999627471</v>
      </c>
      <c r="DR47" s="378">
        <v>8134934.7200000584</v>
      </c>
      <c r="DS47" s="448">
        <v>6510864.5799999963</v>
      </c>
      <c r="DT47" s="378">
        <v>2473575.6800000002</v>
      </c>
      <c r="DU47" s="378">
        <v>551807.23</v>
      </c>
      <c r="DV47" s="378">
        <v>287982.81</v>
      </c>
      <c r="DW47" s="378">
        <v>0</v>
      </c>
    </row>
    <row r="48" spans="1:131">
      <c r="A48" s="444">
        <v>3432</v>
      </c>
      <c r="B48" s="445" t="s">
        <v>518</v>
      </c>
      <c r="C48" s="444">
        <v>3432</v>
      </c>
      <c r="D48" s="446" t="s">
        <v>907</v>
      </c>
      <c r="E48" s="446" t="s">
        <v>573</v>
      </c>
      <c r="F48" s="446" t="s">
        <v>908</v>
      </c>
      <c r="G48" s="446" t="s">
        <v>571</v>
      </c>
      <c r="H48" s="377">
        <v>5666927.5199999996</v>
      </c>
      <c r="I48" s="377">
        <v>0</v>
      </c>
      <c r="J48" s="377">
        <v>278552.83</v>
      </c>
      <c r="K48" s="377">
        <v>0</v>
      </c>
      <c r="L48" s="377">
        <v>629000</v>
      </c>
      <c r="M48" s="377">
        <v>3456.93</v>
      </c>
      <c r="N48" s="377">
        <v>0</v>
      </c>
      <c r="O48" s="377">
        <v>1500</v>
      </c>
      <c r="P48" s="377">
        <v>45018.280000000013</v>
      </c>
      <c r="Q48" s="377">
        <v>0</v>
      </c>
      <c r="R48" s="377">
        <v>0</v>
      </c>
      <c r="S48" s="377">
        <v>0</v>
      </c>
      <c r="T48" s="377">
        <v>3830.47</v>
      </c>
      <c r="U48" s="377">
        <v>15406.49</v>
      </c>
      <c r="V48" s="377">
        <v>0</v>
      </c>
      <c r="W48" s="377">
        <v>11033.13</v>
      </c>
      <c r="X48" s="377">
        <v>80256</v>
      </c>
      <c r="Y48" s="377">
        <v>6734981.6499999994</v>
      </c>
      <c r="Z48" s="377">
        <v>2646532.0299999998</v>
      </c>
      <c r="AA48" s="377">
        <v>0</v>
      </c>
      <c r="AB48" s="377">
        <v>886661.61</v>
      </c>
      <c r="AC48" s="377">
        <v>119894.02000000002</v>
      </c>
      <c r="AD48" s="377">
        <v>423316.96</v>
      </c>
      <c r="AE48" s="377">
        <v>0</v>
      </c>
      <c r="AF48" s="377">
        <v>182568.74000000162</v>
      </c>
      <c r="AG48" s="377">
        <v>14069.44000000001</v>
      </c>
      <c r="AH48" s="377">
        <v>14917.68</v>
      </c>
      <c r="AI48" s="377">
        <v>0</v>
      </c>
      <c r="AJ48" s="377">
        <v>0</v>
      </c>
      <c r="AK48" s="377">
        <v>11981.400000000001</v>
      </c>
      <c r="AL48" s="377">
        <v>72407.59</v>
      </c>
      <c r="AM48" s="377">
        <v>56652.7</v>
      </c>
      <c r="AN48" s="377">
        <v>32935.960000000006</v>
      </c>
      <c r="AO48" s="377">
        <v>151660.12999999998</v>
      </c>
      <c r="AP48" s="377">
        <v>32329.8</v>
      </c>
      <c r="AQ48" s="377">
        <v>94369.53</v>
      </c>
      <c r="AR48" s="377">
        <v>112844.62999999995</v>
      </c>
      <c r="AS48" s="377">
        <v>100475.81</v>
      </c>
      <c r="AT48" s="377">
        <v>0</v>
      </c>
      <c r="AU48" s="377">
        <v>70485.73</v>
      </c>
      <c r="AV48" s="377">
        <v>20612.5</v>
      </c>
      <c r="AW48" s="377">
        <v>12765</v>
      </c>
      <c r="AX48" s="377">
        <v>315218</v>
      </c>
      <c r="AY48" s="377">
        <v>213315.66000000009</v>
      </c>
      <c r="AZ48" s="377">
        <v>42774.36</v>
      </c>
      <c r="BA48" s="377">
        <v>563974.00000000047</v>
      </c>
      <c r="BB48" s="377">
        <v>618882.99</v>
      </c>
      <c r="BC48" s="377">
        <v>0</v>
      </c>
      <c r="BD48" s="377">
        <v>0</v>
      </c>
      <c r="BE48" s="377">
        <v>6811646.2700000033</v>
      </c>
      <c r="BF48" s="377">
        <v>760807.51000000071</v>
      </c>
      <c r="BG48" s="377">
        <v>-76664.620000003837</v>
      </c>
      <c r="BH48" s="377">
        <v>684142.88999999687</v>
      </c>
      <c r="BI48" s="377">
        <v>13265.5</v>
      </c>
      <c r="BJ48" s="377">
        <v>0</v>
      </c>
      <c r="BK48" s="377">
        <v>0</v>
      </c>
      <c r="BL48" s="377">
        <v>13265.5</v>
      </c>
      <c r="BM48" s="377">
        <v>0</v>
      </c>
      <c r="BN48" s="377">
        <v>18210</v>
      </c>
      <c r="BO48" s="377">
        <v>0</v>
      </c>
      <c r="BP48" s="377">
        <v>0</v>
      </c>
      <c r="BQ48" s="377">
        <v>18210</v>
      </c>
      <c r="BR48" s="377">
        <v>5331.25</v>
      </c>
      <c r="BS48" s="377">
        <v>-4944.5</v>
      </c>
      <c r="BT48" s="377">
        <v>386.75</v>
      </c>
      <c r="BU48" s="377">
        <v>0</v>
      </c>
      <c r="BV48" s="377">
        <v>0</v>
      </c>
      <c r="BW48" s="377">
        <v>0</v>
      </c>
      <c r="BX48" s="377">
        <v>0</v>
      </c>
      <c r="BY48" s="377">
        <v>0</v>
      </c>
      <c r="BZ48" s="377">
        <v>0</v>
      </c>
      <c r="CA48" s="377">
        <v>0</v>
      </c>
      <c r="CB48" s="377">
        <v>0</v>
      </c>
      <c r="CC48" s="377">
        <v>0</v>
      </c>
      <c r="CD48" s="377">
        <v>684142.88999999687</v>
      </c>
      <c r="CE48" s="377">
        <v>0</v>
      </c>
      <c r="CF48" s="377">
        <v>386.75</v>
      </c>
      <c r="CG48" s="377">
        <v>0</v>
      </c>
      <c r="CH48" s="377">
        <v>0</v>
      </c>
      <c r="CI48" s="377">
        <f t="shared" si="0"/>
        <v>684529.63999999687</v>
      </c>
      <c r="CJ48" s="377">
        <v>1105530.77</v>
      </c>
      <c r="CK48" s="377">
        <v>4244.16</v>
      </c>
      <c r="CL48" s="377">
        <v>0</v>
      </c>
      <c r="CM48" s="377">
        <v>1101286.6100000001</v>
      </c>
      <c r="CN48" s="377">
        <v>0</v>
      </c>
      <c r="CO48" s="377">
        <v>0</v>
      </c>
      <c r="CP48" s="377">
        <v>29679.49</v>
      </c>
      <c r="CQ48" s="377">
        <v>27236.87</v>
      </c>
      <c r="CR48" s="377">
        <v>-371068.93</v>
      </c>
      <c r="CS48" s="377">
        <v>787134.04000000027</v>
      </c>
      <c r="CT48" s="377">
        <v>0</v>
      </c>
      <c r="CU48" s="377">
        <v>0</v>
      </c>
      <c r="CV48" s="377">
        <v>0</v>
      </c>
      <c r="CW48" s="377">
        <v>0</v>
      </c>
      <c r="CX48" s="377"/>
      <c r="CY48" s="377"/>
      <c r="CZ48" s="377"/>
      <c r="DA48" s="377">
        <v>0</v>
      </c>
      <c r="DB48" s="377">
        <v>0</v>
      </c>
      <c r="DC48" s="377">
        <v>0</v>
      </c>
      <c r="DD48" s="377">
        <v>21179.33</v>
      </c>
      <c r="DE48" s="377">
        <v>0</v>
      </c>
      <c r="DF48" s="377">
        <v>0</v>
      </c>
      <c r="DG48" s="377">
        <v>-37288.49</v>
      </c>
      <c r="DH48" s="377">
        <v>-81992.429999999993</v>
      </c>
      <c r="DI48" s="377">
        <v>0</v>
      </c>
      <c r="DJ48" s="377">
        <v>0</v>
      </c>
      <c r="DK48" s="377">
        <v>-20137.159999999996</v>
      </c>
      <c r="DL48" s="377">
        <v>0</v>
      </c>
      <c r="DM48" s="377">
        <v>0</v>
      </c>
      <c r="DN48" s="377">
        <v>-4502.8100000000004</v>
      </c>
      <c r="DO48" s="377">
        <v>0</v>
      </c>
      <c r="DP48" s="377">
        <v>0</v>
      </c>
      <c r="DQ48" s="447">
        <v>0</v>
      </c>
      <c r="DR48" s="378">
        <v>-3.2468960853293538E-10</v>
      </c>
      <c r="DS48" s="448"/>
      <c r="DT48" s="378"/>
      <c r="DU48" s="378"/>
      <c r="DV48" s="378"/>
      <c r="DW48" s="378">
        <v>-4502.8100000000004</v>
      </c>
    </row>
    <row r="49" spans="1:127">
      <c r="A49" s="444">
        <v>2289</v>
      </c>
      <c r="B49" s="445" t="s">
        <v>433</v>
      </c>
      <c r="C49" s="444">
        <v>2289</v>
      </c>
      <c r="D49" s="446" t="s">
        <v>907</v>
      </c>
      <c r="E49" s="446" t="s">
        <v>573</v>
      </c>
      <c r="F49" s="446" t="s">
        <v>908</v>
      </c>
      <c r="G49" s="446" t="s">
        <v>571</v>
      </c>
      <c r="H49" s="377">
        <v>2214056.09</v>
      </c>
      <c r="I49" s="377">
        <v>0</v>
      </c>
      <c r="J49" s="377">
        <v>84793.17</v>
      </c>
      <c r="K49" s="377">
        <v>0</v>
      </c>
      <c r="L49" s="377">
        <v>198580</v>
      </c>
      <c r="M49" s="377">
        <v>2400</v>
      </c>
      <c r="N49" s="377">
        <v>0</v>
      </c>
      <c r="O49" s="377">
        <v>13305.22</v>
      </c>
      <c r="P49" s="377">
        <v>50474.950000000019</v>
      </c>
      <c r="Q49" s="377">
        <v>0</v>
      </c>
      <c r="R49" s="377">
        <v>0</v>
      </c>
      <c r="S49" s="377">
        <v>0</v>
      </c>
      <c r="T49" s="377">
        <v>83244.72</v>
      </c>
      <c r="U49" s="377">
        <v>26278.98</v>
      </c>
      <c r="V49" s="377">
        <v>0</v>
      </c>
      <c r="W49" s="377">
        <v>10718.33</v>
      </c>
      <c r="X49" s="377">
        <v>78634</v>
      </c>
      <c r="Y49" s="377">
        <v>2762485.4600000004</v>
      </c>
      <c r="Z49" s="377">
        <v>1150790.1500000011</v>
      </c>
      <c r="AA49" s="377">
        <v>39929.21</v>
      </c>
      <c r="AB49" s="377">
        <v>408158.83</v>
      </c>
      <c r="AC49" s="377">
        <v>74875.410000000731</v>
      </c>
      <c r="AD49" s="377">
        <v>73168.289999999994</v>
      </c>
      <c r="AE49" s="377">
        <v>0</v>
      </c>
      <c r="AF49" s="377">
        <v>97498.879999999306</v>
      </c>
      <c r="AG49" s="377">
        <v>1480.700000000008</v>
      </c>
      <c r="AH49" s="377">
        <v>3960.85</v>
      </c>
      <c r="AI49" s="377">
        <v>0</v>
      </c>
      <c r="AJ49" s="377">
        <v>0</v>
      </c>
      <c r="AK49" s="377">
        <v>22744.87999999999</v>
      </c>
      <c r="AL49" s="377">
        <v>6151.32</v>
      </c>
      <c r="AM49" s="377">
        <v>4999.6899999999987</v>
      </c>
      <c r="AN49" s="377">
        <v>9563.5400000000009</v>
      </c>
      <c r="AO49" s="377">
        <v>29842.89</v>
      </c>
      <c r="AP49" s="377">
        <v>18982.84</v>
      </c>
      <c r="AQ49" s="377">
        <v>22648.550000000007</v>
      </c>
      <c r="AR49" s="377">
        <v>113504.49999999997</v>
      </c>
      <c r="AS49" s="377">
        <v>13963.31</v>
      </c>
      <c r="AT49" s="377">
        <v>0</v>
      </c>
      <c r="AU49" s="377">
        <v>16725.920000000009</v>
      </c>
      <c r="AV49" s="377">
        <v>9471</v>
      </c>
      <c r="AW49" s="377">
        <v>0</v>
      </c>
      <c r="AX49" s="377">
        <v>96316.060000000012</v>
      </c>
      <c r="AY49" s="377">
        <v>356525.08000000019</v>
      </c>
      <c r="AZ49" s="377">
        <v>10303.77</v>
      </c>
      <c r="BA49" s="377">
        <v>202315.74</v>
      </c>
      <c r="BB49" s="377">
        <v>0</v>
      </c>
      <c r="BC49" s="377">
        <v>0</v>
      </c>
      <c r="BD49" s="377">
        <v>0</v>
      </c>
      <c r="BE49" s="377">
        <v>2783921.410000002</v>
      </c>
      <c r="BF49" s="377">
        <v>38652.180000000408</v>
      </c>
      <c r="BG49" s="377">
        <v>-21435.950000001583</v>
      </c>
      <c r="BH49" s="377">
        <v>17216.229999998824</v>
      </c>
      <c r="BI49" s="377">
        <v>8590</v>
      </c>
      <c r="BJ49" s="377">
        <v>0</v>
      </c>
      <c r="BK49" s="377">
        <v>0</v>
      </c>
      <c r="BL49" s="377">
        <v>8590</v>
      </c>
      <c r="BM49" s="377">
        <v>0</v>
      </c>
      <c r="BN49" s="377">
        <v>18734.98</v>
      </c>
      <c r="BO49" s="377">
        <v>0</v>
      </c>
      <c r="BP49" s="377">
        <v>0</v>
      </c>
      <c r="BQ49" s="377">
        <v>18734.98</v>
      </c>
      <c r="BR49" s="377">
        <v>17804.330000000002</v>
      </c>
      <c r="BS49" s="377">
        <v>-10144.98</v>
      </c>
      <c r="BT49" s="377">
        <v>7659.3500000000022</v>
      </c>
      <c r="BU49" s="377">
        <v>0</v>
      </c>
      <c r="BV49" s="377">
        <v>0</v>
      </c>
      <c r="BW49" s="377">
        <v>0</v>
      </c>
      <c r="BX49" s="377">
        <v>0</v>
      </c>
      <c r="BY49" s="377">
        <v>0</v>
      </c>
      <c r="BZ49" s="377">
        <v>0</v>
      </c>
      <c r="CA49" s="377">
        <v>0</v>
      </c>
      <c r="CB49" s="377">
        <v>0</v>
      </c>
      <c r="CC49" s="377">
        <v>0</v>
      </c>
      <c r="CD49" s="377">
        <v>17216.229999998824</v>
      </c>
      <c r="CE49" s="377">
        <v>0</v>
      </c>
      <c r="CF49" s="377">
        <v>7659.3500000000022</v>
      </c>
      <c r="CG49" s="377">
        <v>0</v>
      </c>
      <c r="CH49" s="377">
        <v>0</v>
      </c>
      <c r="CI49" s="377">
        <f t="shared" si="0"/>
        <v>24875.579999998827</v>
      </c>
      <c r="CJ49" s="377">
        <v>218657.68</v>
      </c>
      <c r="CK49" s="377">
        <v>0</v>
      </c>
      <c r="CL49" s="377">
        <v>0</v>
      </c>
      <c r="CM49" s="377">
        <v>218657.68</v>
      </c>
      <c r="CN49" s="377">
        <v>0</v>
      </c>
      <c r="CO49" s="377">
        <v>0</v>
      </c>
      <c r="CP49" s="377">
        <v>10472.49</v>
      </c>
      <c r="CQ49" s="377">
        <v>0</v>
      </c>
      <c r="CR49" s="377">
        <v>-163526.66</v>
      </c>
      <c r="CS49" s="377">
        <v>65603.50999999998</v>
      </c>
      <c r="CT49" s="377">
        <v>0</v>
      </c>
      <c r="CU49" s="377">
        <v>0</v>
      </c>
      <c r="CV49" s="377">
        <v>0</v>
      </c>
      <c r="CW49" s="377">
        <v>0</v>
      </c>
      <c r="CX49" s="377"/>
      <c r="CY49" s="377"/>
      <c r="CZ49" s="377"/>
      <c r="DA49" s="377">
        <v>0</v>
      </c>
      <c r="DB49" s="377">
        <v>0</v>
      </c>
      <c r="DC49" s="377">
        <v>0</v>
      </c>
      <c r="DD49" s="377">
        <v>21402.93</v>
      </c>
      <c r="DE49" s="377">
        <v>0</v>
      </c>
      <c r="DF49" s="377">
        <v>0</v>
      </c>
      <c r="DG49" s="377">
        <v>-62130.86</v>
      </c>
      <c r="DH49" s="377">
        <v>0</v>
      </c>
      <c r="DI49" s="377">
        <v>0</v>
      </c>
      <c r="DJ49" s="377">
        <v>0</v>
      </c>
      <c r="DK49" s="377">
        <v>-40727.93</v>
      </c>
      <c r="DL49" s="377">
        <v>0</v>
      </c>
      <c r="DM49" s="377">
        <v>0</v>
      </c>
      <c r="DN49" s="377">
        <v>0</v>
      </c>
      <c r="DO49" s="377">
        <v>0</v>
      </c>
      <c r="DP49" s="377">
        <v>0</v>
      </c>
      <c r="DQ49" s="447">
        <v>0</v>
      </c>
      <c r="DR49" s="378">
        <v>1845901.4700000014</v>
      </c>
      <c r="DS49" s="448">
        <v>938019.94000000064</v>
      </c>
      <c r="DT49" s="378">
        <v>356525.08000000019</v>
      </c>
      <c r="DU49" s="378">
        <v>147024.89000000001</v>
      </c>
      <c r="DV49" s="378">
        <v>26278.98</v>
      </c>
      <c r="DW49" s="378">
        <v>0</v>
      </c>
    </row>
    <row r="50" spans="1:127">
      <c r="A50" s="444">
        <v>2185</v>
      </c>
      <c r="B50" s="445" t="s">
        <v>519</v>
      </c>
      <c r="C50" s="444">
        <v>2185</v>
      </c>
      <c r="D50" s="446" t="s">
        <v>907</v>
      </c>
      <c r="E50" s="446" t="s">
        <v>573</v>
      </c>
      <c r="F50" s="446" t="s">
        <v>908</v>
      </c>
      <c r="G50" s="446" t="s">
        <v>571</v>
      </c>
      <c r="H50" s="377">
        <v>2583002.8199999998</v>
      </c>
      <c r="I50" s="377">
        <v>0</v>
      </c>
      <c r="J50" s="377">
        <v>108772.39</v>
      </c>
      <c r="K50" s="377">
        <v>0</v>
      </c>
      <c r="L50" s="377">
        <v>206030</v>
      </c>
      <c r="M50" s="377">
        <v>5015.93</v>
      </c>
      <c r="N50" s="377">
        <v>0</v>
      </c>
      <c r="O50" s="377">
        <v>0</v>
      </c>
      <c r="P50" s="377">
        <v>315499.18</v>
      </c>
      <c r="Q50" s="377">
        <v>45072.009999999995</v>
      </c>
      <c r="R50" s="377">
        <v>0</v>
      </c>
      <c r="S50" s="377">
        <v>0</v>
      </c>
      <c r="T50" s="377">
        <v>-3646.69</v>
      </c>
      <c r="U50" s="377">
        <v>0</v>
      </c>
      <c r="V50" s="377">
        <v>0</v>
      </c>
      <c r="W50" s="377">
        <v>11383</v>
      </c>
      <c r="X50" s="377">
        <v>74408</v>
      </c>
      <c r="Y50" s="377">
        <v>3345536.64</v>
      </c>
      <c r="Z50" s="377">
        <v>1289785.0600000005</v>
      </c>
      <c r="AA50" s="377">
        <v>76.56</v>
      </c>
      <c r="AB50" s="377">
        <v>443978.6</v>
      </c>
      <c r="AC50" s="377">
        <v>51350.140000000771</v>
      </c>
      <c r="AD50" s="377">
        <v>121946.41</v>
      </c>
      <c r="AE50" s="377">
        <v>0</v>
      </c>
      <c r="AF50" s="377">
        <v>92427.939999999653</v>
      </c>
      <c r="AG50" s="377">
        <v>23377.450000000048</v>
      </c>
      <c r="AH50" s="377">
        <v>10210</v>
      </c>
      <c r="AI50" s="377">
        <v>0</v>
      </c>
      <c r="AJ50" s="377">
        <v>0</v>
      </c>
      <c r="AK50" s="377">
        <v>-16577.09</v>
      </c>
      <c r="AL50" s="377">
        <v>0</v>
      </c>
      <c r="AM50" s="377">
        <v>7054.82</v>
      </c>
      <c r="AN50" s="377">
        <v>0</v>
      </c>
      <c r="AO50" s="377">
        <v>73990.14</v>
      </c>
      <c r="AP50" s="377">
        <v>23760.83</v>
      </c>
      <c r="AQ50" s="377">
        <v>44153.22</v>
      </c>
      <c r="AR50" s="377">
        <v>452959.88</v>
      </c>
      <c r="AS50" s="377">
        <v>14124.95</v>
      </c>
      <c r="AT50" s="377">
        <v>72.11999999999999</v>
      </c>
      <c r="AU50" s="377">
        <v>132069.91</v>
      </c>
      <c r="AV50" s="377">
        <v>10771</v>
      </c>
      <c r="AW50" s="377">
        <v>0</v>
      </c>
      <c r="AX50" s="377">
        <v>225130.3</v>
      </c>
      <c r="AY50" s="377">
        <v>278945.21000000002</v>
      </c>
      <c r="AZ50" s="377">
        <v>10529.4</v>
      </c>
      <c r="BA50" s="377">
        <v>38756.39</v>
      </c>
      <c r="BB50" s="377">
        <v>0</v>
      </c>
      <c r="BC50" s="377">
        <v>0</v>
      </c>
      <c r="BD50" s="377">
        <v>1207.6099999999999</v>
      </c>
      <c r="BE50" s="377">
        <v>3330100.8500000015</v>
      </c>
      <c r="BF50" s="377">
        <v>95967.73000000001</v>
      </c>
      <c r="BG50" s="377">
        <v>15435.78999999864</v>
      </c>
      <c r="BH50" s="377">
        <v>111403.51999999865</v>
      </c>
      <c r="BI50" s="377">
        <v>9109.75</v>
      </c>
      <c r="BJ50" s="377">
        <v>0</v>
      </c>
      <c r="BK50" s="377">
        <v>1207.6099999999999</v>
      </c>
      <c r="BL50" s="377">
        <v>10317.36</v>
      </c>
      <c r="BM50" s="377">
        <v>0</v>
      </c>
      <c r="BN50" s="377">
        <v>19897</v>
      </c>
      <c r="BO50" s="377">
        <v>0</v>
      </c>
      <c r="BP50" s="377">
        <v>0</v>
      </c>
      <c r="BQ50" s="377">
        <v>19897</v>
      </c>
      <c r="BR50" s="377">
        <v>9579.64</v>
      </c>
      <c r="BS50" s="377">
        <v>-9579.64</v>
      </c>
      <c r="BT50" s="377">
        <v>0</v>
      </c>
      <c r="BU50" s="377">
        <v>0</v>
      </c>
      <c r="BV50" s="377">
        <v>0</v>
      </c>
      <c r="BW50" s="377">
        <v>0</v>
      </c>
      <c r="BX50" s="377">
        <v>0</v>
      </c>
      <c r="BY50" s="377">
        <v>0</v>
      </c>
      <c r="BZ50" s="377">
        <v>0</v>
      </c>
      <c r="CA50" s="377">
        <v>0</v>
      </c>
      <c r="CB50" s="377">
        <v>0</v>
      </c>
      <c r="CC50" s="377">
        <v>0</v>
      </c>
      <c r="CD50" s="377">
        <v>111403.51999999865</v>
      </c>
      <c r="CE50" s="377">
        <v>0</v>
      </c>
      <c r="CF50" s="377">
        <v>0</v>
      </c>
      <c r="CG50" s="377">
        <v>0</v>
      </c>
      <c r="CH50" s="377">
        <v>0</v>
      </c>
      <c r="CI50" s="377">
        <f t="shared" si="0"/>
        <v>111403.51999999865</v>
      </c>
      <c r="CJ50" s="377">
        <v>452532.89</v>
      </c>
      <c r="CK50" s="377">
        <v>34286.6</v>
      </c>
      <c r="CL50" s="377">
        <v>26704.67</v>
      </c>
      <c r="CM50" s="377">
        <v>444950.96</v>
      </c>
      <c r="CN50" s="377">
        <v>0</v>
      </c>
      <c r="CO50" s="377">
        <v>0</v>
      </c>
      <c r="CP50" s="377">
        <v>18991.72</v>
      </c>
      <c r="CQ50" s="377">
        <v>1386.39</v>
      </c>
      <c r="CR50" s="377">
        <v>-449678.38</v>
      </c>
      <c r="CS50" s="377">
        <v>15650.690000000061</v>
      </c>
      <c r="CT50" s="377">
        <v>0</v>
      </c>
      <c r="CU50" s="377">
        <v>0</v>
      </c>
      <c r="CV50" s="377">
        <v>0</v>
      </c>
      <c r="CW50" s="377">
        <v>0</v>
      </c>
      <c r="CX50" s="377"/>
      <c r="CY50" s="377"/>
      <c r="CZ50" s="377"/>
      <c r="DA50" s="377">
        <v>0</v>
      </c>
      <c r="DB50" s="377">
        <v>0</v>
      </c>
      <c r="DC50" s="377">
        <v>0</v>
      </c>
      <c r="DD50" s="377">
        <v>170649.09</v>
      </c>
      <c r="DE50" s="377">
        <v>0</v>
      </c>
      <c r="DF50" s="377">
        <v>0</v>
      </c>
      <c r="DG50" s="377">
        <v>-27227.55</v>
      </c>
      <c r="DH50" s="377">
        <v>-47668.61</v>
      </c>
      <c r="DI50" s="377">
        <v>0</v>
      </c>
      <c r="DJ50" s="377">
        <v>0</v>
      </c>
      <c r="DK50" s="377">
        <v>95752.930000000008</v>
      </c>
      <c r="DL50" s="377">
        <v>0</v>
      </c>
      <c r="DM50" s="377">
        <v>0</v>
      </c>
      <c r="DN50" s="377">
        <v>0</v>
      </c>
      <c r="DO50" s="377">
        <v>0</v>
      </c>
      <c r="DP50" s="377">
        <v>0</v>
      </c>
      <c r="DQ50" s="447">
        <v>-0.10000000006402843</v>
      </c>
      <c r="DR50" s="378">
        <v>2022942.1600000011</v>
      </c>
      <c r="DS50" s="448">
        <v>1307158.6900000004</v>
      </c>
      <c r="DT50" s="378">
        <v>278945.21000000002</v>
      </c>
      <c r="DU50" s="378">
        <v>356924.5</v>
      </c>
      <c r="DV50" s="378">
        <v>0</v>
      </c>
      <c r="DW50" s="378">
        <v>0</v>
      </c>
    </row>
    <row r="51" spans="1:127">
      <c r="A51" s="444">
        <v>5416</v>
      </c>
      <c r="B51" s="445" t="s">
        <v>370</v>
      </c>
      <c r="C51" s="444">
        <v>5416</v>
      </c>
      <c r="D51" s="446" t="s">
        <v>907</v>
      </c>
      <c r="E51" s="446" t="s">
        <v>577</v>
      </c>
      <c r="F51" s="446" t="s">
        <v>908</v>
      </c>
      <c r="G51" s="446" t="s">
        <v>571</v>
      </c>
      <c r="H51" s="377">
        <v>9303583.1199999992</v>
      </c>
      <c r="I51" s="377">
        <v>375138.74</v>
      </c>
      <c r="J51" s="377">
        <v>71671.710000000006</v>
      </c>
      <c r="K51" s="377">
        <v>0</v>
      </c>
      <c r="L51" s="377">
        <v>651760</v>
      </c>
      <c r="M51" s="377">
        <v>23941.08</v>
      </c>
      <c r="N51" s="377">
        <v>23432.059999999998</v>
      </c>
      <c r="O51" s="377">
        <v>40721.83</v>
      </c>
      <c r="P51" s="377">
        <v>79394.24000000002</v>
      </c>
      <c r="Q51" s="377">
        <v>121.15</v>
      </c>
      <c r="R51" s="377">
        <v>75214.399999999994</v>
      </c>
      <c r="S51" s="377">
        <v>0</v>
      </c>
      <c r="T51" s="377">
        <v>42678.07</v>
      </c>
      <c r="U51" s="377">
        <v>29991.64</v>
      </c>
      <c r="V51" s="377">
        <v>0</v>
      </c>
      <c r="W51" s="377">
        <v>154092</v>
      </c>
      <c r="X51" s="377">
        <v>0</v>
      </c>
      <c r="Y51" s="377">
        <v>10871740.040000003</v>
      </c>
      <c r="Z51" s="377">
        <v>5940257.8099999996</v>
      </c>
      <c r="AA51" s="377">
        <v>0</v>
      </c>
      <c r="AB51" s="377">
        <v>1564039.97</v>
      </c>
      <c r="AC51" s="377">
        <v>299060.17</v>
      </c>
      <c r="AD51" s="377">
        <v>813795.81</v>
      </c>
      <c r="AE51" s="377">
        <v>0</v>
      </c>
      <c r="AF51" s="377">
        <v>0</v>
      </c>
      <c r="AG51" s="377">
        <v>50572.71</v>
      </c>
      <c r="AH51" s="377">
        <v>7647.41</v>
      </c>
      <c r="AI51" s="377">
        <v>0</v>
      </c>
      <c r="AJ51" s="377">
        <v>0</v>
      </c>
      <c r="AK51" s="377">
        <v>177640.4</v>
      </c>
      <c r="AL51" s="377">
        <v>6466.83</v>
      </c>
      <c r="AM51" s="377">
        <v>154574.63</v>
      </c>
      <c r="AN51" s="377">
        <v>18904.940000000002</v>
      </c>
      <c r="AO51" s="377">
        <v>142113.51</v>
      </c>
      <c r="AP51" s="377">
        <v>8691.94</v>
      </c>
      <c r="AQ51" s="377">
        <v>69224.94</v>
      </c>
      <c r="AR51" s="377">
        <v>288118.2</v>
      </c>
      <c r="AS51" s="377">
        <v>0</v>
      </c>
      <c r="AT51" s="377">
        <v>137487.19</v>
      </c>
      <c r="AU51" s="377">
        <v>425832.99</v>
      </c>
      <c r="AV51" s="377">
        <v>33670.019999999997</v>
      </c>
      <c r="AW51" s="377">
        <v>0</v>
      </c>
      <c r="AX51" s="377">
        <v>176311</v>
      </c>
      <c r="AY51" s="377">
        <v>176160.66</v>
      </c>
      <c r="AZ51" s="377">
        <v>0</v>
      </c>
      <c r="BA51" s="377">
        <v>289710.52</v>
      </c>
      <c r="BB51" s="377">
        <v>0</v>
      </c>
      <c r="BC51" s="377">
        <v>0</v>
      </c>
      <c r="BD51" s="377">
        <v>0</v>
      </c>
      <c r="BE51" s="377">
        <v>10733898.809999999</v>
      </c>
      <c r="BF51" s="377">
        <v>400536.03000000259</v>
      </c>
      <c r="BG51" s="377">
        <v>137841.23000000417</v>
      </c>
      <c r="BH51" s="377">
        <v>538377.26000000676</v>
      </c>
      <c r="BI51" s="377">
        <v>55700.06</v>
      </c>
      <c r="BJ51" s="377">
        <v>0</v>
      </c>
      <c r="BK51" s="377">
        <v>0</v>
      </c>
      <c r="BL51" s="377">
        <v>55700.06</v>
      </c>
      <c r="BM51" s="377">
        <v>0</v>
      </c>
      <c r="BN51" s="377">
        <v>48583.91</v>
      </c>
      <c r="BO51" s="377">
        <v>0</v>
      </c>
      <c r="BP51" s="377">
        <v>77270.98</v>
      </c>
      <c r="BQ51" s="377">
        <v>125854.89</v>
      </c>
      <c r="BR51" s="377">
        <v>76713</v>
      </c>
      <c r="BS51" s="377">
        <v>-70154.83</v>
      </c>
      <c r="BT51" s="377">
        <v>6558.1699999999983</v>
      </c>
      <c r="BU51" s="377">
        <v>0</v>
      </c>
      <c r="BV51" s="377">
        <v>0</v>
      </c>
      <c r="BW51" s="377">
        <v>0</v>
      </c>
      <c r="BX51" s="377">
        <v>0</v>
      </c>
      <c r="BY51" s="377">
        <v>0</v>
      </c>
      <c r="BZ51" s="377">
        <v>0</v>
      </c>
      <c r="CA51" s="377">
        <v>0</v>
      </c>
      <c r="CB51" s="377">
        <v>0</v>
      </c>
      <c r="CC51" s="377">
        <v>0</v>
      </c>
      <c r="CD51" s="377">
        <v>538377.26000000676</v>
      </c>
      <c r="CE51" s="377">
        <v>0</v>
      </c>
      <c r="CF51" s="377">
        <v>6558.1699999999983</v>
      </c>
      <c r="CG51" s="377">
        <v>0</v>
      </c>
      <c r="CH51" s="377">
        <v>0</v>
      </c>
      <c r="CI51" s="377">
        <f t="shared" si="0"/>
        <v>544935.4300000068</v>
      </c>
      <c r="CJ51" s="377" t="s">
        <v>909</v>
      </c>
      <c r="CK51" s="377" t="s">
        <v>910</v>
      </c>
      <c r="CL51" s="377" t="s">
        <v>911</v>
      </c>
      <c r="CM51" s="377">
        <v>602967.49</v>
      </c>
      <c r="CN51" s="377">
        <v>0</v>
      </c>
      <c r="CO51" s="377">
        <v>0</v>
      </c>
      <c r="CP51" s="377">
        <v>65663.509999999995</v>
      </c>
      <c r="CQ51" s="377">
        <v>154157.48000000001</v>
      </c>
      <c r="CR51" s="377">
        <v>0</v>
      </c>
      <c r="CS51" s="377">
        <v>822788.48</v>
      </c>
      <c r="CT51" s="377">
        <v>0</v>
      </c>
      <c r="CU51" s="377">
        <v>0</v>
      </c>
      <c r="CV51" s="377">
        <v>0</v>
      </c>
      <c r="CW51" s="377">
        <v>0</v>
      </c>
      <c r="CX51" s="377"/>
      <c r="CY51" s="377"/>
      <c r="CZ51" s="377"/>
      <c r="DA51" s="377">
        <v>0</v>
      </c>
      <c r="DB51" s="377">
        <v>0</v>
      </c>
      <c r="DC51" s="377">
        <v>0</v>
      </c>
      <c r="DD51" s="377">
        <v>0</v>
      </c>
      <c r="DE51" s="377">
        <v>0</v>
      </c>
      <c r="DF51" s="377">
        <v>144109.26999999999</v>
      </c>
      <c r="DG51" s="377">
        <v>-15470.12</v>
      </c>
      <c r="DH51" s="377">
        <v>0</v>
      </c>
      <c r="DI51" s="377">
        <v>-425210.8</v>
      </c>
      <c r="DJ51" s="377">
        <v>0</v>
      </c>
      <c r="DK51" s="377">
        <v>-296571.65000000002</v>
      </c>
      <c r="DL51" s="377">
        <v>3202.58</v>
      </c>
      <c r="DM51" s="377">
        <v>18216.09</v>
      </c>
      <c r="DN51" s="377">
        <v>-2700</v>
      </c>
      <c r="DO51" s="377">
        <v>0</v>
      </c>
      <c r="DP51" s="377">
        <v>0</v>
      </c>
      <c r="DQ51" s="447">
        <v>-6.9999999832361937E-2</v>
      </c>
      <c r="DR51" s="378">
        <v>8621343.6300000008</v>
      </c>
      <c r="DS51" s="448">
        <v>2112555.1799999978</v>
      </c>
      <c r="DT51" s="378">
        <v>176160.66</v>
      </c>
      <c r="DU51" s="378">
        <v>162915.29</v>
      </c>
      <c r="DV51" s="378">
        <v>105206.04</v>
      </c>
      <c r="DW51" s="378">
        <v>18718.669999999998</v>
      </c>
    </row>
    <row r="52" spans="1:127">
      <c r="A52" s="444">
        <v>2054</v>
      </c>
      <c r="B52" s="445" t="s">
        <v>371</v>
      </c>
      <c r="C52" s="444">
        <v>2054</v>
      </c>
      <c r="D52" s="446" t="s">
        <v>907</v>
      </c>
      <c r="E52" s="446" t="s">
        <v>573</v>
      </c>
      <c r="F52" s="446" t="s">
        <v>908</v>
      </c>
      <c r="G52" s="446" t="s">
        <v>571</v>
      </c>
      <c r="H52" s="377">
        <v>2036147.98</v>
      </c>
      <c r="I52" s="377">
        <v>0</v>
      </c>
      <c r="J52" s="377">
        <v>170901.33</v>
      </c>
      <c r="K52" s="377">
        <v>0</v>
      </c>
      <c r="L52" s="377">
        <v>116010</v>
      </c>
      <c r="M52" s="377">
        <v>2400</v>
      </c>
      <c r="N52" s="377">
        <v>0</v>
      </c>
      <c r="O52" s="377">
        <v>0</v>
      </c>
      <c r="P52" s="377">
        <v>27254.62</v>
      </c>
      <c r="Q52" s="377">
        <v>166736.26</v>
      </c>
      <c r="R52" s="377">
        <v>0</v>
      </c>
      <c r="S52" s="377">
        <v>0</v>
      </c>
      <c r="T52" s="377">
        <v>5633.77</v>
      </c>
      <c r="U52" s="377">
        <v>0</v>
      </c>
      <c r="V52" s="377">
        <v>0</v>
      </c>
      <c r="W52" s="377">
        <v>4136.88</v>
      </c>
      <c r="X52" s="377">
        <v>143163</v>
      </c>
      <c r="Y52" s="377">
        <v>2672383.8400000003</v>
      </c>
      <c r="Z52" s="377">
        <v>1083486.81</v>
      </c>
      <c r="AA52" s="377">
        <v>0</v>
      </c>
      <c r="AB52" s="377">
        <v>364533.47</v>
      </c>
      <c r="AC52" s="377">
        <v>57103</v>
      </c>
      <c r="AD52" s="377">
        <v>99441.21</v>
      </c>
      <c r="AE52" s="377">
        <v>198616.83</v>
      </c>
      <c r="AF52" s="377">
        <v>70873.919999999998</v>
      </c>
      <c r="AG52" s="377">
        <v>272.8</v>
      </c>
      <c r="AH52" s="377">
        <v>4041</v>
      </c>
      <c r="AI52" s="377">
        <v>0</v>
      </c>
      <c r="AJ52" s="377">
        <v>0</v>
      </c>
      <c r="AK52" s="377">
        <v>49721.88</v>
      </c>
      <c r="AL52" s="377">
        <v>83.33</v>
      </c>
      <c r="AM52" s="377">
        <v>2194.35</v>
      </c>
      <c r="AN52" s="377">
        <v>7906.37</v>
      </c>
      <c r="AO52" s="377">
        <v>39409</v>
      </c>
      <c r="AP52" s="377">
        <v>14233.07</v>
      </c>
      <c r="AQ52" s="377">
        <v>7641.44</v>
      </c>
      <c r="AR52" s="377">
        <v>31893.99</v>
      </c>
      <c r="AS52" s="377">
        <v>6187.96</v>
      </c>
      <c r="AT52" s="377">
        <v>0</v>
      </c>
      <c r="AU52" s="377">
        <v>29641.59</v>
      </c>
      <c r="AV52" s="377">
        <v>9471</v>
      </c>
      <c r="AW52" s="377">
        <v>0</v>
      </c>
      <c r="AX52" s="377">
        <v>135896.32999999999</v>
      </c>
      <c r="AY52" s="377">
        <v>419279.61000000004</v>
      </c>
      <c r="AZ52" s="377">
        <v>23379.74</v>
      </c>
      <c r="BA52" s="377">
        <v>79095.509999999995</v>
      </c>
      <c r="BB52" s="377">
        <v>0</v>
      </c>
      <c r="BC52" s="377">
        <v>0</v>
      </c>
      <c r="BD52" s="377">
        <v>0</v>
      </c>
      <c r="BE52" s="377">
        <v>2734404.21</v>
      </c>
      <c r="BF52" s="377">
        <v>198226.82000000018</v>
      </c>
      <c r="BG52" s="377">
        <v>-62020.369999999646</v>
      </c>
      <c r="BH52" s="377">
        <v>136206.45000000054</v>
      </c>
      <c r="BI52" s="377">
        <v>8401</v>
      </c>
      <c r="BJ52" s="377">
        <v>0</v>
      </c>
      <c r="BK52" s="377">
        <v>0</v>
      </c>
      <c r="BL52" s="377">
        <v>8401</v>
      </c>
      <c r="BM52" s="377">
        <v>0</v>
      </c>
      <c r="BN52" s="377">
        <v>0</v>
      </c>
      <c r="BO52" s="377">
        <v>0</v>
      </c>
      <c r="BP52" s="377">
        <v>0</v>
      </c>
      <c r="BQ52" s="377">
        <v>0</v>
      </c>
      <c r="BR52" s="377">
        <v>34529.64</v>
      </c>
      <c r="BS52" s="377">
        <v>8401</v>
      </c>
      <c r="BT52" s="377">
        <v>42930.64</v>
      </c>
      <c r="BU52" s="377">
        <v>0</v>
      </c>
      <c r="BV52" s="377">
        <v>0</v>
      </c>
      <c r="BW52" s="377">
        <v>0</v>
      </c>
      <c r="BX52" s="377">
        <v>0</v>
      </c>
      <c r="BY52" s="377">
        <v>0</v>
      </c>
      <c r="BZ52" s="377">
        <v>0</v>
      </c>
      <c r="CA52" s="377">
        <v>0</v>
      </c>
      <c r="CB52" s="377">
        <v>0</v>
      </c>
      <c r="CC52" s="377">
        <v>0</v>
      </c>
      <c r="CD52" s="377">
        <v>136206.45000000054</v>
      </c>
      <c r="CE52" s="377">
        <v>0</v>
      </c>
      <c r="CF52" s="377">
        <v>42930.64</v>
      </c>
      <c r="CG52" s="377">
        <v>0</v>
      </c>
      <c r="CH52" s="377">
        <v>0</v>
      </c>
      <c r="CI52" s="377">
        <f t="shared" si="0"/>
        <v>179137.09000000055</v>
      </c>
      <c r="CJ52" s="377">
        <v>369569.95</v>
      </c>
      <c r="CK52" s="377">
        <v>192321.78</v>
      </c>
      <c r="CL52" s="377">
        <v>0</v>
      </c>
      <c r="CM52" s="377">
        <v>177248.17</v>
      </c>
      <c r="CN52" s="377">
        <v>0</v>
      </c>
      <c r="CO52" s="377">
        <v>0</v>
      </c>
      <c r="CP52" s="377">
        <v>9384.17</v>
      </c>
      <c r="CQ52" s="377">
        <v>0</v>
      </c>
      <c r="CR52" s="377">
        <v>0</v>
      </c>
      <c r="CS52" s="377">
        <v>186632.34000000003</v>
      </c>
      <c r="CT52" s="377">
        <v>0</v>
      </c>
      <c r="CU52" s="377">
        <v>0</v>
      </c>
      <c r="CV52" s="377">
        <v>0</v>
      </c>
      <c r="CW52" s="377">
        <v>0</v>
      </c>
      <c r="CX52" s="377"/>
      <c r="CY52" s="377"/>
      <c r="CZ52" s="377"/>
      <c r="DA52" s="377">
        <v>0</v>
      </c>
      <c r="DB52" s="377">
        <v>0</v>
      </c>
      <c r="DC52" s="377">
        <v>0</v>
      </c>
      <c r="DD52" s="377">
        <v>0</v>
      </c>
      <c r="DE52" s="377">
        <v>0</v>
      </c>
      <c r="DF52" s="377">
        <v>0</v>
      </c>
      <c r="DG52" s="377">
        <v>-9022.65</v>
      </c>
      <c r="DH52" s="377">
        <v>0</v>
      </c>
      <c r="DI52" s="377">
        <v>0</v>
      </c>
      <c r="DJ52" s="377">
        <v>0</v>
      </c>
      <c r="DK52" s="377">
        <v>-9022.65</v>
      </c>
      <c r="DL52" s="377">
        <v>1527.4</v>
      </c>
      <c r="DM52" s="377">
        <v>0</v>
      </c>
      <c r="DN52" s="377">
        <v>0</v>
      </c>
      <c r="DO52" s="377">
        <v>0</v>
      </c>
      <c r="DP52" s="377">
        <v>0</v>
      </c>
      <c r="DQ52" s="447">
        <v>0</v>
      </c>
      <c r="DR52" s="378">
        <v>1874328.04</v>
      </c>
      <c r="DS52" s="448">
        <v>860076.16999999993</v>
      </c>
      <c r="DT52" s="378">
        <v>419279.61000000004</v>
      </c>
      <c r="DU52" s="378">
        <v>199624.65</v>
      </c>
      <c r="DV52" s="378">
        <v>0</v>
      </c>
      <c r="DW52" s="378">
        <v>1527.4</v>
      </c>
    </row>
    <row r="53" spans="1:127">
      <c r="A53" s="444">
        <v>2053</v>
      </c>
      <c r="B53" s="445" t="s">
        <v>372</v>
      </c>
      <c r="C53" s="444">
        <v>2053</v>
      </c>
      <c r="D53" s="446" t="s">
        <v>907</v>
      </c>
      <c r="E53" s="446" t="s">
        <v>573</v>
      </c>
      <c r="F53" s="446" t="s">
        <v>908</v>
      </c>
      <c r="G53" s="446" t="s">
        <v>571</v>
      </c>
      <c r="H53" s="377">
        <v>2404325.4700000002</v>
      </c>
      <c r="I53" s="377">
        <v>0</v>
      </c>
      <c r="J53" s="377">
        <v>120802.44</v>
      </c>
      <c r="K53" s="377">
        <v>0</v>
      </c>
      <c r="L53" s="377">
        <v>205870</v>
      </c>
      <c r="M53" s="377">
        <v>8200</v>
      </c>
      <c r="N53" s="377">
        <v>0</v>
      </c>
      <c r="O53" s="377">
        <v>0</v>
      </c>
      <c r="P53" s="377">
        <v>282885.22000000003</v>
      </c>
      <c r="Q53" s="377">
        <v>-76915.960000000006</v>
      </c>
      <c r="R53" s="377">
        <v>0</v>
      </c>
      <c r="S53" s="377">
        <v>0</v>
      </c>
      <c r="T53" s="377">
        <v>58570.29</v>
      </c>
      <c r="U53" s="377">
        <v>0</v>
      </c>
      <c r="V53" s="377">
        <v>0</v>
      </c>
      <c r="W53" s="377">
        <v>8630</v>
      </c>
      <c r="X53" s="377">
        <v>20770</v>
      </c>
      <c r="Y53" s="377">
        <v>3033137.4600000004</v>
      </c>
      <c r="Z53" s="377">
        <v>1462123.37</v>
      </c>
      <c r="AA53" s="377">
        <v>0</v>
      </c>
      <c r="AB53" s="377">
        <v>526058.76</v>
      </c>
      <c r="AC53" s="377">
        <v>99382.53</v>
      </c>
      <c r="AD53" s="377">
        <v>147668.75</v>
      </c>
      <c r="AE53" s="377">
        <v>0</v>
      </c>
      <c r="AF53" s="377">
        <v>159328.78</v>
      </c>
      <c r="AG53" s="377">
        <v>2758.13</v>
      </c>
      <c r="AH53" s="377">
        <v>7180.6</v>
      </c>
      <c r="AI53" s="377">
        <v>0</v>
      </c>
      <c r="AJ53" s="377">
        <v>0</v>
      </c>
      <c r="AK53" s="377">
        <v>60410.11</v>
      </c>
      <c r="AL53" s="377">
        <v>0</v>
      </c>
      <c r="AM53" s="377">
        <v>6983.98</v>
      </c>
      <c r="AN53" s="377">
        <v>13157.78</v>
      </c>
      <c r="AO53" s="377">
        <v>89945.45</v>
      </c>
      <c r="AP53" s="377">
        <v>20481.73</v>
      </c>
      <c r="AQ53" s="377">
        <v>4356.8999999999996</v>
      </c>
      <c r="AR53" s="377">
        <v>117629.37</v>
      </c>
      <c r="AS53" s="377">
        <v>40730.47</v>
      </c>
      <c r="AT53" s="377">
        <v>0</v>
      </c>
      <c r="AU53" s="377">
        <v>27239.759999999998</v>
      </c>
      <c r="AV53" s="377">
        <v>12566.4</v>
      </c>
      <c r="AW53" s="377">
        <v>7748.5</v>
      </c>
      <c r="AX53" s="377">
        <v>3308.64</v>
      </c>
      <c r="AY53" s="377">
        <v>201347.6</v>
      </c>
      <c r="AZ53" s="377">
        <v>132217.56</v>
      </c>
      <c r="BA53" s="377">
        <v>60235.1</v>
      </c>
      <c r="BB53" s="377">
        <v>0</v>
      </c>
      <c r="BC53" s="377">
        <v>0</v>
      </c>
      <c r="BD53" s="377">
        <v>0</v>
      </c>
      <c r="BE53" s="377">
        <v>3202860.27</v>
      </c>
      <c r="BF53" s="377">
        <v>362818.87000000005</v>
      </c>
      <c r="BG53" s="377">
        <v>-169722.80999999959</v>
      </c>
      <c r="BH53" s="377">
        <v>193096.06000000046</v>
      </c>
      <c r="BI53" s="377">
        <v>9366.25</v>
      </c>
      <c r="BJ53" s="377">
        <v>0</v>
      </c>
      <c r="BK53" s="377">
        <v>0</v>
      </c>
      <c r="BL53" s="377">
        <v>9366.25</v>
      </c>
      <c r="BM53" s="377">
        <v>0</v>
      </c>
      <c r="BN53" s="377">
        <v>0</v>
      </c>
      <c r="BO53" s="377">
        <v>356</v>
      </c>
      <c r="BP53" s="377">
        <v>0</v>
      </c>
      <c r="BQ53" s="377">
        <v>356</v>
      </c>
      <c r="BR53" s="377">
        <v>26804.32</v>
      </c>
      <c r="BS53" s="377">
        <v>9010.25</v>
      </c>
      <c r="BT53" s="377">
        <v>35814.57</v>
      </c>
      <c r="BU53" s="377">
        <v>0</v>
      </c>
      <c r="BV53" s="377">
        <v>0</v>
      </c>
      <c r="BW53" s="377">
        <v>0</v>
      </c>
      <c r="BX53" s="377">
        <v>0</v>
      </c>
      <c r="BY53" s="377">
        <v>0</v>
      </c>
      <c r="BZ53" s="377">
        <v>0</v>
      </c>
      <c r="CA53" s="377">
        <v>0</v>
      </c>
      <c r="CB53" s="377">
        <v>0</v>
      </c>
      <c r="CC53" s="377">
        <v>0</v>
      </c>
      <c r="CD53" s="377">
        <v>193096.06000000046</v>
      </c>
      <c r="CE53" s="377">
        <v>0</v>
      </c>
      <c r="CF53" s="377">
        <v>35814.57</v>
      </c>
      <c r="CG53" s="377">
        <v>0</v>
      </c>
      <c r="CH53" s="377">
        <v>0</v>
      </c>
      <c r="CI53" s="377">
        <f t="shared" si="0"/>
        <v>228910.63000000047</v>
      </c>
      <c r="CJ53" s="377">
        <v>457810.94</v>
      </c>
      <c r="CK53" s="377">
        <v>217863.12</v>
      </c>
      <c r="CL53" s="377">
        <v>0</v>
      </c>
      <c r="CM53" s="377">
        <v>239947.82</v>
      </c>
      <c r="CN53" s="377">
        <v>0</v>
      </c>
      <c r="CO53" s="377">
        <v>0</v>
      </c>
      <c r="CP53" s="377">
        <v>9419.92</v>
      </c>
      <c r="CQ53" s="377">
        <v>0</v>
      </c>
      <c r="CR53" s="377">
        <v>0</v>
      </c>
      <c r="CS53" s="377">
        <v>249367.74000000002</v>
      </c>
      <c r="CT53" s="377">
        <v>1321.19</v>
      </c>
      <c r="CU53" s="377">
        <v>0</v>
      </c>
      <c r="CV53" s="377">
        <v>0</v>
      </c>
      <c r="CW53" s="377">
        <v>1321.19</v>
      </c>
      <c r="CX53" s="377"/>
      <c r="CY53" s="377"/>
      <c r="CZ53" s="377"/>
      <c r="DA53" s="377">
        <v>0</v>
      </c>
      <c r="DB53" s="377">
        <v>1321.19</v>
      </c>
      <c r="DC53" s="377">
        <v>0</v>
      </c>
      <c r="DD53" s="377">
        <v>699.21</v>
      </c>
      <c r="DE53" s="377">
        <v>0</v>
      </c>
      <c r="DF53" s="377">
        <v>0</v>
      </c>
      <c r="DG53" s="377">
        <v>-22477.51</v>
      </c>
      <c r="DH53" s="377">
        <v>0</v>
      </c>
      <c r="DI53" s="377">
        <v>0</v>
      </c>
      <c r="DJ53" s="377">
        <v>0</v>
      </c>
      <c r="DK53" s="377">
        <v>-21778.3</v>
      </c>
      <c r="DL53" s="377">
        <v>0</v>
      </c>
      <c r="DM53" s="377">
        <v>0</v>
      </c>
      <c r="DN53" s="377">
        <v>0</v>
      </c>
      <c r="DO53" s="377">
        <v>0</v>
      </c>
      <c r="DP53" s="377">
        <v>0</v>
      </c>
      <c r="DQ53" s="447"/>
      <c r="DR53" s="378">
        <v>2397320.3199999998</v>
      </c>
      <c r="DS53" s="448">
        <v>805539.95000000019</v>
      </c>
      <c r="DT53" s="378">
        <v>201347.6</v>
      </c>
      <c r="DU53" s="378">
        <v>264539.55</v>
      </c>
      <c r="DV53" s="378">
        <v>0</v>
      </c>
      <c r="DW53" s="378">
        <v>0</v>
      </c>
    </row>
    <row r="54" spans="1:127">
      <c r="A54" s="444">
        <v>2464</v>
      </c>
      <c r="B54" s="445" t="s">
        <v>520</v>
      </c>
      <c r="C54" s="444">
        <v>2464</v>
      </c>
      <c r="D54" s="446" t="s">
        <v>907</v>
      </c>
      <c r="E54" s="446" t="s">
        <v>573</v>
      </c>
      <c r="F54" s="446" t="s">
        <v>908</v>
      </c>
      <c r="G54" s="446" t="s">
        <v>882</v>
      </c>
      <c r="H54" s="377">
        <v>2056319.81</v>
      </c>
      <c r="I54" s="377">
        <v>0</v>
      </c>
      <c r="J54" s="377">
        <v>57915.92</v>
      </c>
      <c r="K54" s="377">
        <v>0</v>
      </c>
      <c r="L54" s="377">
        <v>44710</v>
      </c>
      <c r="M54" s="377">
        <v>7713.86</v>
      </c>
      <c r="N54" s="377">
        <v>0</v>
      </c>
      <c r="O54" s="377">
        <v>19716.75</v>
      </c>
      <c r="P54" s="377">
        <v>224076.69000000006</v>
      </c>
      <c r="Q54" s="377">
        <v>38934.47</v>
      </c>
      <c r="R54" s="377">
        <v>0</v>
      </c>
      <c r="S54" s="377">
        <v>0</v>
      </c>
      <c r="T54" s="377">
        <v>104816.93</v>
      </c>
      <c r="U54" s="377">
        <v>0</v>
      </c>
      <c r="V54" s="377">
        <v>0</v>
      </c>
      <c r="W54" s="377">
        <v>716.25</v>
      </c>
      <c r="X54" s="377">
        <v>94681</v>
      </c>
      <c r="Y54" s="377">
        <v>2649601.6800000002</v>
      </c>
      <c r="Z54" s="377">
        <v>1173370.9500000007</v>
      </c>
      <c r="AA54" s="377">
        <v>-209.02999999999997</v>
      </c>
      <c r="AB54" s="377">
        <v>4742.4299999999994</v>
      </c>
      <c r="AC54" s="377">
        <v>351290.53000000049</v>
      </c>
      <c r="AD54" s="377">
        <v>133.75999999999991</v>
      </c>
      <c r="AE54" s="377">
        <v>0</v>
      </c>
      <c r="AF54" s="377">
        <v>402802.51999999915</v>
      </c>
      <c r="AG54" s="377">
        <v>-6032.2500000000036</v>
      </c>
      <c r="AH54" s="377">
        <v>80</v>
      </c>
      <c r="AI54" s="377">
        <v>0</v>
      </c>
      <c r="AJ54" s="377">
        <v>0</v>
      </c>
      <c r="AK54" s="377">
        <v>10504.41</v>
      </c>
      <c r="AL54" s="377">
        <v>0</v>
      </c>
      <c r="AM54" s="377">
        <v>4853.7</v>
      </c>
      <c r="AN54" s="377">
        <v>3048.22</v>
      </c>
      <c r="AO54" s="377">
        <v>89608.62999999999</v>
      </c>
      <c r="AP54" s="377">
        <v>32064.81</v>
      </c>
      <c r="AQ54" s="377">
        <v>3457.3</v>
      </c>
      <c r="AR54" s="377">
        <v>363217.63</v>
      </c>
      <c r="AS54" s="377">
        <v>851.4</v>
      </c>
      <c r="AT54" s="377">
        <v>0</v>
      </c>
      <c r="AU54" s="377">
        <v>-31699.740000000009</v>
      </c>
      <c r="AV54" s="377">
        <v>9471</v>
      </c>
      <c r="AW54" s="377">
        <v>0</v>
      </c>
      <c r="AX54" s="377">
        <v>153044.06</v>
      </c>
      <c r="AY54" s="377">
        <v>2304.9299999999998</v>
      </c>
      <c r="AZ54" s="377">
        <v>10454.19</v>
      </c>
      <c r="BA54" s="377">
        <v>73544.649999999994</v>
      </c>
      <c r="BB54" s="377">
        <v>0</v>
      </c>
      <c r="BC54" s="377">
        <v>0</v>
      </c>
      <c r="BD54" s="377">
        <v>0</v>
      </c>
      <c r="BE54" s="377">
        <v>2650904.0999999996</v>
      </c>
      <c r="BF54" s="377">
        <v>-373296.31000000017</v>
      </c>
      <c r="BG54" s="377">
        <v>-1302.4199999994598</v>
      </c>
      <c r="BH54" s="377">
        <v>-374598.72999999963</v>
      </c>
      <c r="BI54" s="377">
        <v>8657.5</v>
      </c>
      <c r="BJ54" s="377">
        <v>0</v>
      </c>
      <c r="BK54" s="377">
        <v>0</v>
      </c>
      <c r="BL54" s="377">
        <v>8657.5</v>
      </c>
      <c r="BM54" s="377">
        <v>0</v>
      </c>
      <c r="BN54" s="377">
        <v>2685.32</v>
      </c>
      <c r="BO54" s="377">
        <v>0</v>
      </c>
      <c r="BP54" s="377">
        <v>0</v>
      </c>
      <c r="BQ54" s="377">
        <v>2685.32</v>
      </c>
      <c r="BR54" s="377">
        <v>10848.38</v>
      </c>
      <c r="BS54" s="377">
        <v>5972.18</v>
      </c>
      <c r="BT54" s="377">
        <v>16820.559999999998</v>
      </c>
      <c r="BU54" s="377">
        <v>0</v>
      </c>
      <c r="BV54" s="377">
        <v>0</v>
      </c>
      <c r="BW54" s="377">
        <v>0</v>
      </c>
      <c r="BX54" s="377">
        <v>0</v>
      </c>
      <c r="BY54" s="377">
        <v>0</v>
      </c>
      <c r="BZ54" s="377">
        <v>0</v>
      </c>
      <c r="CA54" s="377">
        <v>0</v>
      </c>
      <c r="CB54" s="377">
        <v>0</v>
      </c>
      <c r="CC54" s="377">
        <v>0</v>
      </c>
      <c r="CD54" s="377">
        <v>-374598.72999999963</v>
      </c>
      <c r="CE54" s="377">
        <v>0</v>
      </c>
      <c r="CF54" s="377">
        <v>16820.559999999998</v>
      </c>
      <c r="CG54" s="377">
        <v>0</v>
      </c>
      <c r="CH54" s="377">
        <v>0</v>
      </c>
      <c r="CI54" s="377">
        <f t="shared" si="0"/>
        <v>-357778.16999999963</v>
      </c>
      <c r="CJ54" s="377">
        <v>0</v>
      </c>
      <c r="CK54" s="377">
        <v>0</v>
      </c>
      <c r="CL54" s="377">
        <v>0</v>
      </c>
      <c r="CM54" s="377">
        <v>0</v>
      </c>
      <c r="CN54" s="377">
        <v>0</v>
      </c>
      <c r="CO54" s="377">
        <v>0</v>
      </c>
      <c r="CP54" s="377">
        <v>0</v>
      </c>
      <c r="CQ54" s="377">
        <v>0</v>
      </c>
      <c r="CR54" s="377">
        <v>0</v>
      </c>
      <c r="CS54" s="377">
        <v>0</v>
      </c>
      <c r="CT54" s="377">
        <v>0</v>
      </c>
      <c r="CU54" s="377">
        <v>0</v>
      </c>
      <c r="CV54" s="377">
        <v>0</v>
      </c>
      <c r="CW54" s="377">
        <v>0</v>
      </c>
      <c r="CX54" s="377"/>
      <c r="CY54" s="377"/>
      <c r="CZ54" s="377"/>
      <c r="DA54" s="377">
        <v>-311924.47999999998</v>
      </c>
      <c r="DB54" s="377">
        <v>-311924.47999999998</v>
      </c>
      <c r="DC54" s="377">
        <v>0</v>
      </c>
      <c r="DD54" s="377">
        <v>109.2</v>
      </c>
      <c r="DE54" s="377">
        <v>0</v>
      </c>
      <c r="DF54" s="377">
        <v>0</v>
      </c>
      <c r="DG54" s="377">
        <v>0</v>
      </c>
      <c r="DH54" s="377">
        <v>0</v>
      </c>
      <c r="DI54" s="377">
        <v>0</v>
      </c>
      <c r="DJ54" s="377">
        <v>0</v>
      </c>
      <c r="DK54" s="377">
        <v>109.2</v>
      </c>
      <c r="DL54" s="377">
        <v>0</v>
      </c>
      <c r="DM54" s="377">
        <v>0</v>
      </c>
      <c r="DN54" s="377">
        <v>0</v>
      </c>
      <c r="DO54" s="377">
        <v>0</v>
      </c>
      <c r="DP54" s="377">
        <v>0</v>
      </c>
      <c r="DQ54" s="447">
        <v>0</v>
      </c>
      <c r="DR54" s="378">
        <v>1926098.9100000001</v>
      </c>
      <c r="DS54" s="448">
        <v>724805.18999999948</v>
      </c>
      <c r="DT54" s="378">
        <v>2304.9299999999998</v>
      </c>
      <c r="DU54" s="378">
        <v>387544.84</v>
      </c>
      <c r="DV54" s="378">
        <v>0</v>
      </c>
      <c r="DW54" s="378">
        <v>0</v>
      </c>
    </row>
    <row r="55" spans="1:127">
      <c r="A55" s="444">
        <v>3320</v>
      </c>
      <c r="B55" s="445" t="s">
        <v>434</v>
      </c>
      <c r="C55" s="444">
        <v>3320</v>
      </c>
      <c r="D55" s="446" t="s">
        <v>907</v>
      </c>
      <c r="E55" s="446" t="s">
        <v>573</v>
      </c>
      <c r="F55" s="446" t="s">
        <v>908</v>
      </c>
      <c r="G55" s="446" t="s">
        <v>571</v>
      </c>
      <c r="H55" s="377">
        <v>2472474.52</v>
      </c>
      <c r="I55" s="377">
        <v>0</v>
      </c>
      <c r="J55" s="377">
        <v>83517.919999999998</v>
      </c>
      <c r="K55" s="377">
        <v>0</v>
      </c>
      <c r="L55" s="377">
        <v>366180</v>
      </c>
      <c r="M55" s="377">
        <v>2213</v>
      </c>
      <c r="N55" s="377">
        <v>4626.07</v>
      </c>
      <c r="O55" s="377">
        <v>0</v>
      </c>
      <c r="P55" s="377">
        <v>105225.66999999998</v>
      </c>
      <c r="Q55" s="377">
        <v>18628.86</v>
      </c>
      <c r="R55" s="377">
        <v>0</v>
      </c>
      <c r="S55" s="377">
        <v>0</v>
      </c>
      <c r="T55" s="377">
        <v>17769.720000000008</v>
      </c>
      <c r="U55" s="377">
        <v>0</v>
      </c>
      <c r="V55" s="377">
        <v>0</v>
      </c>
      <c r="W55" s="377">
        <v>19447.830000000002</v>
      </c>
      <c r="X55" s="377">
        <v>56772</v>
      </c>
      <c r="Y55" s="377">
        <v>3146855.59</v>
      </c>
      <c r="Z55" s="377">
        <v>1298248.9700000011</v>
      </c>
      <c r="AA55" s="377">
        <v>11488.24</v>
      </c>
      <c r="AB55" s="377">
        <v>601038.44000000006</v>
      </c>
      <c r="AC55" s="377">
        <v>40908.739999999874</v>
      </c>
      <c r="AD55" s="377">
        <v>76361.86</v>
      </c>
      <c r="AE55" s="377">
        <v>0</v>
      </c>
      <c r="AF55" s="377">
        <v>98730.10999999987</v>
      </c>
      <c r="AG55" s="377">
        <v>2090.3999999999778</v>
      </c>
      <c r="AH55" s="377">
        <v>15365.03</v>
      </c>
      <c r="AI55" s="377">
        <v>0</v>
      </c>
      <c r="AJ55" s="377">
        <v>0</v>
      </c>
      <c r="AK55" s="377">
        <v>186196.31</v>
      </c>
      <c r="AL55" s="377">
        <v>3155.5</v>
      </c>
      <c r="AM55" s="377">
        <v>40723.990000000005</v>
      </c>
      <c r="AN55" s="377">
        <v>1492.1199999999997</v>
      </c>
      <c r="AO55" s="377">
        <v>39130.990000000013</v>
      </c>
      <c r="AP55" s="377">
        <v>49686.5</v>
      </c>
      <c r="AQ55" s="377">
        <v>60753.2</v>
      </c>
      <c r="AR55" s="377">
        <v>132277.19</v>
      </c>
      <c r="AS55" s="377">
        <v>55827.69</v>
      </c>
      <c r="AT55" s="377">
        <v>0</v>
      </c>
      <c r="AU55" s="377">
        <v>27938.359999999942</v>
      </c>
      <c r="AV55" s="377">
        <v>0</v>
      </c>
      <c r="AW55" s="377">
        <v>2415</v>
      </c>
      <c r="AX55" s="377">
        <v>85292.359999999986</v>
      </c>
      <c r="AY55" s="377">
        <v>52931.500000000007</v>
      </c>
      <c r="AZ55" s="377">
        <v>10479.26</v>
      </c>
      <c r="BA55" s="377">
        <v>53870.889999999992</v>
      </c>
      <c r="BB55" s="377">
        <v>0</v>
      </c>
      <c r="BC55" s="377">
        <v>0</v>
      </c>
      <c r="BD55" s="377">
        <v>0</v>
      </c>
      <c r="BE55" s="377">
        <v>2946402.6500000013</v>
      </c>
      <c r="BF55" s="377">
        <v>961994.23000000021</v>
      </c>
      <c r="BG55" s="377">
        <v>200452.93999999855</v>
      </c>
      <c r="BH55" s="377">
        <v>1162447.1699999988</v>
      </c>
      <c r="BI55" s="377">
        <v>0</v>
      </c>
      <c r="BJ55" s="377">
        <v>0</v>
      </c>
      <c r="BK55" s="377">
        <v>0</v>
      </c>
      <c r="BL55" s="377">
        <v>0</v>
      </c>
      <c r="BM55" s="377">
        <v>0</v>
      </c>
      <c r="BN55" s="377">
        <v>0</v>
      </c>
      <c r="BO55" s="377">
        <v>0</v>
      </c>
      <c r="BP55" s="377">
        <v>0</v>
      </c>
      <c r="BQ55" s="377">
        <v>0</v>
      </c>
      <c r="BR55" s="377">
        <v>0</v>
      </c>
      <c r="BS55" s="377">
        <v>0</v>
      </c>
      <c r="BT55" s="377">
        <v>0</v>
      </c>
      <c r="BU55" s="377">
        <v>0</v>
      </c>
      <c r="BV55" s="377">
        <v>0</v>
      </c>
      <c r="BW55" s="377">
        <v>0</v>
      </c>
      <c r="BX55" s="377">
        <v>0</v>
      </c>
      <c r="BY55" s="377">
        <v>0</v>
      </c>
      <c r="BZ55" s="377">
        <v>0</v>
      </c>
      <c r="CA55" s="377">
        <v>0</v>
      </c>
      <c r="CB55" s="377">
        <v>0</v>
      </c>
      <c r="CC55" s="377">
        <v>0</v>
      </c>
      <c r="CD55" s="377">
        <v>1162447.1699999988</v>
      </c>
      <c r="CE55" s="377">
        <v>0</v>
      </c>
      <c r="CF55" s="377">
        <v>0</v>
      </c>
      <c r="CG55" s="377">
        <v>0</v>
      </c>
      <c r="CH55" s="377">
        <v>0</v>
      </c>
      <c r="CI55" s="377">
        <f t="shared" si="0"/>
        <v>1162447.1699999988</v>
      </c>
      <c r="CJ55" s="377">
        <v>1389734.17</v>
      </c>
      <c r="CK55" s="377">
        <v>0</v>
      </c>
      <c r="CL55" s="377">
        <v>0</v>
      </c>
      <c r="CM55" s="377">
        <v>1389734.17</v>
      </c>
      <c r="CN55" s="377">
        <v>-700</v>
      </c>
      <c r="CO55" s="377">
        <v>0</v>
      </c>
      <c r="CP55" s="377">
        <v>12972.62</v>
      </c>
      <c r="CQ55" s="377">
        <v>0</v>
      </c>
      <c r="CR55" s="377">
        <v>-226408.71999999991</v>
      </c>
      <c r="CS55" s="377">
        <v>1175598.07</v>
      </c>
      <c r="CT55" s="377">
        <v>0</v>
      </c>
      <c r="CU55" s="377">
        <v>0</v>
      </c>
      <c r="CV55" s="377">
        <v>0</v>
      </c>
      <c r="CW55" s="377">
        <v>0</v>
      </c>
      <c r="CX55" s="377"/>
      <c r="CY55" s="377"/>
      <c r="CZ55" s="377"/>
      <c r="DA55" s="377">
        <v>0</v>
      </c>
      <c r="DB55" s="377">
        <v>0</v>
      </c>
      <c r="DC55" s="377">
        <v>0</v>
      </c>
      <c r="DD55" s="377">
        <v>28794.46</v>
      </c>
      <c r="DE55" s="377">
        <v>0</v>
      </c>
      <c r="DF55" s="377">
        <v>0</v>
      </c>
      <c r="DG55" s="377">
        <v>-6767.39</v>
      </c>
      <c r="DH55" s="377">
        <v>-35178.44</v>
      </c>
      <c r="DI55" s="377">
        <v>0</v>
      </c>
      <c r="DJ55" s="377">
        <v>0</v>
      </c>
      <c r="DK55" s="377">
        <v>-13151.370000000003</v>
      </c>
      <c r="DL55" s="377">
        <v>0</v>
      </c>
      <c r="DM55" s="377">
        <v>0</v>
      </c>
      <c r="DN55" s="377">
        <v>0</v>
      </c>
      <c r="DO55" s="377">
        <v>0</v>
      </c>
      <c r="DP55" s="377">
        <v>0</v>
      </c>
      <c r="DQ55" s="447">
        <v>0.46999999997206032</v>
      </c>
      <c r="DR55" s="378">
        <v>2128866.7600000012</v>
      </c>
      <c r="DS55" s="448">
        <v>817535.89000000013</v>
      </c>
      <c r="DT55" s="378">
        <v>52931.500000000007</v>
      </c>
      <c r="DU55" s="378">
        <v>141624.25</v>
      </c>
      <c r="DV55" s="378">
        <v>0</v>
      </c>
      <c r="DW55" s="378">
        <v>0</v>
      </c>
    </row>
    <row r="56" spans="1:127">
      <c r="A56" s="444">
        <v>2055</v>
      </c>
      <c r="B56" s="445" t="s">
        <v>373</v>
      </c>
      <c r="C56" s="444">
        <v>2055</v>
      </c>
      <c r="D56" s="446" t="s">
        <v>907</v>
      </c>
      <c r="E56" s="446" t="s">
        <v>573</v>
      </c>
      <c r="F56" s="446" t="s">
        <v>908</v>
      </c>
      <c r="G56" s="446" t="s">
        <v>571</v>
      </c>
      <c r="H56" s="377">
        <v>2370472.5099999998</v>
      </c>
      <c r="I56" s="377">
        <v>0</v>
      </c>
      <c r="J56" s="377">
        <v>93328.27</v>
      </c>
      <c r="K56" s="377">
        <v>0</v>
      </c>
      <c r="L56" s="377">
        <v>168280</v>
      </c>
      <c r="M56" s="377">
        <v>1056.93</v>
      </c>
      <c r="N56" s="377">
        <v>0</v>
      </c>
      <c r="O56" s="377">
        <v>8584</v>
      </c>
      <c r="P56" s="377">
        <v>5788.95</v>
      </c>
      <c r="Q56" s="377">
        <v>37139.199999999997</v>
      </c>
      <c r="R56" s="377">
        <v>0</v>
      </c>
      <c r="S56" s="377">
        <v>0</v>
      </c>
      <c r="T56" s="377">
        <v>56716.7</v>
      </c>
      <c r="U56" s="377">
        <v>220264.56</v>
      </c>
      <c r="V56" s="377">
        <v>0</v>
      </c>
      <c r="W56" s="377">
        <v>2670.83</v>
      </c>
      <c r="X56" s="377">
        <v>86394</v>
      </c>
      <c r="Y56" s="377">
        <v>3050695.9500000007</v>
      </c>
      <c r="Z56" s="377">
        <v>1328057.29</v>
      </c>
      <c r="AA56" s="377">
        <v>0</v>
      </c>
      <c r="AB56" s="377">
        <v>339128.35</v>
      </c>
      <c r="AC56" s="377">
        <v>250.25</v>
      </c>
      <c r="AD56" s="377">
        <v>420195.53</v>
      </c>
      <c r="AE56" s="377">
        <v>0</v>
      </c>
      <c r="AF56" s="377">
        <v>211816.08</v>
      </c>
      <c r="AG56" s="377">
        <v>9356.8700000000008</v>
      </c>
      <c r="AH56" s="377">
        <v>16148</v>
      </c>
      <c r="AI56" s="377">
        <v>0</v>
      </c>
      <c r="AJ56" s="377">
        <v>0</v>
      </c>
      <c r="AK56" s="377">
        <v>32195.46</v>
      </c>
      <c r="AL56" s="377">
        <v>0</v>
      </c>
      <c r="AM56" s="377">
        <v>36403.410000000003</v>
      </c>
      <c r="AN56" s="377">
        <v>5395.17</v>
      </c>
      <c r="AO56" s="377">
        <v>40573.040000000001</v>
      </c>
      <c r="AP56" s="377">
        <v>27824.83</v>
      </c>
      <c r="AQ56" s="377">
        <v>2125.7399999999998</v>
      </c>
      <c r="AR56" s="377">
        <v>100041.37</v>
      </c>
      <c r="AS56" s="377">
        <v>100292.28</v>
      </c>
      <c r="AT56" s="377">
        <v>0</v>
      </c>
      <c r="AU56" s="377">
        <v>2217.77</v>
      </c>
      <c r="AV56" s="377">
        <v>11075</v>
      </c>
      <c r="AW56" s="377">
        <v>4078</v>
      </c>
      <c r="AX56" s="377">
        <v>130413.16</v>
      </c>
      <c r="AY56" s="377">
        <v>76482.34</v>
      </c>
      <c r="AZ56" s="377">
        <v>65904.69</v>
      </c>
      <c r="BA56" s="377">
        <v>74150.490000000005</v>
      </c>
      <c r="BB56" s="377">
        <v>0</v>
      </c>
      <c r="BC56" s="377">
        <v>0</v>
      </c>
      <c r="BD56" s="377">
        <v>46572.77</v>
      </c>
      <c r="BE56" s="377">
        <v>3080697.8900000006</v>
      </c>
      <c r="BF56" s="377">
        <v>462765.31000000011</v>
      </c>
      <c r="BG56" s="377">
        <v>-30001.939999999944</v>
      </c>
      <c r="BH56" s="377">
        <v>432763.37000000017</v>
      </c>
      <c r="BI56" s="377">
        <v>8948.2000000000007</v>
      </c>
      <c r="BJ56" s="377">
        <v>0</v>
      </c>
      <c r="BK56" s="377">
        <v>46572.77</v>
      </c>
      <c r="BL56" s="377">
        <v>55520.97</v>
      </c>
      <c r="BM56" s="377">
        <v>0</v>
      </c>
      <c r="BN56" s="377">
        <v>0</v>
      </c>
      <c r="BO56" s="377">
        <v>0</v>
      </c>
      <c r="BP56" s="377">
        <v>61482</v>
      </c>
      <c r="BQ56" s="377">
        <v>61482</v>
      </c>
      <c r="BR56" s="377">
        <v>5961.0299999999988</v>
      </c>
      <c r="BS56" s="377">
        <v>-5961.0299999999988</v>
      </c>
      <c r="BT56" s="377">
        <v>0</v>
      </c>
      <c r="BU56" s="377">
        <v>0</v>
      </c>
      <c r="BV56" s="377">
        <v>0</v>
      </c>
      <c r="BW56" s="377">
        <v>0</v>
      </c>
      <c r="BX56" s="377">
        <v>0</v>
      </c>
      <c r="BY56" s="377">
        <v>0</v>
      </c>
      <c r="BZ56" s="377">
        <v>0</v>
      </c>
      <c r="CA56" s="377">
        <v>0</v>
      </c>
      <c r="CB56" s="377">
        <v>0</v>
      </c>
      <c r="CC56" s="377">
        <v>0</v>
      </c>
      <c r="CD56" s="377">
        <v>432763.37000000017</v>
      </c>
      <c r="CE56" s="377">
        <v>0</v>
      </c>
      <c r="CF56" s="377">
        <v>0</v>
      </c>
      <c r="CG56" s="377">
        <v>0</v>
      </c>
      <c r="CH56" s="377">
        <v>0</v>
      </c>
      <c r="CI56" s="377">
        <f t="shared" si="0"/>
        <v>432763.37000000017</v>
      </c>
      <c r="CJ56" s="377">
        <v>601681.48</v>
      </c>
      <c r="CK56" s="377">
        <v>190432.74</v>
      </c>
      <c r="CL56" s="377">
        <v>0</v>
      </c>
      <c r="CM56" s="377">
        <v>411248.74</v>
      </c>
      <c r="CN56" s="377">
        <v>0</v>
      </c>
      <c r="CO56" s="377">
        <v>0</v>
      </c>
      <c r="CP56" s="377">
        <v>4944.34</v>
      </c>
      <c r="CQ56" s="377">
        <v>0</v>
      </c>
      <c r="CR56" s="377">
        <v>12769.87</v>
      </c>
      <c r="CS56" s="377">
        <v>428962.95</v>
      </c>
      <c r="CT56" s="377">
        <v>0</v>
      </c>
      <c r="CU56" s="377">
        <v>0</v>
      </c>
      <c r="CV56" s="377">
        <v>0</v>
      </c>
      <c r="CW56" s="377">
        <v>0</v>
      </c>
      <c r="CX56" s="377"/>
      <c r="CY56" s="377"/>
      <c r="CZ56" s="377"/>
      <c r="DA56" s="377">
        <v>0</v>
      </c>
      <c r="DB56" s="377">
        <v>0</v>
      </c>
      <c r="DC56" s="377">
        <v>0</v>
      </c>
      <c r="DD56" s="377">
        <v>3800.75</v>
      </c>
      <c r="DE56" s="377">
        <v>0</v>
      </c>
      <c r="DF56" s="377">
        <v>0</v>
      </c>
      <c r="DG56" s="377">
        <v>0</v>
      </c>
      <c r="DH56" s="377">
        <v>0</v>
      </c>
      <c r="DI56" s="377">
        <v>0</v>
      </c>
      <c r="DJ56" s="377">
        <v>0</v>
      </c>
      <c r="DK56" s="377">
        <v>3800.75</v>
      </c>
      <c r="DL56" s="377">
        <v>0</v>
      </c>
      <c r="DM56" s="377">
        <v>0</v>
      </c>
      <c r="DN56" s="377">
        <v>0</v>
      </c>
      <c r="DO56" s="377">
        <v>0</v>
      </c>
      <c r="DP56" s="377">
        <v>0</v>
      </c>
      <c r="DQ56" s="447"/>
      <c r="DR56" s="378">
        <v>2308804.37</v>
      </c>
      <c r="DS56" s="448">
        <v>771893.52000000048</v>
      </c>
      <c r="DT56" s="378">
        <v>76482.34</v>
      </c>
      <c r="DU56" s="378">
        <v>108228.84999999999</v>
      </c>
      <c r="DV56" s="378">
        <v>220264.56</v>
      </c>
      <c r="DW56" s="378">
        <v>0</v>
      </c>
    </row>
    <row r="57" spans="1:127">
      <c r="A57" s="444">
        <v>1802</v>
      </c>
      <c r="B57" s="445" t="s">
        <v>419</v>
      </c>
      <c r="C57" s="444">
        <v>1802</v>
      </c>
      <c r="D57" s="446" t="s">
        <v>907</v>
      </c>
      <c r="E57" s="446" t="s">
        <v>570</v>
      </c>
      <c r="F57" s="446" t="s">
        <v>908</v>
      </c>
      <c r="G57" s="446" t="s">
        <v>883</v>
      </c>
      <c r="H57" s="377">
        <v>652598</v>
      </c>
      <c r="I57" s="377">
        <v>0</v>
      </c>
      <c r="J57" s="377">
        <v>29633</v>
      </c>
      <c r="K57" s="377">
        <v>0</v>
      </c>
      <c r="L57" s="377">
        <v>0</v>
      </c>
      <c r="M57" s="377">
        <v>0</v>
      </c>
      <c r="N57" s="377">
        <v>0</v>
      </c>
      <c r="O57" s="377">
        <v>0</v>
      </c>
      <c r="P57" s="377">
        <v>652</v>
      </c>
      <c r="Q57" s="377">
        <v>0</v>
      </c>
      <c r="R57" s="377">
        <v>0</v>
      </c>
      <c r="S57" s="377">
        <v>0</v>
      </c>
      <c r="T57" s="377">
        <v>20660</v>
      </c>
      <c r="U57" s="377">
        <v>23980</v>
      </c>
      <c r="V57" s="377">
        <v>0</v>
      </c>
      <c r="W57" s="377">
        <v>0</v>
      </c>
      <c r="X57" s="377">
        <v>0</v>
      </c>
      <c r="Y57" s="377">
        <v>727523</v>
      </c>
      <c r="Z57" s="377">
        <v>131645</v>
      </c>
      <c r="AA57" s="377">
        <v>2329</v>
      </c>
      <c r="AB57" s="377">
        <v>230074</v>
      </c>
      <c r="AC57" s="377">
        <v>14553</v>
      </c>
      <c r="AD57" s="377">
        <v>32058</v>
      </c>
      <c r="AE57" s="377">
        <v>0</v>
      </c>
      <c r="AF57" s="377">
        <v>29194</v>
      </c>
      <c r="AG57" s="377">
        <v>1922</v>
      </c>
      <c r="AH57" s="377">
        <v>852</v>
      </c>
      <c r="AI57" s="377">
        <v>2477</v>
      </c>
      <c r="AJ57" s="377">
        <v>0</v>
      </c>
      <c r="AK57" s="377">
        <v>0</v>
      </c>
      <c r="AL57" s="377">
        <v>0</v>
      </c>
      <c r="AM57" s="377">
        <v>3706</v>
      </c>
      <c r="AN57" s="377">
        <v>1015</v>
      </c>
      <c r="AO57" s="377">
        <v>15207</v>
      </c>
      <c r="AP57" s="377">
        <v>0</v>
      </c>
      <c r="AQ57" s="377">
        <v>-6125</v>
      </c>
      <c r="AR57" s="377">
        <v>12637</v>
      </c>
      <c r="AS57" s="377">
        <v>6697</v>
      </c>
      <c r="AT57" s="377">
        <v>0</v>
      </c>
      <c r="AU57" s="377">
        <v>4907</v>
      </c>
      <c r="AV57" s="377">
        <v>3292</v>
      </c>
      <c r="AW57" s="377">
        <v>0</v>
      </c>
      <c r="AX57" s="377">
        <v>6019</v>
      </c>
      <c r="AY57" s="377">
        <v>9038</v>
      </c>
      <c r="AZ57" s="377">
        <v>3000</v>
      </c>
      <c r="BA57" s="377">
        <v>35916</v>
      </c>
      <c r="BB57" s="377">
        <v>0</v>
      </c>
      <c r="BC57" s="377">
        <v>0</v>
      </c>
      <c r="BD57" s="377">
        <v>0</v>
      </c>
      <c r="BE57" s="377">
        <v>540413</v>
      </c>
      <c r="BF57" s="377">
        <v>-119817</v>
      </c>
      <c r="BG57" s="377">
        <v>187110</v>
      </c>
      <c r="BH57" s="377">
        <v>67293</v>
      </c>
      <c r="BI57" s="377">
        <v>4709</v>
      </c>
      <c r="BJ57" s="377">
        <v>0</v>
      </c>
      <c r="BK57" s="377">
        <v>0</v>
      </c>
      <c r="BL57" s="377">
        <v>4709</v>
      </c>
      <c r="BM57" s="377">
        <v>0</v>
      </c>
      <c r="BN57" s="377">
        <v>0</v>
      </c>
      <c r="BO57" s="377">
        <v>0</v>
      </c>
      <c r="BP57" s="377">
        <v>0</v>
      </c>
      <c r="BQ57" s="377">
        <v>0</v>
      </c>
      <c r="BR57" s="377">
        <v>15621</v>
      </c>
      <c r="BS57" s="377">
        <v>4709</v>
      </c>
      <c r="BT57" s="377">
        <v>20329</v>
      </c>
      <c r="BU57" s="377">
        <v>0</v>
      </c>
      <c r="BV57" s="377">
        <v>0</v>
      </c>
      <c r="BW57" s="377">
        <v>0</v>
      </c>
      <c r="BX57" s="377">
        <v>0</v>
      </c>
      <c r="BY57" s="377">
        <v>0</v>
      </c>
      <c r="BZ57" s="377">
        <v>0</v>
      </c>
      <c r="CA57" s="377">
        <v>0</v>
      </c>
      <c r="CB57" s="377">
        <v>0</v>
      </c>
      <c r="CC57" s="377">
        <v>0</v>
      </c>
      <c r="CD57" s="377">
        <v>67293</v>
      </c>
      <c r="CE57" s="377">
        <v>0</v>
      </c>
      <c r="CF57" s="377">
        <v>20329</v>
      </c>
      <c r="CG57" s="377">
        <v>0</v>
      </c>
      <c r="CH57" s="377">
        <v>0</v>
      </c>
      <c r="CI57" s="377">
        <f t="shared" si="0"/>
        <v>87622</v>
      </c>
      <c r="CJ57" s="377">
        <v>0</v>
      </c>
      <c r="CK57" s="377">
        <v>0</v>
      </c>
      <c r="CL57" s="377">
        <v>0</v>
      </c>
      <c r="CM57" s="377">
        <v>0</v>
      </c>
      <c r="CN57" s="377">
        <v>602</v>
      </c>
      <c r="CO57" s="377">
        <v>0</v>
      </c>
      <c r="CP57" s="377">
        <v>0</v>
      </c>
      <c r="CQ57" s="377">
        <v>0</v>
      </c>
      <c r="CR57" s="377">
        <v>0</v>
      </c>
      <c r="CS57" s="377">
        <v>602</v>
      </c>
      <c r="CT57" s="377">
        <v>0</v>
      </c>
      <c r="CU57" s="377">
        <v>0</v>
      </c>
      <c r="CV57" s="377">
        <v>0</v>
      </c>
      <c r="CW57" s="377">
        <v>0</v>
      </c>
      <c r="CX57" s="377"/>
      <c r="CY57" s="377"/>
      <c r="CZ57" s="377"/>
      <c r="DA57" s="377">
        <v>85651</v>
      </c>
      <c r="DB57" s="377">
        <v>85651</v>
      </c>
      <c r="DC57" s="377">
        <v>0</v>
      </c>
      <c r="DD57" s="377">
        <v>4980</v>
      </c>
      <c r="DE57" s="377">
        <v>0</v>
      </c>
      <c r="DF57" s="377">
        <v>0</v>
      </c>
      <c r="DG57" s="377">
        <v>-3611</v>
      </c>
      <c r="DH57" s="377">
        <v>0</v>
      </c>
      <c r="DI57" s="377">
        <v>0</v>
      </c>
      <c r="DJ57" s="377">
        <v>0</v>
      </c>
      <c r="DK57" s="377">
        <v>1369</v>
      </c>
      <c r="DL57" s="377">
        <v>0</v>
      </c>
      <c r="DM57" s="377">
        <v>0</v>
      </c>
      <c r="DN57" s="377">
        <v>0</v>
      </c>
      <c r="DO57" s="377">
        <v>0</v>
      </c>
      <c r="DP57" s="377">
        <v>0</v>
      </c>
      <c r="DQ57" s="447">
        <v>-3.2480299999999998E-10</v>
      </c>
      <c r="DR57" s="378">
        <v>441775</v>
      </c>
      <c r="DS57" s="448">
        <v>98638</v>
      </c>
      <c r="DT57" s="378">
        <v>9038</v>
      </c>
      <c r="DU57" s="378">
        <v>21312</v>
      </c>
      <c r="DV57" s="378">
        <v>23980</v>
      </c>
      <c r="DW57" s="378">
        <v>0</v>
      </c>
    </row>
    <row r="58" spans="1:127">
      <c r="A58" s="444">
        <v>2454</v>
      </c>
      <c r="B58" s="445" t="s">
        <v>521</v>
      </c>
      <c r="C58" s="444">
        <v>2454</v>
      </c>
      <c r="D58" s="446" t="s">
        <v>907</v>
      </c>
      <c r="E58" s="446" t="s">
        <v>573</v>
      </c>
      <c r="F58" s="446" t="s">
        <v>908</v>
      </c>
      <c r="G58" s="446" t="s">
        <v>571</v>
      </c>
      <c r="H58" s="377">
        <v>2490809.15</v>
      </c>
      <c r="I58" s="377">
        <v>0</v>
      </c>
      <c r="J58" s="377">
        <v>81608.740000000005</v>
      </c>
      <c r="K58" s="377">
        <v>0</v>
      </c>
      <c r="L58" s="377">
        <v>338450</v>
      </c>
      <c r="M58" s="377">
        <v>5000</v>
      </c>
      <c r="N58" s="377">
        <v>0</v>
      </c>
      <c r="O58" s="377">
        <v>0</v>
      </c>
      <c r="P58" s="377">
        <v>16749.79</v>
      </c>
      <c r="Q58" s="377">
        <v>5166.8499999999985</v>
      </c>
      <c r="R58" s="377">
        <v>0</v>
      </c>
      <c r="S58" s="377">
        <v>0</v>
      </c>
      <c r="T58" s="377">
        <v>11566.340000000004</v>
      </c>
      <c r="U58" s="377">
        <v>41115.46</v>
      </c>
      <c r="V58" s="377">
        <v>0</v>
      </c>
      <c r="W58" s="377">
        <v>10530.46</v>
      </c>
      <c r="X58" s="377">
        <v>43601</v>
      </c>
      <c r="Y58" s="377">
        <v>3044597.79</v>
      </c>
      <c r="Z58" s="377">
        <v>1329186.98</v>
      </c>
      <c r="AA58" s="377">
        <v>0</v>
      </c>
      <c r="AB58" s="377">
        <v>544662.18999999994</v>
      </c>
      <c r="AC58" s="377">
        <v>0</v>
      </c>
      <c r="AD58" s="377">
        <v>133161.1</v>
      </c>
      <c r="AE58" s="377">
        <v>0</v>
      </c>
      <c r="AF58" s="377">
        <v>52521.169999999518</v>
      </c>
      <c r="AG58" s="377">
        <v>9603.0700000000143</v>
      </c>
      <c r="AH58" s="377">
        <v>5502.9</v>
      </c>
      <c r="AI58" s="377">
        <v>0</v>
      </c>
      <c r="AJ58" s="377">
        <v>0</v>
      </c>
      <c r="AK58" s="377">
        <v>33301.320000000007</v>
      </c>
      <c r="AL58" s="377">
        <v>100</v>
      </c>
      <c r="AM58" s="377">
        <v>69340.210000000006</v>
      </c>
      <c r="AN58" s="377">
        <v>9409</v>
      </c>
      <c r="AO58" s="377">
        <v>34598.499999999993</v>
      </c>
      <c r="AP58" s="377">
        <v>30475.86</v>
      </c>
      <c r="AQ58" s="377">
        <v>112203.09999999999</v>
      </c>
      <c r="AR58" s="377">
        <v>165292.99000000002</v>
      </c>
      <c r="AS58" s="377">
        <v>6534.85</v>
      </c>
      <c r="AT58" s="377">
        <v>0</v>
      </c>
      <c r="AU58" s="377">
        <v>118379.38999999998</v>
      </c>
      <c r="AV58" s="377">
        <v>10121</v>
      </c>
      <c r="AW58" s="377">
        <v>7415</v>
      </c>
      <c r="AX58" s="377">
        <v>80005.86</v>
      </c>
      <c r="AY58" s="377">
        <v>94321.499999999985</v>
      </c>
      <c r="AZ58" s="377">
        <v>170</v>
      </c>
      <c r="BA58" s="377">
        <v>224708.80000000002</v>
      </c>
      <c r="BB58" s="377">
        <v>0</v>
      </c>
      <c r="BC58" s="377">
        <v>0</v>
      </c>
      <c r="BD58" s="377">
        <v>0</v>
      </c>
      <c r="BE58" s="377">
        <v>3071014.7899999996</v>
      </c>
      <c r="BF58" s="377">
        <v>510242.99999999983</v>
      </c>
      <c r="BG58" s="377">
        <v>-26416.999999999534</v>
      </c>
      <c r="BH58" s="377">
        <v>483826.00000000029</v>
      </c>
      <c r="BI58" s="377">
        <v>8214.25</v>
      </c>
      <c r="BJ58" s="377">
        <v>0</v>
      </c>
      <c r="BK58" s="377">
        <v>0</v>
      </c>
      <c r="BL58" s="377">
        <v>8214.25</v>
      </c>
      <c r="BM58" s="377">
        <v>0</v>
      </c>
      <c r="BN58" s="377">
        <v>0</v>
      </c>
      <c r="BO58" s="377">
        <v>0</v>
      </c>
      <c r="BP58" s="377">
        <v>0</v>
      </c>
      <c r="BQ58" s="377">
        <v>0</v>
      </c>
      <c r="BR58" s="377">
        <v>8433</v>
      </c>
      <c r="BS58" s="377">
        <v>8214.25</v>
      </c>
      <c r="BT58" s="377">
        <v>16647.25</v>
      </c>
      <c r="BU58" s="377">
        <v>0</v>
      </c>
      <c r="BV58" s="377">
        <v>0</v>
      </c>
      <c r="BW58" s="377">
        <v>0</v>
      </c>
      <c r="BX58" s="377">
        <v>0</v>
      </c>
      <c r="BY58" s="377">
        <v>0</v>
      </c>
      <c r="BZ58" s="377">
        <v>0</v>
      </c>
      <c r="CA58" s="377">
        <v>0</v>
      </c>
      <c r="CB58" s="377">
        <v>0</v>
      </c>
      <c r="CC58" s="377">
        <v>0</v>
      </c>
      <c r="CD58" s="377">
        <v>483826</v>
      </c>
      <c r="CE58" s="377">
        <v>0</v>
      </c>
      <c r="CF58" s="377">
        <v>16647.25</v>
      </c>
      <c r="CG58" s="377">
        <v>0</v>
      </c>
      <c r="CH58" s="377">
        <v>0</v>
      </c>
      <c r="CI58" s="377">
        <f t="shared" si="0"/>
        <v>500473.25</v>
      </c>
      <c r="CJ58" s="377">
        <v>715039.42</v>
      </c>
      <c r="CK58" s="377">
        <v>58727.839999999997</v>
      </c>
      <c r="CL58" s="377">
        <v>0</v>
      </c>
      <c r="CM58" s="377">
        <v>656311.58000000007</v>
      </c>
      <c r="CN58" s="377">
        <v>7.45</v>
      </c>
      <c r="CO58" s="377">
        <v>0</v>
      </c>
      <c r="CP58" s="377">
        <v>16105.49</v>
      </c>
      <c r="CQ58" s="377">
        <v>5297.47</v>
      </c>
      <c r="CR58" s="377">
        <v>-39702.459999999963</v>
      </c>
      <c r="CS58" s="377">
        <v>638019.53</v>
      </c>
      <c r="CT58" s="377">
        <v>0</v>
      </c>
      <c r="CU58" s="377">
        <v>0</v>
      </c>
      <c r="CV58" s="377">
        <v>0</v>
      </c>
      <c r="CW58" s="377">
        <v>0</v>
      </c>
      <c r="CX58" s="377"/>
      <c r="CY58" s="377"/>
      <c r="CZ58" s="377"/>
      <c r="DA58" s="377">
        <v>0</v>
      </c>
      <c r="DB58" s="377">
        <v>0</v>
      </c>
      <c r="DC58" s="377">
        <v>0</v>
      </c>
      <c r="DD58" s="377">
        <v>15974.12</v>
      </c>
      <c r="DE58" s="377">
        <v>0</v>
      </c>
      <c r="DF58" s="377">
        <v>0</v>
      </c>
      <c r="DG58" s="377">
        <v>-21817.39</v>
      </c>
      <c r="DH58" s="377">
        <v>-70314.92</v>
      </c>
      <c r="DI58" s="377">
        <v>0</v>
      </c>
      <c r="DJ58" s="377">
        <v>0</v>
      </c>
      <c r="DK58" s="377">
        <v>-5843.2699999999986</v>
      </c>
      <c r="DL58" s="377">
        <v>0</v>
      </c>
      <c r="DM58" s="377">
        <v>0</v>
      </c>
      <c r="DN58" s="377">
        <v>-250</v>
      </c>
      <c r="DO58" s="377">
        <v>-100841</v>
      </c>
      <c r="DP58" s="377">
        <v>0</v>
      </c>
      <c r="DQ58" s="447">
        <v>-30612.010000000009</v>
      </c>
      <c r="DR58" s="378">
        <v>-30612.010000000038</v>
      </c>
      <c r="DS58" s="448"/>
      <c r="DT58" s="378"/>
      <c r="DU58" s="378"/>
      <c r="DV58" s="378"/>
      <c r="DW58" s="378">
        <v>-101091</v>
      </c>
    </row>
    <row r="59" spans="1:127">
      <c r="A59" s="444">
        <v>3321</v>
      </c>
      <c r="B59" s="445" t="s">
        <v>522</v>
      </c>
      <c r="C59" s="444">
        <v>3321</v>
      </c>
      <c r="D59" s="446" t="s">
        <v>907</v>
      </c>
      <c r="E59" s="446" t="s">
        <v>573</v>
      </c>
      <c r="F59" s="446" t="s">
        <v>908</v>
      </c>
      <c r="G59" s="446" t="s">
        <v>571</v>
      </c>
      <c r="H59" s="377">
        <v>2069498.55</v>
      </c>
      <c r="I59" s="377">
        <v>0</v>
      </c>
      <c r="J59" s="377">
        <v>104150.85</v>
      </c>
      <c r="K59" s="377">
        <v>0</v>
      </c>
      <c r="L59" s="377">
        <v>214210</v>
      </c>
      <c r="M59" s="377">
        <v>8056.93</v>
      </c>
      <c r="N59" s="377">
        <v>0</v>
      </c>
      <c r="O59" s="377">
        <v>0</v>
      </c>
      <c r="P59" s="377">
        <v>28805.299999999996</v>
      </c>
      <c r="Q59" s="377">
        <v>0</v>
      </c>
      <c r="R59" s="377">
        <v>0</v>
      </c>
      <c r="S59" s="377">
        <v>0</v>
      </c>
      <c r="T59" s="377">
        <v>4438.6200000000008</v>
      </c>
      <c r="U59" s="377">
        <v>4950.390000000014</v>
      </c>
      <c r="V59" s="377">
        <v>0</v>
      </c>
      <c r="W59" s="377">
        <v>2833.13</v>
      </c>
      <c r="X59" s="377">
        <v>59241</v>
      </c>
      <c r="Y59" s="377">
        <v>2496184.77</v>
      </c>
      <c r="Z59" s="377">
        <v>1029614.2600000013</v>
      </c>
      <c r="AA59" s="377">
        <v>0</v>
      </c>
      <c r="AB59" s="377">
        <v>425038.67</v>
      </c>
      <c r="AC59" s="377">
        <v>62199.90000000078</v>
      </c>
      <c r="AD59" s="377">
        <v>100726.22</v>
      </c>
      <c r="AE59" s="377">
        <v>0</v>
      </c>
      <c r="AF59" s="377">
        <v>29826.73999999935</v>
      </c>
      <c r="AG59" s="377">
        <v>1.6370904631912708E-11</v>
      </c>
      <c r="AH59" s="377">
        <v>10758.26</v>
      </c>
      <c r="AI59" s="377">
        <v>0</v>
      </c>
      <c r="AJ59" s="377">
        <v>0</v>
      </c>
      <c r="AK59" s="377">
        <v>58068.619999999995</v>
      </c>
      <c r="AL59" s="377">
        <v>8539</v>
      </c>
      <c r="AM59" s="377">
        <v>17594.16</v>
      </c>
      <c r="AN59" s="377">
        <v>3079.39</v>
      </c>
      <c r="AO59" s="377">
        <v>45701.89</v>
      </c>
      <c r="AP59" s="377">
        <v>3815.97</v>
      </c>
      <c r="AQ59" s="377">
        <v>11280.21</v>
      </c>
      <c r="AR59" s="377">
        <v>130742.96000000009</v>
      </c>
      <c r="AS59" s="377">
        <v>14001.959999999992</v>
      </c>
      <c r="AT59" s="377">
        <v>0</v>
      </c>
      <c r="AU59" s="377">
        <v>3283.18</v>
      </c>
      <c r="AV59" s="377">
        <v>15576.34</v>
      </c>
      <c r="AW59" s="377">
        <v>3275</v>
      </c>
      <c r="AX59" s="377">
        <v>97035.693999999989</v>
      </c>
      <c r="AY59" s="377">
        <v>201909.24999999994</v>
      </c>
      <c r="AZ59" s="377">
        <v>39192.26</v>
      </c>
      <c r="BA59" s="377">
        <v>75850.959999999992</v>
      </c>
      <c r="BB59" s="377">
        <v>0</v>
      </c>
      <c r="BC59" s="377">
        <v>0</v>
      </c>
      <c r="BD59" s="377">
        <v>0</v>
      </c>
      <c r="BE59" s="377">
        <v>2387110.8940000008</v>
      </c>
      <c r="BF59" s="377">
        <v>238037.67000000013</v>
      </c>
      <c r="BG59" s="377">
        <v>109073.87599999923</v>
      </c>
      <c r="BH59" s="377">
        <v>347111.54599999939</v>
      </c>
      <c r="BI59" s="377">
        <v>0</v>
      </c>
      <c r="BJ59" s="377">
        <v>0</v>
      </c>
      <c r="BK59" s="377">
        <v>0</v>
      </c>
      <c r="BL59" s="377">
        <v>0</v>
      </c>
      <c r="BM59" s="377">
        <v>0</v>
      </c>
      <c r="BN59" s="377">
        <v>0</v>
      </c>
      <c r="BO59" s="377">
        <v>0</v>
      </c>
      <c r="BP59" s="377">
        <v>0</v>
      </c>
      <c r="BQ59" s="377">
        <v>0</v>
      </c>
      <c r="BR59" s="377">
        <v>0</v>
      </c>
      <c r="BS59" s="377">
        <v>0</v>
      </c>
      <c r="BT59" s="377">
        <v>0</v>
      </c>
      <c r="BU59" s="377">
        <v>0</v>
      </c>
      <c r="BV59" s="377">
        <v>0</v>
      </c>
      <c r="BW59" s="377">
        <v>0</v>
      </c>
      <c r="BX59" s="377">
        <v>0</v>
      </c>
      <c r="BY59" s="377">
        <v>0</v>
      </c>
      <c r="BZ59" s="377">
        <v>0</v>
      </c>
      <c r="CA59" s="377">
        <v>0</v>
      </c>
      <c r="CB59" s="377">
        <v>0</v>
      </c>
      <c r="CC59" s="377">
        <v>0</v>
      </c>
      <c r="CD59" s="377">
        <v>347111.54599999939</v>
      </c>
      <c r="CE59" s="377">
        <v>0</v>
      </c>
      <c r="CF59" s="377">
        <v>0</v>
      </c>
      <c r="CG59" s="377">
        <v>0</v>
      </c>
      <c r="CH59" s="377">
        <v>0</v>
      </c>
      <c r="CI59" s="377">
        <f t="shared" si="0"/>
        <v>347111.54599999939</v>
      </c>
      <c r="CJ59" s="377">
        <v>601391.44999999995</v>
      </c>
      <c r="CK59" s="377">
        <v>1896.2</v>
      </c>
      <c r="CL59" s="377">
        <v>0</v>
      </c>
      <c r="CM59" s="377">
        <v>599495.25</v>
      </c>
      <c r="CN59" s="377">
        <v>0</v>
      </c>
      <c r="CO59" s="377">
        <v>0</v>
      </c>
      <c r="CP59" s="377">
        <v>9412.2900000000009</v>
      </c>
      <c r="CQ59" s="377">
        <v>0</v>
      </c>
      <c r="CR59" s="377">
        <v>-221535.92</v>
      </c>
      <c r="CS59" s="377">
        <v>387371.62</v>
      </c>
      <c r="CT59" s="377">
        <v>0</v>
      </c>
      <c r="CU59" s="377">
        <v>0</v>
      </c>
      <c r="CV59" s="377">
        <v>0</v>
      </c>
      <c r="CW59" s="377">
        <v>0</v>
      </c>
      <c r="CX59" s="377"/>
      <c r="CY59" s="377"/>
      <c r="CZ59" s="377"/>
      <c r="DA59" s="377">
        <v>0</v>
      </c>
      <c r="DB59" s="377">
        <v>0</v>
      </c>
      <c r="DC59" s="377">
        <v>0</v>
      </c>
      <c r="DD59" s="377">
        <v>7599.38</v>
      </c>
      <c r="DE59" s="377">
        <v>0</v>
      </c>
      <c r="DF59" s="377">
        <v>0</v>
      </c>
      <c r="DG59" s="377">
        <v>-8023.91</v>
      </c>
      <c r="DH59" s="377">
        <v>-39835.453999999998</v>
      </c>
      <c r="DI59" s="377">
        <v>0</v>
      </c>
      <c r="DJ59" s="377">
        <v>0</v>
      </c>
      <c r="DK59" s="377">
        <v>-40259.983999999997</v>
      </c>
      <c r="DL59" s="377">
        <v>0</v>
      </c>
      <c r="DM59" s="377">
        <v>0</v>
      </c>
      <c r="DN59" s="377">
        <v>0</v>
      </c>
      <c r="DO59" s="377">
        <v>0</v>
      </c>
      <c r="DP59" s="377">
        <v>0</v>
      </c>
      <c r="DQ59" s="447">
        <v>-8.999999996740371E-2</v>
      </c>
      <c r="DR59" s="378">
        <v>1647405.7900000014</v>
      </c>
      <c r="DS59" s="448">
        <v>739705.10399999935</v>
      </c>
      <c r="DT59" s="378">
        <v>201909.24999999994</v>
      </c>
      <c r="DU59" s="378">
        <v>33243.919999999998</v>
      </c>
      <c r="DV59" s="378">
        <v>4950.390000000014</v>
      </c>
      <c r="DW59" s="378">
        <v>0</v>
      </c>
    </row>
    <row r="60" spans="1:127">
      <c r="A60" s="444">
        <v>1026</v>
      </c>
      <c r="B60" s="445" t="s">
        <v>437</v>
      </c>
      <c r="C60" s="444">
        <v>1026</v>
      </c>
      <c r="D60" s="446" t="s">
        <v>907</v>
      </c>
      <c r="E60" s="446" t="s">
        <v>570</v>
      </c>
      <c r="F60" s="446" t="s">
        <v>908</v>
      </c>
      <c r="G60" s="446" t="s">
        <v>571</v>
      </c>
      <c r="H60" s="377">
        <v>800925</v>
      </c>
      <c r="I60" s="377">
        <v>0</v>
      </c>
      <c r="J60" s="377">
        <v>24481</v>
      </c>
      <c r="K60" s="377">
        <v>0</v>
      </c>
      <c r="L60" s="377">
        <v>0</v>
      </c>
      <c r="M60" s="377">
        <v>0</v>
      </c>
      <c r="N60" s="377">
        <v>135724</v>
      </c>
      <c r="O60" s="377">
        <v>24356</v>
      </c>
      <c r="P60" s="377">
        <v>7253</v>
      </c>
      <c r="Q60" s="377">
        <v>0</v>
      </c>
      <c r="R60" s="377">
        <v>0</v>
      </c>
      <c r="S60" s="377">
        <v>0</v>
      </c>
      <c r="T60" s="377">
        <v>22228</v>
      </c>
      <c r="U60" s="377">
        <v>34918</v>
      </c>
      <c r="V60" s="377">
        <v>0</v>
      </c>
      <c r="W60" s="377">
        <v>0</v>
      </c>
      <c r="X60" s="377">
        <v>0</v>
      </c>
      <c r="Y60" s="377">
        <v>1049885</v>
      </c>
      <c r="Z60" s="377">
        <v>137633</v>
      </c>
      <c r="AA60" s="377">
        <v>0</v>
      </c>
      <c r="AB60" s="377">
        <v>294234</v>
      </c>
      <c r="AC60" s="377">
        <v>26902</v>
      </c>
      <c r="AD60" s="377">
        <v>70418</v>
      </c>
      <c r="AE60" s="377">
        <v>0</v>
      </c>
      <c r="AF60" s="377">
        <v>-31869</v>
      </c>
      <c r="AG60" s="377">
        <v>2519</v>
      </c>
      <c r="AH60" s="377">
        <v>0</v>
      </c>
      <c r="AI60" s="377">
        <v>0</v>
      </c>
      <c r="AJ60" s="377">
        <v>0</v>
      </c>
      <c r="AK60" s="377">
        <v>24831</v>
      </c>
      <c r="AL60" s="377">
        <v>22</v>
      </c>
      <c r="AM60" s="377">
        <v>2277</v>
      </c>
      <c r="AN60" s="377">
        <v>5704</v>
      </c>
      <c r="AO60" s="377">
        <v>18753</v>
      </c>
      <c r="AP60" s="377">
        <v>0</v>
      </c>
      <c r="AQ60" s="377">
        <v>22917</v>
      </c>
      <c r="AR60" s="377">
        <v>15112</v>
      </c>
      <c r="AS60" s="377">
        <v>0</v>
      </c>
      <c r="AT60" s="377">
        <v>0</v>
      </c>
      <c r="AU60" s="377">
        <v>174507</v>
      </c>
      <c r="AV60" s="377">
        <v>3292</v>
      </c>
      <c r="AW60" s="377">
        <v>0</v>
      </c>
      <c r="AX60" s="377">
        <v>18411</v>
      </c>
      <c r="AY60" s="377">
        <v>70230</v>
      </c>
      <c r="AZ60" s="377">
        <v>380</v>
      </c>
      <c r="BA60" s="377">
        <v>40277</v>
      </c>
      <c r="BB60" s="377">
        <v>0</v>
      </c>
      <c r="BC60" s="377">
        <v>0</v>
      </c>
      <c r="BD60" s="377">
        <v>0</v>
      </c>
      <c r="BE60" s="377">
        <v>896551</v>
      </c>
      <c r="BF60" s="377">
        <v>201529</v>
      </c>
      <c r="BG60" s="377">
        <v>153334</v>
      </c>
      <c r="BH60" s="377">
        <v>354863</v>
      </c>
      <c r="BI60" s="377">
        <v>17313</v>
      </c>
      <c r="BJ60" s="377">
        <v>0</v>
      </c>
      <c r="BK60" s="377">
        <v>0</v>
      </c>
      <c r="BL60" s="377">
        <v>17313</v>
      </c>
      <c r="BM60" s="377">
        <v>0</v>
      </c>
      <c r="BN60" s="377">
        <v>0</v>
      </c>
      <c r="BO60" s="377">
        <v>0</v>
      </c>
      <c r="BP60" s="377">
        <v>0</v>
      </c>
      <c r="BQ60" s="377">
        <v>0</v>
      </c>
      <c r="BR60" s="377">
        <v>0</v>
      </c>
      <c r="BS60" s="377">
        <v>17313</v>
      </c>
      <c r="BT60" s="377">
        <v>17313</v>
      </c>
      <c r="BU60" s="377">
        <v>0</v>
      </c>
      <c r="BV60" s="377">
        <v>0</v>
      </c>
      <c r="BW60" s="377">
        <v>0</v>
      </c>
      <c r="BX60" s="377">
        <v>0</v>
      </c>
      <c r="BY60" s="377">
        <v>0</v>
      </c>
      <c r="BZ60" s="377">
        <v>0</v>
      </c>
      <c r="CA60" s="377">
        <v>0</v>
      </c>
      <c r="CB60" s="377">
        <v>0</v>
      </c>
      <c r="CC60" s="377">
        <v>0</v>
      </c>
      <c r="CD60" s="377">
        <v>354863</v>
      </c>
      <c r="CE60" s="377">
        <v>0</v>
      </c>
      <c r="CF60" s="377">
        <v>17313</v>
      </c>
      <c r="CG60" s="377">
        <v>0</v>
      </c>
      <c r="CH60" s="377">
        <v>0</v>
      </c>
      <c r="CI60" s="377">
        <f t="shared" si="0"/>
        <v>372176</v>
      </c>
      <c r="CJ60" s="377">
        <v>210818</v>
      </c>
      <c r="CK60" s="377">
        <v>0</v>
      </c>
      <c r="CL60" s="377">
        <v>0</v>
      </c>
      <c r="CM60" s="377">
        <v>210818</v>
      </c>
      <c r="CN60" s="377">
        <v>8530</v>
      </c>
      <c r="CO60" s="377">
        <v>0</v>
      </c>
      <c r="CP60" s="377">
        <v>1582</v>
      </c>
      <c r="CQ60" s="377">
        <v>19</v>
      </c>
      <c r="CR60" s="377">
        <v>0</v>
      </c>
      <c r="CS60" s="377">
        <v>220949</v>
      </c>
      <c r="CT60" s="377">
        <v>50019</v>
      </c>
      <c r="CU60" s="377">
        <v>0</v>
      </c>
      <c r="CV60" s="377">
        <v>0</v>
      </c>
      <c r="CW60" s="377">
        <v>50019</v>
      </c>
      <c r="CX60" s="377"/>
      <c r="CY60" s="377"/>
      <c r="CZ60" s="377"/>
      <c r="DA60" s="377">
        <v>0</v>
      </c>
      <c r="DB60" s="377">
        <v>50019</v>
      </c>
      <c r="DC60" s="377">
        <v>0</v>
      </c>
      <c r="DD60" s="377">
        <v>7232</v>
      </c>
      <c r="DE60" s="377">
        <v>0</v>
      </c>
      <c r="DF60" s="377">
        <v>0</v>
      </c>
      <c r="DG60" s="377">
        <v>0</v>
      </c>
      <c r="DH60" s="377">
        <v>0</v>
      </c>
      <c r="DI60" s="377">
        <v>0</v>
      </c>
      <c r="DJ60" s="377">
        <v>0</v>
      </c>
      <c r="DK60" s="377">
        <v>7232</v>
      </c>
      <c r="DL60" s="377">
        <v>1601</v>
      </c>
      <c r="DM60" s="377">
        <v>94663</v>
      </c>
      <c r="DN60" s="377">
        <v>-2287</v>
      </c>
      <c r="DO60" s="377">
        <v>0</v>
      </c>
      <c r="DP60" s="377">
        <v>0</v>
      </c>
      <c r="DQ60" s="447">
        <v>-0.37</v>
      </c>
      <c r="DR60" s="378">
        <v>499837</v>
      </c>
      <c r="DS60" s="448">
        <v>396714</v>
      </c>
      <c r="DT60" s="378">
        <v>70230</v>
      </c>
      <c r="DU60" s="378">
        <v>53837</v>
      </c>
      <c r="DV60" s="378">
        <v>34918</v>
      </c>
      <c r="DW60" s="378">
        <v>93977</v>
      </c>
    </row>
    <row r="61" spans="1:127">
      <c r="A61" s="444">
        <v>2294</v>
      </c>
      <c r="B61" s="445" t="s">
        <v>438</v>
      </c>
      <c r="C61" s="444">
        <v>2294</v>
      </c>
      <c r="D61" s="446" t="s">
        <v>907</v>
      </c>
      <c r="E61" s="446" t="s">
        <v>573</v>
      </c>
      <c r="F61" s="446" t="s">
        <v>908</v>
      </c>
      <c r="G61" s="446" t="s">
        <v>571</v>
      </c>
      <c r="H61" s="377">
        <v>2461218</v>
      </c>
      <c r="I61" s="377">
        <v>0</v>
      </c>
      <c r="J61" s="377">
        <v>193696</v>
      </c>
      <c r="K61" s="377">
        <v>0</v>
      </c>
      <c r="L61" s="377">
        <v>279720</v>
      </c>
      <c r="M61" s="377">
        <v>9828</v>
      </c>
      <c r="N61" s="377">
        <v>0</v>
      </c>
      <c r="O61" s="377">
        <v>0</v>
      </c>
      <c r="P61" s="377">
        <v>29749</v>
      </c>
      <c r="Q61" s="377">
        <v>16056</v>
      </c>
      <c r="R61" s="377">
        <v>0</v>
      </c>
      <c r="S61" s="377">
        <v>0</v>
      </c>
      <c r="T61" s="377">
        <v>4675</v>
      </c>
      <c r="U61" s="377">
        <v>0</v>
      </c>
      <c r="V61" s="377">
        <v>0</v>
      </c>
      <c r="W61" s="377">
        <v>7050</v>
      </c>
      <c r="X61" s="377">
        <v>66098</v>
      </c>
      <c r="Y61" s="377">
        <v>3068090</v>
      </c>
      <c r="Z61" s="377">
        <v>1136356</v>
      </c>
      <c r="AA61" s="377">
        <v>0</v>
      </c>
      <c r="AB61" s="377">
        <v>432628</v>
      </c>
      <c r="AC61" s="377">
        <v>91035</v>
      </c>
      <c r="AD61" s="377">
        <v>148872</v>
      </c>
      <c r="AE61" s="377">
        <v>0</v>
      </c>
      <c r="AF61" s="377">
        <v>57875</v>
      </c>
      <c r="AG61" s="377">
        <v>-1154</v>
      </c>
      <c r="AH61" s="377">
        <v>8336</v>
      </c>
      <c r="AI61" s="377">
        <v>0</v>
      </c>
      <c r="AJ61" s="377">
        <v>0</v>
      </c>
      <c r="AK61" s="377">
        <v>26521</v>
      </c>
      <c r="AL61" s="377">
        <v>1800</v>
      </c>
      <c r="AM61" s="377">
        <v>14926</v>
      </c>
      <c r="AN61" s="377">
        <v>2463</v>
      </c>
      <c r="AO61" s="377">
        <v>46138</v>
      </c>
      <c r="AP61" s="377">
        <v>28090</v>
      </c>
      <c r="AQ61" s="377">
        <v>44556</v>
      </c>
      <c r="AR61" s="377">
        <v>100628</v>
      </c>
      <c r="AS61" s="377">
        <v>3427</v>
      </c>
      <c r="AT61" s="377">
        <v>0</v>
      </c>
      <c r="AU61" s="377">
        <v>27177</v>
      </c>
      <c r="AV61" s="377">
        <v>11095</v>
      </c>
      <c r="AW61" s="377">
        <v>10058</v>
      </c>
      <c r="AX61" s="377">
        <v>156873.07</v>
      </c>
      <c r="AY61" s="377">
        <v>217011</v>
      </c>
      <c r="AZ61" s="377">
        <v>29341</v>
      </c>
      <c r="BA61" s="377">
        <v>388572</v>
      </c>
      <c r="BB61" s="377">
        <v>0</v>
      </c>
      <c r="BC61" s="377">
        <v>0</v>
      </c>
      <c r="BD61" s="377">
        <v>0</v>
      </c>
      <c r="BE61" s="377">
        <v>2982623.07</v>
      </c>
      <c r="BF61" s="377">
        <v>539386</v>
      </c>
      <c r="BG61" s="377">
        <v>85466.930000000168</v>
      </c>
      <c r="BH61" s="377">
        <v>624852.93000000017</v>
      </c>
      <c r="BI61" s="377">
        <v>8691</v>
      </c>
      <c r="BJ61" s="377">
        <v>0</v>
      </c>
      <c r="BK61" s="377">
        <v>0</v>
      </c>
      <c r="BL61" s="377">
        <v>8691</v>
      </c>
      <c r="BM61" s="377">
        <v>0</v>
      </c>
      <c r="BN61" s="377">
        <v>0</v>
      </c>
      <c r="BO61" s="377">
        <v>0</v>
      </c>
      <c r="BP61" s="377">
        <v>0</v>
      </c>
      <c r="BQ61" s="377">
        <v>0</v>
      </c>
      <c r="BR61" s="377">
        <v>4828</v>
      </c>
      <c r="BS61" s="377">
        <v>8691</v>
      </c>
      <c r="BT61" s="377">
        <v>13520</v>
      </c>
      <c r="BU61" s="377">
        <v>0</v>
      </c>
      <c r="BV61" s="377">
        <v>0</v>
      </c>
      <c r="BW61" s="377">
        <v>0</v>
      </c>
      <c r="BX61" s="377">
        <v>0</v>
      </c>
      <c r="BY61" s="377">
        <v>0</v>
      </c>
      <c r="BZ61" s="377">
        <v>0</v>
      </c>
      <c r="CA61" s="377">
        <v>0</v>
      </c>
      <c r="CB61" s="377">
        <v>0</v>
      </c>
      <c r="CC61" s="377">
        <v>0</v>
      </c>
      <c r="CD61" s="377">
        <v>624852.93000000017</v>
      </c>
      <c r="CE61" s="377">
        <v>0</v>
      </c>
      <c r="CF61" s="377">
        <v>13520</v>
      </c>
      <c r="CG61" s="377">
        <v>0</v>
      </c>
      <c r="CH61" s="377">
        <v>0</v>
      </c>
      <c r="CI61" s="377">
        <f t="shared" si="0"/>
        <v>638372.93000000017</v>
      </c>
      <c r="CJ61" s="377">
        <v>801800</v>
      </c>
      <c r="CK61" s="377">
        <v>0</v>
      </c>
      <c r="CL61" s="377">
        <v>0</v>
      </c>
      <c r="CM61" s="377">
        <v>801800</v>
      </c>
      <c r="CN61" s="377">
        <v>0</v>
      </c>
      <c r="CO61" s="377">
        <v>0</v>
      </c>
      <c r="CP61" s="377">
        <v>10407</v>
      </c>
      <c r="CQ61" s="377">
        <v>18362</v>
      </c>
      <c r="CR61" s="377">
        <v>576</v>
      </c>
      <c r="CS61" s="377">
        <v>831146</v>
      </c>
      <c r="CT61" s="377">
        <v>0</v>
      </c>
      <c r="CU61" s="377">
        <v>0</v>
      </c>
      <c r="CV61" s="377">
        <v>0</v>
      </c>
      <c r="CW61" s="377">
        <v>0</v>
      </c>
      <c r="CX61" s="377"/>
      <c r="CY61" s="377"/>
      <c r="CZ61" s="377"/>
      <c r="DA61" s="377">
        <v>0</v>
      </c>
      <c r="DB61" s="377">
        <v>0</v>
      </c>
      <c r="DC61" s="377">
        <v>0</v>
      </c>
      <c r="DD61" s="377">
        <v>19188.72</v>
      </c>
      <c r="DE61" s="377">
        <v>0</v>
      </c>
      <c r="DF61" s="377">
        <v>0</v>
      </c>
      <c r="DG61" s="377">
        <v>0</v>
      </c>
      <c r="DH61" s="377">
        <v>-38095.07</v>
      </c>
      <c r="DI61" s="377">
        <v>0</v>
      </c>
      <c r="DJ61" s="377">
        <v>0</v>
      </c>
      <c r="DK61" s="377">
        <v>-18906.349999999999</v>
      </c>
      <c r="DL61" s="377">
        <v>0</v>
      </c>
      <c r="DM61" s="377">
        <v>0</v>
      </c>
      <c r="DN61" s="377">
        <v>-525</v>
      </c>
      <c r="DO61" s="377">
        <v>-173343</v>
      </c>
      <c r="DP61" s="377">
        <v>0</v>
      </c>
      <c r="DQ61" s="447">
        <v>0.09</v>
      </c>
      <c r="DR61" s="378">
        <v>1865612</v>
      </c>
      <c r="DS61" s="448">
        <v>1117011.0699999998</v>
      </c>
      <c r="DT61" s="378">
        <v>217011</v>
      </c>
      <c r="DU61" s="378">
        <v>50480</v>
      </c>
      <c r="DV61" s="378">
        <v>0</v>
      </c>
      <c r="DW61" s="378">
        <v>-173868</v>
      </c>
    </row>
    <row r="62" spans="1:127">
      <c r="A62" s="444">
        <v>2486</v>
      </c>
      <c r="B62" s="445" t="s">
        <v>374</v>
      </c>
      <c r="C62" s="444">
        <v>2486</v>
      </c>
      <c r="D62" s="446" t="s">
        <v>907</v>
      </c>
      <c r="E62" s="446" t="s">
        <v>573</v>
      </c>
      <c r="F62" s="446" t="s">
        <v>908</v>
      </c>
      <c r="G62" s="446" t="s">
        <v>571</v>
      </c>
      <c r="H62" s="377">
        <v>1454335.95</v>
      </c>
      <c r="I62" s="377">
        <v>0</v>
      </c>
      <c r="J62" s="377">
        <v>111650.58</v>
      </c>
      <c r="K62" s="377">
        <v>0</v>
      </c>
      <c r="L62" s="377">
        <v>207960</v>
      </c>
      <c r="M62" s="377">
        <v>0</v>
      </c>
      <c r="N62" s="377">
        <v>0</v>
      </c>
      <c r="O62" s="377">
        <v>200</v>
      </c>
      <c r="P62" s="377">
        <v>8195.76</v>
      </c>
      <c r="Q62" s="377">
        <v>4360.3999999999996</v>
      </c>
      <c r="R62" s="377">
        <v>0</v>
      </c>
      <c r="S62" s="377">
        <v>0</v>
      </c>
      <c r="T62" s="377">
        <v>2506</v>
      </c>
      <c r="U62" s="377">
        <v>11806.67</v>
      </c>
      <c r="V62" s="377">
        <v>0</v>
      </c>
      <c r="W62" s="377">
        <v>5844.25</v>
      </c>
      <c r="X62" s="377">
        <v>30554</v>
      </c>
      <c r="Y62" s="377">
        <v>1837413.6099999999</v>
      </c>
      <c r="Z62" s="377">
        <v>708072.24</v>
      </c>
      <c r="AA62" s="377">
        <v>0</v>
      </c>
      <c r="AB62" s="377">
        <v>408139.72</v>
      </c>
      <c r="AC62" s="377">
        <v>78119.350000000006</v>
      </c>
      <c r="AD62" s="377">
        <v>102318.94</v>
      </c>
      <c r="AE62" s="377">
        <v>78088.240000000005</v>
      </c>
      <c r="AF62" s="377">
        <v>52328.21</v>
      </c>
      <c r="AG62" s="377">
        <v>3000.16</v>
      </c>
      <c r="AH62" s="377">
        <v>5947</v>
      </c>
      <c r="AI62" s="377">
        <v>0</v>
      </c>
      <c r="AJ62" s="377">
        <v>0</v>
      </c>
      <c r="AK62" s="377">
        <v>21990.63</v>
      </c>
      <c r="AL62" s="377">
        <v>3562.1</v>
      </c>
      <c r="AM62" s="377">
        <v>3713.74</v>
      </c>
      <c r="AN62" s="377">
        <v>4200.24</v>
      </c>
      <c r="AO62" s="377">
        <v>61286.31</v>
      </c>
      <c r="AP62" s="377">
        <v>14979.66</v>
      </c>
      <c r="AQ62" s="377">
        <v>25972.1</v>
      </c>
      <c r="AR62" s="377">
        <v>41118.5</v>
      </c>
      <c r="AS62" s="377">
        <v>8260.23</v>
      </c>
      <c r="AT62" s="377">
        <v>0</v>
      </c>
      <c r="AU62" s="377">
        <v>11227.33</v>
      </c>
      <c r="AV62" s="377">
        <v>4925</v>
      </c>
      <c r="AW62" s="377">
        <v>0</v>
      </c>
      <c r="AX62" s="377">
        <v>40315.81</v>
      </c>
      <c r="AY62" s="377">
        <v>88841.85</v>
      </c>
      <c r="AZ62" s="377">
        <v>33073.46</v>
      </c>
      <c r="BA62" s="377">
        <v>67909.75</v>
      </c>
      <c r="BB62" s="377">
        <v>0</v>
      </c>
      <c r="BC62" s="377">
        <v>0</v>
      </c>
      <c r="BD62" s="377">
        <v>0</v>
      </c>
      <c r="BE62" s="377">
        <v>1867390.57</v>
      </c>
      <c r="BF62" s="377">
        <v>309284.0700000003</v>
      </c>
      <c r="BG62" s="377">
        <v>-29976.960000000196</v>
      </c>
      <c r="BH62" s="377">
        <v>279307.1100000001</v>
      </c>
      <c r="BI62" s="377">
        <v>6295</v>
      </c>
      <c r="BJ62" s="377">
        <v>0</v>
      </c>
      <c r="BK62" s="377">
        <v>0</v>
      </c>
      <c r="BL62" s="377">
        <v>6295</v>
      </c>
      <c r="BM62" s="377">
        <v>0</v>
      </c>
      <c r="BN62" s="377">
        <v>0</v>
      </c>
      <c r="BO62" s="377">
        <v>0</v>
      </c>
      <c r="BP62" s="377">
        <v>6870.5</v>
      </c>
      <c r="BQ62" s="377">
        <v>6870.5</v>
      </c>
      <c r="BR62" s="377">
        <v>5540.7000000000007</v>
      </c>
      <c r="BS62" s="377">
        <v>-575.5</v>
      </c>
      <c r="BT62" s="377">
        <v>4965.2000000000007</v>
      </c>
      <c r="BU62" s="377">
        <v>0</v>
      </c>
      <c r="BV62" s="377">
        <v>0</v>
      </c>
      <c r="BW62" s="377">
        <v>0</v>
      </c>
      <c r="BX62" s="377">
        <v>0</v>
      </c>
      <c r="BY62" s="377">
        <v>0</v>
      </c>
      <c r="BZ62" s="377">
        <v>0</v>
      </c>
      <c r="CA62" s="377">
        <v>0</v>
      </c>
      <c r="CB62" s="377">
        <v>0</v>
      </c>
      <c r="CC62" s="377">
        <v>0</v>
      </c>
      <c r="CD62" s="377">
        <v>279307.1100000001</v>
      </c>
      <c r="CE62" s="377">
        <v>0</v>
      </c>
      <c r="CF62" s="377">
        <v>4965.2000000000007</v>
      </c>
      <c r="CG62" s="377">
        <v>0</v>
      </c>
      <c r="CH62" s="377">
        <v>0</v>
      </c>
      <c r="CI62" s="377">
        <f t="shared" si="0"/>
        <v>284272.31000000011</v>
      </c>
      <c r="CJ62" s="377">
        <v>202366.11</v>
      </c>
      <c r="CK62" s="377">
        <v>0</v>
      </c>
      <c r="CL62" s="377">
        <v>0</v>
      </c>
      <c r="CM62" s="377">
        <v>202366.11</v>
      </c>
      <c r="CN62" s="377">
        <v>0</v>
      </c>
      <c r="CO62" s="377">
        <v>0</v>
      </c>
      <c r="CP62" s="377">
        <v>4467.5600000000004</v>
      </c>
      <c r="CQ62" s="377">
        <v>0</v>
      </c>
      <c r="CR62" s="377">
        <v>0</v>
      </c>
      <c r="CS62" s="377">
        <v>206833.66999999998</v>
      </c>
      <c r="CT62" s="377">
        <v>102735.67</v>
      </c>
      <c r="CU62" s="377">
        <v>0</v>
      </c>
      <c r="CV62" s="377">
        <v>0</v>
      </c>
      <c r="CW62" s="377">
        <v>102735.67</v>
      </c>
      <c r="CX62" s="377"/>
      <c r="CY62" s="377"/>
      <c r="CZ62" s="377"/>
      <c r="DA62" s="377">
        <v>0</v>
      </c>
      <c r="DB62" s="377">
        <v>102735.67</v>
      </c>
      <c r="DC62" s="377">
        <v>0</v>
      </c>
      <c r="DD62" s="377">
        <v>1825.8</v>
      </c>
      <c r="DE62" s="377">
        <v>0</v>
      </c>
      <c r="DF62" s="377">
        <v>0</v>
      </c>
      <c r="DG62" s="377">
        <v>-12212.93</v>
      </c>
      <c r="DH62" s="377">
        <v>0</v>
      </c>
      <c r="DI62" s="377">
        <v>0</v>
      </c>
      <c r="DJ62" s="377">
        <v>0</v>
      </c>
      <c r="DK62" s="377">
        <v>-10387.130000000001</v>
      </c>
      <c r="DL62" s="377">
        <v>0</v>
      </c>
      <c r="DM62" s="377">
        <v>5558</v>
      </c>
      <c r="DN62" s="377">
        <v>0</v>
      </c>
      <c r="DO62" s="377">
        <v>-20468.169999999998</v>
      </c>
      <c r="DP62" s="377">
        <v>0</v>
      </c>
      <c r="DQ62" s="447">
        <v>0.27000000001862645</v>
      </c>
      <c r="DR62" s="378">
        <v>1430066.8599999999</v>
      </c>
      <c r="DS62" s="448">
        <v>437323.7100000002</v>
      </c>
      <c r="DT62" s="378">
        <v>88841.85</v>
      </c>
      <c r="DU62" s="378">
        <v>15262.16</v>
      </c>
      <c r="DV62" s="378">
        <v>11806.67</v>
      </c>
      <c r="DW62" s="378">
        <v>-14910.169999999998</v>
      </c>
    </row>
    <row r="63" spans="1:127">
      <c r="A63" s="444">
        <v>3435</v>
      </c>
      <c r="B63" s="445" t="s">
        <v>523</v>
      </c>
      <c r="C63" s="444">
        <v>3435</v>
      </c>
      <c r="D63" s="446" t="s">
        <v>907</v>
      </c>
      <c r="E63" s="446" t="s">
        <v>573</v>
      </c>
      <c r="F63" s="446" t="s">
        <v>908</v>
      </c>
      <c r="G63" s="446" t="s">
        <v>571</v>
      </c>
      <c r="H63" s="377">
        <v>2054320.97</v>
      </c>
      <c r="I63" s="377">
        <v>0</v>
      </c>
      <c r="J63" s="377">
        <v>206440.53</v>
      </c>
      <c r="K63" s="377">
        <v>0</v>
      </c>
      <c r="L63" s="377">
        <v>66270</v>
      </c>
      <c r="M63" s="377">
        <v>3256.93</v>
      </c>
      <c r="N63" s="377">
        <v>0</v>
      </c>
      <c r="O63" s="377">
        <v>59377.820000000007</v>
      </c>
      <c r="P63" s="377">
        <v>172294.13000000003</v>
      </c>
      <c r="Q63" s="377">
        <v>0</v>
      </c>
      <c r="R63" s="377">
        <v>0</v>
      </c>
      <c r="S63" s="377">
        <v>0</v>
      </c>
      <c r="T63" s="377">
        <v>30062.42</v>
      </c>
      <c r="U63" s="377">
        <v>11080.650000000001</v>
      </c>
      <c r="V63" s="377">
        <v>0</v>
      </c>
      <c r="W63" s="377">
        <v>600.83000000000004</v>
      </c>
      <c r="X63" s="377">
        <v>100619</v>
      </c>
      <c r="Y63" s="377">
        <v>2704323.28</v>
      </c>
      <c r="Z63" s="377">
        <v>1302544.0699999996</v>
      </c>
      <c r="AA63" s="377">
        <v>0</v>
      </c>
      <c r="AB63" s="377">
        <v>404864.01</v>
      </c>
      <c r="AC63" s="377">
        <v>105052.80999999854</v>
      </c>
      <c r="AD63" s="377">
        <v>131615.04999999999</v>
      </c>
      <c r="AE63" s="377">
        <v>0</v>
      </c>
      <c r="AF63" s="377">
        <v>85909.570000000065</v>
      </c>
      <c r="AG63" s="377">
        <v>7149.300000000002</v>
      </c>
      <c r="AH63" s="377">
        <v>6027.04</v>
      </c>
      <c r="AI63" s="377">
        <v>0</v>
      </c>
      <c r="AJ63" s="377">
        <v>0</v>
      </c>
      <c r="AK63" s="377">
        <v>9913.2099999999991</v>
      </c>
      <c r="AL63" s="377">
        <v>3829.3200000000006</v>
      </c>
      <c r="AM63" s="377">
        <v>3173.64</v>
      </c>
      <c r="AN63" s="377">
        <v>10042.09</v>
      </c>
      <c r="AO63" s="377">
        <v>39094.25</v>
      </c>
      <c r="AP63" s="377">
        <v>5193.97</v>
      </c>
      <c r="AQ63" s="377">
        <v>6954.4</v>
      </c>
      <c r="AR63" s="377">
        <v>75638.880000000092</v>
      </c>
      <c r="AS63" s="377">
        <v>7909.6000000000013</v>
      </c>
      <c r="AT63" s="377">
        <v>0</v>
      </c>
      <c r="AU63" s="377">
        <v>19290.12</v>
      </c>
      <c r="AV63" s="377">
        <v>10240.799999999999</v>
      </c>
      <c r="AW63" s="377">
        <v>0</v>
      </c>
      <c r="AX63" s="377">
        <v>242236.85</v>
      </c>
      <c r="AY63" s="377">
        <v>35978.680000000008</v>
      </c>
      <c r="AZ63" s="377">
        <v>10579.54</v>
      </c>
      <c r="BA63" s="377">
        <v>196447.64</v>
      </c>
      <c r="BB63" s="377">
        <v>0</v>
      </c>
      <c r="BC63" s="377">
        <v>0</v>
      </c>
      <c r="BD63" s="377">
        <v>0</v>
      </c>
      <c r="BE63" s="377">
        <v>2719684.8399999989</v>
      </c>
      <c r="BF63" s="377">
        <v>173560.11999999988</v>
      </c>
      <c r="BG63" s="377">
        <v>-15361.559999999125</v>
      </c>
      <c r="BH63" s="377">
        <v>158198.56000000075</v>
      </c>
      <c r="BI63" s="377">
        <v>8736.25</v>
      </c>
      <c r="BJ63" s="377">
        <v>0</v>
      </c>
      <c r="BK63" s="377">
        <v>0</v>
      </c>
      <c r="BL63" s="377">
        <v>8736.25</v>
      </c>
      <c r="BM63" s="377">
        <v>0</v>
      </c>
      <c r="BN63" s="377">
        <v>0</v>
      </c>
      <c r="BO63" s="377">
        <v>0</v>
      </c>
      <c r="BP63" s="377">
        <v>8614.59</v>
      </c>
      <c r="BQ63" s="377">
        <v>8614.59</v>
      </c>
      <c r="BR63" s="377">
        <v>11098.259999999995</v>
      </c>
      <c r="BS63" s="377">
        <v>121.65999999999985</v>
      </c>
      <c r="BT63" s="377">
        <v>11219.919999999995</v>
      </c>
      <c r="BU63" s="377">
        <v>0</v>
      </c>
      <c r="BV63" s="377">
        <v>0</v>
      </c>
      <c r="BW63" s="377">
        <v>0</v>
      </c>
      <c r="BX63" s="377">
        <v>0</v>
      </c>
      <c r="BY63" s="377">
        <v>0</v>
      </c>
      <c r="BZ63" s="377">
        <v>0</v>
      </c>
      <c r="CA63" s="377">
        <v>0</v>
      </c>
      <c r="CB63" s="377">
        <v>0</v>
      </c>
      <c r="CC63" s="377">
        <v>0</v>
      </c>
      <c r="CD63" s="377">
        <v>158198.56000000075</v>
      </c>
      <c r="CE63" s="377">
        <v>0</v>
      </c>
      <c r="CF63" s="377">
        <v>11219.919999999995</v>
      </c>
      <c r="CG63" s="377">
        <v>0</v>
      </c>
      <c r="CH63" s="377">
        <v>0</v>
      </c>
      <c r="CI63" s="377">
        <f t="shared" si="0"/>
        <v>169418.48000000074</v>
      </c>
      <c r="CJ63" s="377">
        <v>242119.88</v>
      </c>
      <c r="CK63" s="377">
        <v>2516.9499999999998</v>
      </c>
      <c r="CL63" s="377">
        <v>251857.37</v>
      </c>
      <c r="CM63" s="377">
        <v>491460.3</v>
      </c>
      <c r="CN63" s="377">
        <v>0</v>
      </c>
      <c r="CO63" s="377">
        <v>0</v>
      </c>
      <c r="CP63" s="377">
        <v>4963.76</v>
      </c>
      <c r="CQ63" s="377">
        <v>0</v>
      </c>
      <c r="CR63" s="377">
        <v>-254142.28</v>
      </c>
      <c r="CS63" s="377">
        <v>242281.78</v>
      </c>
      <c r="CT63" s="377">
        <v>0</v>
      </c>
      <c r="CU63" s="377">
        <v>0</v>
      </c>
      <c r="CV63" s="377">
        <v>0</v>
      </c>
      <c r="CW63" s="377">
        <v>0</v>
      </c>
      <c r="CX63" s="377"/>
      <c r="CY63" s="377"/>
      <c r="CZ63" s="377"/>
      <c r="DA63" s="377">
        <v>0</v>
      </c>
      <c r="DB63" s="377">
        <v>0</v>
      </c>
      <c r="DC63" s="377">
        <v>0</v>
      </c>
      <c r="DD63" s="377">
        <v>5705.68</v>
      </c>
      <c r="DE63" s="377">
        <v>0</v>
      </c>
      <c r="DF63" s="377">
        <v>0</v>
      </c>
      <c r="DG63" s="377">
        <v>-13312.94</v>
      </c>
      <c r="DH63" s="377">
        <v>-65256.04</v>
      </c>
      <c r="DI63" s="377">
        <v>0</v>
      </c>
      <c r="DJ63" s="377">
        <v>0</v>
      </c>
      <c r="DK63" s="377">
        <v>-72863.3</v>
      </c>
      <c r="DL63" s="377">
        <v>0</v>
      </c>
      <c r="DM63" s="377">
        <v>0</v>
      </c>
      <c r="DN63" s="377">
        <v>0</v>
      </c>
      <c r="DO63" s="377">
        <v>0</v>
      </c>
      <c r="DP63" s="377">
        <v>0</v>
      </c>
      <c r="DQ63" s="447">
        <v>0</v>
      </c>
      <c r="DR63" s="378">
        <v>2037134.8099999984</v>
      </c>
      <c r="DS63" s="448">
        <v>682550.03000000049</v>
      </c>
      <c r="DT63" s="378">
        <v>35978.680000000008</v>
      </c>
      <c r="DU63" s="378">
        <v>261734.37000000005</v>
      </c>
      <c r="DV63" s="378">
        <v>11080.650000000001</v>
      </c>
      <c r="DW63" s="378">
        <v>0</v>
      </c>
    </row>
    <row r="64" spans="1:127">
      <c r="A64" s="444">
        <v>7050</v>
      </c>
      <c r="B64" s="445" t="s">
        <v>524</v>
      </c>
      <c r="C64" s="444">
        <v>7050</v>
      </c>
      <c r="D64" s="446" t="s">
        <v>907</v>
      </c>
      <c r="E64" s="446" t="s">
        <v>575</v>
      </c>
      <c r="F64" s="446" t="s">
        <v>908</v>
      </c>
      <c r="G64" s="446" t="s">
        <v>571</v>
      </c>
      <c r="H64" s="377">
        <v>1300199.33</v>
      </c>
      <c r="I64" s="377">
        <v>0</v>
      </c>
      <c r="J64" s="377">
        <v>1865446.68</v>
      </c>
      <c r="K64" s="377">
        <v>0</v>
      </c>
      <c r="L64" s="377">
        <v>51450</v>
      </c>
      <c r="M64" s="377">
        <v>2400</v>
      </c>
      <c r="N64" s="377">
        <v>0</v>
      </c>
      <c r="O64" s="377">
        <v>0</v>
      </c>
      <c r="P64" s="377">
        <v>35614.840000000011</v>
      </c>
      <c r="Q64" s="377">
        <v>0</v>
      </c>
      <c r="R64" s="377">
        <v>0</v>
      </c>
      <c r="S64" s="377">
        <v>0</v>
      </c>
      <c r="T64" s="377">
        <v>2020.06</v>
      </c>
      <c r="U64" s="377">
        <v>32553.63</v>
      </c>
      <c r="V64" s="377">
        <v>0</v>
      </c>
      <c r="W64" s="377">
        <v>11936.19</v>
      </c>
      <c r="X64" s="377">
        <v>0</v>
      </c>
      <c r="Y64" s="377">
        <v>3301620.7299999995</v>
      </c>
      <c r="Z64" s="377">
        <v>1291347.4699999904</v>
      </c>
      <c r="AA64" s="377">
        <v>0</v>
      </c>
      <c r="AB64" s="377">
        <v>1016078.86</v>
      </c>
      <c r="AC64" s="377">
        <v>-1.5133991837501526E-9</v>
      </c>
      <c r="AD64" s="377">
        <v>193420.93</v>
      </c>
      <c r="AE64" s="377">
        <v>0</v>
      </c>
      <c r="AF64" s="377">
        <v>40449.490000001155</v>
      </c>
      <c r="AG64" s="377">
        <v>222.76000000002387</v>
      </c>
      <c r="AH64" s="377">
        <v>9049.7800000000025</v>
      </c>
      <c r="AI64" s="377">
        <v>0</v>
      </c>
      <c r="AJ64" s="377">
        <v>0</v>
      </c>
      <c r="AK64" s="377">
        <v>80445.53</v>
      </c>
      <c r="AL64" s="377">
        <v>3658.9199999999996</v>
      </c>
      <c r="AM64" s="377">
        <v>48109.669999999991</v>
      </c>
      <c r="AN64" s="377">
        <v>2026.64</v>
      </c>
      <c r="AO64" s="377">
        <v>21509.479999999996</v>
      </c>
      <c r="AP64" s="377">
        <v>0</v>
      </c>
      <c r="AQ64" s="377">
        <v>20305.149999999998</v>
      </c>
      <c r="AR64" s="377">
        <v>74958.380000000019</v>
      </c>
      <c r="AS64" s="377">
        <v>21932.260000000002</v>
      </c>
      <c r="AT64" s="377">
        <v>0</v>
      </c>
      <c r="AU64" s="377">
        <v>26040.060000000005</v>
      </c>
      <c r="AV64" s="377">
        <v>3291.75</v>
      </c>
      <c r="AW64" s="377">
        <v>2310</v>
      </c>
      <c r="AX64" s="377">
        <v>98289.31</v>
      </c>
      <c r="AY64" s="377">
        <v>231399.23999999996</v>
      </c>
      <c r="AZ64" s="377">
        <v>2062.81</v>
      </c>
      <c r="BA64" s="377">
        <v>140819.50999999998</v>
      </c>
      <c r="BB64" s="377">
        <v>0</v>
      </c>
      <c r="BC64" s="377">
        <v>0</v>
      </c>
      <c r="BD64" s="377">
        <v>0</v>
      </c>
      <c r="BE64" s="377">
        <v>3327727.9999999893</v>
      </c>
      <c r="BF64" s="377">
        <v>926856.29</v>
      </c>
      <c r="BG64" s="377">
        <v>-26107.269999989774</v>
      </c>
      <c r="BH64" s="377">
        <v>900749.02000001026</v>
      </c>
      <c r="BI64" s="377">
        <v>9568.75</v>
      </c>
      <c r="BJ64" s="377">
        <v>0</v>
      </c>
      <c r="BK64" s="377">
        <v>0</v>
      </c>
      <c r="BL64" s="377">
        <v>9568.75</v>
      </c>
      <c r="BM64" s="377">
        <v>0</v>
      </c>
      <c r="BN64" s="377">
        <v>7460</v>
      </c>
      <c r="BO64" s="377">
        <v>0</v>
      </c>
      <c r="BP64" s="377">
        <v>0</v>
      </c>
      <c r="BQ64" s="377">
        <v>7460</v>
      </c>
      <c r="BR64" s="377">
        <v>12581.46</v>
      </c>
      <c r="BS64" s="377">
        <v>2108.75</v>
      </c>
      <c r="BT64" s="377">
        <v>14690.21</v>
      </c>
      <c r="BU64" s="377">
        <v>0</v>
      </c>
      <c r="BV64" s="377">
        <v>0</v>
      </c>
      <c r="BW64" s="377">
        <v>0</v>
      </c>
      <c r="BX64" s="377">
        <v>0</v>
      </c>
      <c r="BY64" s="377">
        <v>0</v>
      </c>
      <c r="BZ64" s="377">
        <v>0</v>
      </c>
      <c r="CA64" s="377">
        <v>0</v>
      </c>
      <c r="CB64" s="377">
        <v>0</v>
      </c>
      <c r="CC64" s="377">
        <v>0</v>
      </c>
      <c r="CD64" s="377">
        <v>900749.02000001026</v>
      </c>
      <c r="CE64" s="377">
        <v>0</v>
      </c>
      <c r="CF64" s="377">
        <v>14690.21</v>
      </c>
      <c r="CG64" s="377">
        <v>0</v>
      </c>
      <c r="CH64" s="377">
        <v>0</v>
      </c>
      <c r="CI64" s="377">
        <f t="shared" si="0"/>
        <v>915439.23000001023</v>
      </c>
      <c r="CJ64" s="377">
        <v>1137055.8799999999</v>
      </c>
      <c r="CK64" s="377">
        <v>3952.58</v>
      </c>
      <c r="CL64" s="377">
        <v>0</v>
      </c>
      <c r="CM64" s="377">
        <v>1133103.2999999998</v>
      </c>
      <c r="CN64" s="377">
        <v>0</v>
      </c>
      <c r="CO64" s="377">
        <v>0</v>
      </c>
      <c r="CP64" s="377">
        <v>5346.58</v>
      </c>
      <c r="CQ64" s="377">
        <v>-159.14999999999964</v>
      </c>
      <c r="CR64" s="377">
        <v>-216744.86</v>
      </c>
      <c r="CS64" s="377">
        <v>921545.87</v>
      </c>
      <c r="CT64" s="377">
        <v>0</v>
      </c>
      <c r="CU64" s="377">
        <v>0</v>
      </c>
      <c r="CV64" s="377">
        <v>0</v>
      </c>
      <c r="CW64" s="377">
        <v>0</v>
      </c>
      <c r="CX64" s="377"/>
      <c r="CY64" s="377"/>
      <c r="CZ64" s="377"/>
      <c r="DA64" s="377">
        <v>0</v>
      </c>
      <c r="DB64" s="377">
        <v>0</v>
      </c>
      <c r="DC64" s="377">
        <v>0</v>
      </c>
      <c r="DD64" s="377">
        <v>29097.439999999999</v>
      </c>
      <c r="DE64" s="377">
        <v>0</v>
      </c>
      <c r="DF64" s="377">
        <v>0</v>
      </c>
      <c r="DG64" s="377">
        <v>-35203.99</v>
      </c>
      <c r="DH64" s="377">
        <v>0</v>
      </c>
      <c r="DI64" s="377">
        <v>0</v>
      </c>
      <c r="DJ64" s="377">
        <v>0</v>
      </c>
      <c r="DK64" s="377">
        <v>-6106.5499999999993</v>
      </c>
      <c r="DL64" s="377">
        <v>0</v>
      </c>
      <c r="DM64" s="377">
        <v>0</v>
      </c>
      <c r="DN64" s="377">
        <v>0</v>
      </c>
      <c r="DO64" s="377">
        <v>0</v>
      </c>
      <c r="DP64" s="377">
        <v>0</v>
      </c>
      <c r="DQ64" s="447">
        <v>-8.999999996740371E-2</v>
      </c>
      <c r="DR64" s="378">
        <v>2541519.5099999905</v>
      </c>
      <c r="DS64" s="448">
        <v>786208.48999999883</v>
      </c>
      <c r="DT64" s="378">
        <v>231399.23999999996</v>
      </c>
      <c r="DU64" s="378">
        <v>37634.900000000009</v>
      </c>
      <c r="DV64" s="378">
        <v>32553.63</v>
      </c>
      <c r="DW64" s="378">
        <v>0</v>
      </c>
    </row>
    <row r="65" spans="1:127">
      <c r="A65" s="444">
        <v>1006</v>
      </c>
      <c r="B65" s="445" t="s">
        <v>439</v>
      </c>
      <c r="C65" s="444">
        <v>1006</v>
      </c>
      <c r="D65" s="446" t="s">
        <v>907</v>
      </c>
      <c r="E65" s="446" t="s">
        <v>570</v>
      </c>
      <c r="F65" s="446" t="s">
        <v>908</v>
      </c>
      <c r="G65" s="446" t="s">
        <v>571</v>
      </c>
      <c r="H65" s="377">
        <v>646139.41</v>
      </c>
      <c r="I65" s="377">
        <v>0</v>
      </c>
      <c r="J65" s="377">
        <v>87804.29</v>
      </c>
      <c r="K65" s="377">
        <v>0</v>
      </c>
      <c r="L65" s="377">
        <v>0</v>
      </c>
      <c r="M65" s="377">
        <v>0</v>
      </c>
      <c r="N65" s="377">
        <v>0</v>
      </c>
      <c r="O65" s="377">
        <v>0</v>
      </c>
      <c r="P65" s="377">
        <v>13896.38</v>
      </c>
      <c r="Q65" s="377">
        <v>0</v>
      </c>
      <c r="R65" s="377">
        <v>0</v>
      </c>
      <c r="S65" s="377">
        <v>0</v>
      </c>
      <c r="T65" s="377">
        <v>0</v>
      </c>
      <c r="U65" s="377">
        <v>41500</v>
      </c>
      <c r="V65" s="377">
        <v>0</v>
      </c>
      <c r="W65" s="377">
        <v>0</v>
      </c>
      <c r="X65" s="377">
        <v>0</v>
      </c>
      <c r="Y65" s="377">
        <v>789340.08000000007</v>
      </c>
      <c r="Z65" s="377">
        <v>241518.38999999984</v>
      </c>
      <c r="AA65" s="377">
        <v>172.3</v>
      </c>
      <c r="AB65" s="377">
        <v>237578.63</v>
      </c>
      <c r="AC65" s="377">
        <v>44554.539999999892</v>
      </c>
      <c r="AD65" s="377">
        <v>29279.190000000002</v>
      </c>
      <c r="AE65" s="377">
        <v>0</v>
      </c>
      <c r="AF65" s="377">
        <v>48546.570000000065</v>
      </c>
      <c r="AG65" s="377">
        <v>10329.190000000004</v>
      </c>
      <c r="AH65" s="377">
        <v>1764</v>
      </c>
      <c r="AI65" s="377">
        <v>0</v>
      </c>
      <c r="AJ65" s="377">
        <v>0</v>
      </c>
      <c r="AK65" s="377">
        <v>1588.83</v>
      </c>
      <c r="AL65" s="377">
        <v>0</v>
      </c>
      <c r="AM65" s="377">
        <v>567.1</v>
      </c>
      <c r="AN65" s="377">
        <v>0</v>
      </c>
      <c r="AO65" s="377">
        <v>9407.489999999998</v>
      </c>
      <c r="AP65" s="377">
        <v>0</v>
      </c>
      <c r="AQ65" s="377">
        <v>4697.7999999999993</v>
      </c>
      <c r="AR65" s="377">
        <v>25450.059999999983</v>
      </c>
      <c r="AS65" s="377">
        <v>2555.86</v>
      </c>
      <c r="AT65" s="377">
        <v>6774.04</v>
      </c>
      <c r="AU65" s="377">
        <v>8980.1699999999983</v>
      </c>
      <c r="AV65" s="377">
        <v>3291.75</v>
      </c>
      <c r="AW65" s="377">
        <v>0</v>
      </c>
      <c r="AX65" s="377">
        <v>244.54</v>
      </c>
      <c r="AY65" s="377">
        <v>0</v>
      </c>
      <c r="AZ65" s="377">
        <v>0</v>
      </c>
      <c r="BA65" s="377">
        <v>113861.70000000007</v>
      </c>
      <c r="BB65" s="377">
        <v>0</v>
      </c>
      <c r="BC65" s="377">
        <v>0</v>
      </c>
      <c r="BD65" s="377">
        <v>0</v>
      </c>
      <c r="BE65" s="377">
        <v>791162.15</v>
      </c>
      <c r="BF65" s="377">
        <v>156942.24000000011</v>
      </c>
      <c r="BG65" s="377">
        <v>-1822.0699999999488</v>
      </c>
      <c r="BH65" s="377">
        <v>155120.17000000016</v>
      </c>
      <c r="BI65" s="377">
        <v>14449.75</v>
      </c>
      <c r="BJ65" s="377">
        <v>0</v>
      </c>
      <c r="BK65" s="377">
        <v>0</v>
      </c>
      <c r="BL65" s="377">
        <v>14449.75</v>
      </c>
      <c r="BM65" s="377">
        <v>0</v>
      </c>
      <c r="BN65" s="377">
        <v>26927.429999999997</v>
      </c>
      <c r="BO65" s="377">
        <v>0</v>
      </c>
      <c r="BP65" s="377">
        <v>0</v>
      </c>
      <c r="BQ65" s="377">
        <v>26927.429999999997</v>
      </c>
      <c r="BR65" s="377">
        <v>20824.68</v>
      </c>
      <c r="BS65" s="377">
        <v>-12477.679999999997</v>
      </c>
      <c r="BT65" s="377">
        <v>8347.0000000000036</v>
      </c>
      <c r="BU65" s="377">
        <v>0</v>
      </c>
      <c r="BV65" s="377">
        <v>0</v>
      </c>
      <c r="BW65" s="377">
        <v>0</v>
      </c>
      <c r="BX65" s="377">
        <v>0</v>
      </c>
      <c r="BY65" s="377">
        <v>0</v>
      </c>
      <c r="BZ65" s="377">
        <v>0</v>
      </c>
      <c r="CA65" s="377">
        <v>0</v>
      </c>
      <c r="CB65" s="377">
        <v>0</v>
      </c>
      <c r="CC65" s="377">
        <v>0</v>
      </c>
      <c r="CD65" s="377">
        <v>155120.17000000016</v>
      </c>
      <c r="CE65" s="377">
        <v>0</v>
      </c>
      <c r="CF65" s="377">
        <v>8347.0000000000036</v>
      </c>
      <c r="CG65" s="377">
        <v>0</v>
      </c>
      <c r="CH65" s="377">
        <v>0</v>
      </c>
      <c r="CI65" s="377">
        <f t="shared" si="0"/>
        <v>163467.17000000016</v>
      </c>
      <c r="CJ65" s="377">
        <v>201638.31</v>
      </c>
      <c r="CK65" s="377">
        <v>0</v>
      </c>
      <c r="CL65" s="377">
        <v>0</v>
      </c>
      <c r="CM65" s="377">
        <v>201638.31</v>
      </c>
      <c r="CN65" s="377">
        <v>0</v>
      </c>
      <c r="CO65" s="377">
        <v>0</v>
      </c>
      <c r="CP65" s="377">
        <v>0</v>
      </c>
      <c r="CQ65" s="377">
        <v>0</v>
      </c>
      <c r="CR65" s="377">
        <v>-40909.980000000003</v>
      </c>
      <c r="CS65" s="377">
        <v>160728.32999999999</v>
      </c>
      <c r="CT65" s="377">
        <v>0</v>
      </c>
      <c r="CU65" s="377">
        <v>0</v>
      </c>
      <c r="CV65" s="377">
        <v>0</v>
      </c>
      <c r="CW65" s="377">
        <v>0</v>
      </c>
      <c r="CX65" s="377"/>
      <c r="CY65" s="377"/>
      <c r="CZ65" s="377"/>
      <c r="DA65" s="377">
        <v>-1000</v>
      </c>
      <c r="DB65" s="377">
        <v>-1000</v>
      </c>
      <c r="DC65" s="377">
        <v>0</v>
      </c>
      <c r="DD65" s="377">
        <v>4405.09</v>
      </c>
      <c r="DE65" s="377">
        <v>0</v>
      </c>
      <c r="DF65" s="377">
        <v>0</v>
      </c>
      <c r="DG65" s="377">
        <v>-666.25</v>
      </c>
      <c r="DH65" s="377">
        <v>0</v>
      </c>
      <c r="DI65" s="377">
        <v>0</v>
      </c>
      <c r="DJ65" s="377">
        <v>0</v>
      </c>
      <c r="DK65" s="377">
        <v>3738.84</v>
      </c>
      <c r="DL65" s="377">
        <v>0</v>
      </c>
      <c r="DM65" s="377">
        <v>0</v>
      </c>
      <c r="DN65" s="377">
        <v>0</v>
      </c>
      <c r="DO65" s="377">
        <v>0</v>
      </c>
      <c r="DP65" s="377">
        <v>0</v>
      </c>
      <c r="DQ65" s="447">
        <v>0</v>
      </c>
      <c r="DR65" s="378">
        <v>611978.80999999994</v>
      </c>
      <c r="DS65" s="448">
        <v>179183.34000000008</v>
      </c>
      <c r="DT65" s="378">
        <v>0</v>
      </c>
      <c r="DU65" s="378">
        <v>13896.38</v>
      </c>
      <c r="DV65" s="378">
        <v>41500</v>
      </c>
      <c r="DW65" s="378">
        <v>0</v>
      </c>
    </row>
    <row r="66" spans="1:127">
      <c r="A66" s="444">
        <v>2079</v>
      </c>
      <c r="B66" s="445" t="s">
        <v>440</v>
      </c>
      <c r="C66" s="444">
        <v>2079</v>
      </c>
      <c r="D66" s="446" t="s">
        <v>907</v>
      </c>
      <c r="E66" s="446" t="s">
        <v>573</v>
      </c>
      <c r="F66" s="446" t="s">
        <v>908</v>
      </c>
      <c r="G66" s="446" t="s">
        <v>883</v>
      </c>
      <c r="H66" s="377">
        <v>2025759.52</v>
      </c>
      <c r="I66" s="377">
        <v>0</v>
      </c>
      <c r="J66" s="377">
        <v>177959.05</v>
      </c>
      <c r="K66" s="377">
        <v>0</v>
      </c>
      <c r="L66" s="377">
        <v>257520</v>
      </c>
      <c r="M66" s="377">
        <v>3456.93</v>
      </c>
      <c r="N66" s="377">
        <v>0</v>
      </c>
      <c r="O66" s="377">
        <v>0</v>
      </c>
      <c r="P66" s="377">
        <v>28697.479999999996</v>
      </c>
      <c r="Q66" s="377">
        <v>32147.45</v>
      </c>
      <c r="R66" s="377">
        <v>0</v>
      </c>
      <c r="S66" s="377">
        <v>0</v>
      </c>
      <c r="T66" s="377">
        <v>4387.97</v>
      </c>
      <c r="U66" s="377">
        <v>0</v>
      </c>
      <c r="V66" s="377">
        <v>0</v>
      </c>
      <c r="W66" s="377">
        <v>4676.25</v>
      </c>
      <c r="X66" s="377">
        <v>50148</v>
      </c>
      <c r="Y66" s="377">
        <v>2584752.6500000004</v>
      </c>
      <c r="Z66" s="377">
        <v>1028164.7700000011</v>
      </c>
      <c r="AA66" s="377">
        <v>15580.849999999999</v>
      </c>
      <c r="AB66" s="377">
        <v>327153.52</v>
      </c>
      <c r="AC66" s="377">
        <v>27221.120000000461</v>
      </c>
      <c r="AD66" s="377">
        <v>71423.199999999997</v>
      </c>
      <c r="AE66" s="377">
        <v>0</v>
      </c>
      <c r="AF66" s="377">
        <v>132769.65000000002</v>
      </c>
      <c r="AG66" s="377">
        <v>848.46000000001004</v>
      </c>
      <c r="AH66" s="377">
        <v>5715</v>
      </c>
      <c r="AI66" s="377">
        <v>0</v>
      </c>
      <c r="AJ66" s="377">
        <v>0</v>
      </c>
      <c r="AK66" s="377">
        <v>32140.619999999995</v>
      </c>
      <c r="AL66" s="377">
        <v>0</v>
      </c>
      <c r="AM66" s="377">
        <v>5995.88</v>
      </c>
      <c r="AN66" s="377">
        <v>9413.68</v>
      </c>
      <c r="AO66" s="377">
        <v>41599.069999999985</v>
      </c>
      <c r="AP66" s="377">
        <v>23115.16</v>
      </c>
      <c r="AQ66" s="377">
        <v>5318.28</v>
      </c>
      <c r="AR66" s="377">
        <v>77366.7</v>
      </c>
      <c r="AS66" s="377">
        <v>27755.18</v>
      </c>
      <c r="AT66" s="377">
        <v>0</v>
      </c>
      <c r="AU66" s="377">
        <v>44122.170000000006</v>
      </c>
      <c r="AV66" s="377">
        <v>8600</v>
      </c>
      <c r="AW66" s="377">
        <v>5726.3700000000008</v>
      </c>
      <c r="AX66" s="377">
        <v>162354.40000000002</v>
      </c>
      <c r="AY66" s="377">
        <v>200890.60999999996</v>
      </c>
      <c r="AZ66" s="377">
        <v>8624.08</v>
      </c>
      <c r="BA66" s="377">
        <v>208080.60000000006</v>
      </c>
      <c r="BB66" s="377">
        <v>0</v>
      </c>
      <c r="BC66" s="377">
        <v>0</v>
      </c>
      <c r="BD66" s="377">
        <v>0</v>
      </c>
      <c r="BE66" s="377">
        <v>2469979.3700000015</v>
      </c>
      <c r="BF66" s="377">
        <v>-81700.390000000305</v>
      </c>
      <c r="BG66" s="377">
        <v>114773.27999999886</v>
      </c>
      <c r="BH66" s="377">
        <v>33072.889999998559</v>
      </c>
      <c r="BI66" s="377">
        <v>8038.75</v>
      </c>
      <c r="BJ66" s="377">
        <v>0</v>
      </c>
      <c r="BK66" s="377">
        <v>0</v>
      </c>
      <c r="BL66" s="377">
        <v>8038.75</v>
      </c>
      <c r="BM66" s="377">
        <v>0</v>
      </c>
      <c r="BN66" s="377">
        <v>0</v>
      </c>
      <c r="BO66" s="377">
        <v>0</v>
      </c>
      <c r="BP66" s="377">
        <v>4527</v>
      </c>
      <c r="BQ66" s="377">
        <v>4527</v>
      </c>
      <c r="BR66" s="377">
        <v>22961.439999999999</v>
      </c>
      <c r="BS66" s="377">
        <v>3511.75</v>
      </c>
      <c r="BT66" s="377">
        <v>26473.19</v>
      </c>
      <c r="BU66" s="377">
        <v>0</v>
      </c>
      <c r="BV66" s="377">
        <v>0</v>
      </c>
      <c r="BW66" s="377">
        <v>0</v>
      </c>
      <c r="BX66" s="377">
        <v>0</v>
      </c>
      <c r="BY66" s="377">
        <v>0</v>
      </c>
      <c r="BZ66" s="377">
        <v>0</v>
      </c>
      <c r="CA66" s="377">
        <v>0</v>
      </c>
      <c r="CB66" s="377">
        <v>0</v>
      </c>
      <c r="CC66" s="377">
        <v>0</v>
      </c>
      <c r="CD66" s="377">
        <v>114467.42</v>
      </c>
      <c r="CE66" s="377">
        <v>0</v>
      </c>
      <c r="CF66" s="377">
        <v>26473.19</v>
      </c>
      <c r="CG66" s="377">
        <v>0</v>
      </c>
      <c r="CH66" s="377">
        <v>0</v>
      </c>
      <c r="CI66" s="377">
        <f t="shared" si="0"/>
        <v>140940.60999999999</v>
      </c>
      <c r="CJ66" s="377">
        <v>6286.23</v>
      </c>
      <c r="CK66" s="377">
        <v>233.8</v>
      </c>
      <c r="CL66" s="377">
        <v>96.3</v>
      </c>
      <c r="CM66" s="377">
        <v>6148.73</v>
      </c>
      <c r="CN66" s="377">
        <v>0</v>
      </c>
      <c r="CO66" s="377">
        <v>0</v>
      </c>
      <c r="CP66" s="377">
        <v>0</v>
      </c>
      <c r="CQ66" s="377">
        <v>0</v>
      </c>
      <c r="CR66" s="377">
        <v>-4745</v>
      </c>
      <c r="CS66" s="377">
        <v>1403.7299999999996</v>
      </c>
      <c r="CT66" s="377">
        <v>0</v>
      </c>
      <c r="CU66" s="377">
        <v>0</v>
      </c>
      <c r="CV66" s="377">
        <v>0</v>
      </c>
      <c r="CW66" s="377">
        <v>0</v>
      </c>
      <c r="CX66" s="377"/>
      <c r="CY66" s="377"/>
      <c r="CZ66" s="377"/>
      <c r="DA66" s="377">
        <v>169418.01999999836</v>
      </c>
      <c r="DB66" s="377">
        <v>169418.01999999836</v>
      </c>
      <c r="DC66" s="377">
        <v>0</v>
      </c>
      <c r="DD66" s="377">
        <v>38.770000000000003</v>
      </c>
      <c r="DE66" s="377">
        <v>0</v>
      </c>
      <c r="DF66" s="377">
        <v>0</v>
      </c>
      <c r="DG66" s="377">
        <v>-28516.18</v>
      </c>
      <c r="DH66" s="377">
        <v>-81394.53</v>
      </c>
      <c r="DI66" s="377">
        <v>0</v>
      </c>
      <c r="DJ66" s="377">
        <v>0</v>
      </c>
      <c r="DK66" s="377">
        <f>SUM(DC66:DJ66)</f>
        <v>-109871.94</v>
      </c>
      <c r="DL66" s="377">
        <v>0</v>
      </c>
      <c r="DM66" s="377">
        <v>0</v>
      </c>
      <c r="DN66" s="377">
        <v>0</v>
      </c>
      <c r="DO66" s="377">
        <v>0</v>
      </c>
      <c r="DP66" s="377">
        <v>0</v>
      </c>
      <c r="DQ66" s="447">
        <v>1.6298145055770874E-9</v>
      </c>
      <c r="DR66" s="378">
        <v>1603161.5700000017</v>
      </c>
      <c r="DS66" s="448">
        <v>866817.79999999981</v>
      </c>
      <c r="DT66" s="378">
        <v>200890.60999999996</v>
      </c>
      <c r="DU66" s="378">
        <v>65232.899999999994</v>
      </c>
      <c r="DV66" s="378">
        <v>0</v>
      </c>
      <c r="DW66" s="378">
        <v>0</v>
      </c>
    </row>
    <row r="67" spans="1:127">
      <c r="A67" s="444">
        <v>2081</v>
      </c>
      <c r="B67" s="445" t="s">
        <v>525</v>
      </c>
      <c r="C67" s="444">
        <v>2081</v>
      </c>
      <c r="D67" s="446" t="s">
        <v>907</v>
      </c>
      <c r="E67" s="446" t="s">
        <v>573</v>
      </c>
      <c r="F67" s="446" t="s">
        <v>908</v>
      </c>
      <c r="G67" s="446" t="s">
        <v>571</v>
      </c>
      <c r="H67" s="377">
        <v>2167302.9300000002</v>
      </c>
      <c r="I67" s="377">
        <v>0</v>
      </c>
      <c r="J67" s="377">
        <v>88193.45</v>
      </c>
      <c r="K67" s="377">
        <v>0</v>
      </c>
      <c r="L67" s="377">
        <v>223400</v>
      </c>
      <c r="M67" s="377">
        <v>856.93</v>
      </c>
      <c r="N67" s="377">
        <v>0</v>
      </c>
      <c r="O67" s="377">
        <v>0</v>
      </c>
      <c r="P67" s="377">
        <v>107193.86999999998</v>
      </c>
      <c r="Q67" s="377">
        <v>10312.399999999998</v>
      </c>
      <c r="R67" s="377">
        <v>0</v>
      </c>
      <c r="S67" s="377">
        <v>0</v>
      </c>
      <c r="T67" s="377">
        <v>12725.400000000001</v>
      </c>
      <c r="U67" s="377">
        <v>0</v>
      </c>
      <c r="V67" s="377">
        <v>0</v>
      </c>
      <c r="W67" s="377">
        <v>12369.25</v>
      </c>
      <c r="X67" s="377">
        <v>73173</v>
      </c>
      <c r="Y67" s="377">
        <v>2695527.2300000004</v>
      </c>
      <c r="Z67" s="377">
        <v>1172834.3199999989</v>
      </c>
      <c r="AA67" s="377">
        <v>0</v>
      </c>
      <c r="AB67" s="377">
        <v>318067.96999999997</v>
      </c>
      <c r="AC67" s="377">
        <v>39928.349999999627</v>
      </c>
      <c r="AD67" s="377">
        <v>171155.81</v>
      </c>
      <c r="AE67" s="377">
        <v>0</v>
      </c>
      <c r="AF67" s="377">
        <v>92207.989999999641</v>
      </c>
      <c r="AG67" s="377">
        <v>6963.1400000000031</v>
      </c>
      <c r="AH67" s="377">
        <v>1255</v>
      </c>
      <c r="AI67" s="377">
        <v>0</v>
      </c>
      <c r="AJ67" s="377">
        <v>0</v>
      </c>
      <c r="AK67" s="377">
        <v>6341.04</v>
      </c>
      <c r="AL67" s="377">
        <v>7444.21</v>
      </c>
      <c r="AM67" s="377">
        <v>41067.61</v>
      </c>
      <c r="AN67" s="377">
        <v>12349.39</v>
      </c>
      <c r="AO67" s="377">
        <v>24560.7</v>
      </c>
      <c r="AP67" s="377">
        <v>41339.75</v>
      </c>
      <c r="AQ67" s="377">
        <v>6880.45</v>
      </c>
      <c r="AR67" s="377">
        <v>156226.62000000005</v>
      </c>
      <c r="AS67" s="377">
        <v>10690.41</v>
      </c>
      <c r="AT67" s="377">
        <v>0</v>
      </c>
      <c r="AU67" s="377">
        <v>17666.52999999997</v>
      </c>
      <c r="AV67" s="377">
        <v>9471</v>
      </c>
      <c r="AW67" s="377">
        <v>4715</v>
      </c>
      <c r="AX67" s="377">
        <v>173546.37</v>
      </c>
      <c r="AY67" s="377">
        <v>230145.16999999998</v>
      </c>
      <c r="AZ67" s="377">
        <v>10479.26</v>
      </c>
      <c r="BA67" s="377">
        <v>215347.23</v>
      </c>
      <c r="BB67" s="377">
        <v>0</v>
      </c>
      <c r="BC67" s="377">
        <v>0</v>
      </c>
      <c r="BD67" s="377">
        <v>0</v>
      </c>
      <c r="BE67" s="377">
        <v>2770683.3199999975</v>
      </c>
      <c r="BF67" s="377">
        <v>128567.02000000005</v>
      </c>
      <c r="BG67" s="377">
        <v>-75156.089999997057</v>
      </c>
      <c r="BH67" s="377">
        <v>53410.930000002991</v>
      </c>
      <c r="BI67" s="377">
        <v>8754.25</v>
      </c>
      <c r="BJ67" s="377">
        <v>0</v>
      </c>
      <c r="BK67" s="377">
        <v>0</v>
      </c>
      <c r="BL67" s="377">
        <v>8754.25</v>
      </c>
      <c r="BM67" s="377">
        <v>0</v>
      </c>
      <c r="BN67" s="377">
        <v>16077.139999999998</v>
      </c>
      <c r="BO67" s="377">
        <v>0</v>
      </c>
      <c r="BP67" s="377">
        <v>3584</v>
      </c>
      <c r="BQ67" s="377">
        <v>19661.14</v>
      </c>
      <c r="BR67" s="377">
        <v>50918.68</v>
      </c>
      <c r="BS67" s="377">
        <v>-10906.89</v>
      </c>
      <c r="BT67" s="377">
        <v>40011.79</v>
      </c>
      <c r="BU67" s="377">
        <v>0</v>
      </c>
      <c r="BV67" s="377">
        <v>0</v>
      </c>
      <c r="BW67" s="377">
        <v>0</v>
      </c>
      <c r="BX67" s="377">
        <v>0</v>
      </c>
      <c r="BY67" s="377">
        <v>0</v>
      </c>
      <c r="BZ67" s="377">
        <v>0</v>
      </c>
      <c r="CA67" s="377">
        <v>0</v>
      </c>
      <c r="CB67" s="377">
        <v>0</v>
      </c>
      <c r="CC67" s="377">
        <v>0</v>
      </c>
      <c r="CD67" s="377">
        <v>53410.930000002991</v>
      </c>
      <c r="CE67" s="377">
        <v>0</v>
      </c>
      <c r="CF67" s="377">
        <v>40011.79</v>
      </c>
      <c r="CG67" s="377">
        <v>0</v>
      </c>
      <c r="CH67" s="377">
        <v>0</v>
      </c>
      <c r="CI67" s="377">
        <f t="shared" si="0"/>
        <v>93422.720000002999</v>
      </c>
      <c r="CJ67" s="377">
        <v>363161.46</v>
      </c>
      <c r="CK67" s="377">
        <v>2243.88</v>
      </c>
      <c r="CL67" s="377">
        <v>401.88</v>
      </c>
      <c r="CM67" s="377">
        <v>361319.46</v>
      </c>
      <c r="CN67" s="377">
        <v>0</v>
      </c>
      <c r="CO67" s="377">
        <v>0</v>
      </c>
      <c r="CP67" s="377">
        <v>13126.97</v>
      </c>
      <c r="CQ67" s="377">
        <v>0</v>
      </c>
      <c r="CR67" s="377">
        <v>-223938.19</v>
      </c>
      <c r="CS67" s="377">
        <v>150508.24</v>
      </c>
      <c r="CT67" s="377">
        <v>0</v>
      </c>
      <c r="CU67" s="377">
        <v>0</v>
      </c>
      <c r="CV67" s="377">
        <v>0</v>
      </c>
      <c r="CW67" s="377">
        <v>0</v>
      </c>
      <c r="CX67" s="377"/>
      <c r="CY67" s="377"/>
      <c r="CZ67" s="377"/>
      <c r="DA67" s="377">
        <v>0</v>
      </c>
      <c r="DB67" s="377">
        <v>0</v>
      </c>
      <c r="DC67" s="377">
        <v>0</v>
      </c>
      <c r="DD67" s="377">
        <v>3685.2</v>
      </c>
      <c r="DE67" s="377">
        <v>0</v>
      </c>
      <c r="DF67" s="377">
        <v>0</v>
      </c>
      <c r="DG67" s="377">
        <v>-19522.47</v>
      </c>
      <c r="DH67" s="377">
        <v>-41248.25</v>
      </c>
      <c r="DI67" s="377">
        <v>0</v>
      </c>
      <c r="DJ67" s="377">
        <v>0</v>
      </c>
      <c r="DK67" s="377">
        <v>-57085.520000000004</v>
      </c>
      <c r="DL67" s="377">
        <v>0</v>
      </c>
      <c r="DM67" s="377">
        <v>0</v>
      </c>
      <c r="DN67" s="377">
        <v>0</v>
      </c>
      <c r="DO67" s="377">
        <v>0</v>
      </c>
      <c r="DP67" s="377">
        <v>0</v>
      </c>
      <c r="DQ67" s="447">
        <v>0</v>
      </c>
      <c r="DR67" s="378">
        <v>1801157.579999998</v>
      </c>
      <c r="DS67" s="448">
        <v>969525.73999999953</v>
      </c>
      <c r="DT67" s="378">
        <v>230145.16999999998</v>
      </c>
      <c r="DU67" s="378">
        <v>130231.66999999998</v>
      </c>
      <c r="DV67" s="378">
        <v>0</v>
      </c>
      <c r="DW67" s="378">
        <v>0</v>
      </c>
    </row>
    <row r="68" spans="1:127">
      <c r="A68" s="444">
        <v>2296</v>
      </c>
      <c r="B68" s="445" t="s">
        <v>375</v>
      </c>
      <c r="C68" s="444">
        <v>2296</v>
      </c>
      <c r="D68" s="446" t="s">
        <v>907</v>
      </c>
      <c r="E68" s="446" t="s">
        <v>573</v>
      </c>
      <c r="F68" s="446" t="s">
        <v>908</v>
      </c>
      <c r="G68" s="446" t="s">
        <v>881</v>
      </c>
      <c r="H68" s="377">
        <v>1718445.75</v>
      </c>
      <c r="I68" s="377">
        <v>0</v>
      </c>
      <c r="J68" s="377">
        <v>63863.45</v>
      </c>
      <c r="K68" s="377">
        <v>0</v>
      </c>
      <c r="L68" s="377">
        <v>177130</v>
      </c>
      <c r="M68" s="377">
        <v>800</v>
      </c>
      <c r="N68" s="377">
        <v>0</v>
      </c>
      <c r="O68" s="377">
        <v>41669.03</v>
      </c>
      <c r="P68" s="377">
        <v>0</v>
      </c>
      <c r="Q68" s="377">
        <v>0</v>
      </c>
      <c r="R68" s="377">
        <v>0</v>
      </c>
      <c r="S68" s="377">
        <v>0</v>
      </c>
      <c r="T68" s="377">
        <v>19727.509999999998</v>
      </c>
      <c r="U68" s="377">
        <v>0</v>
      </c>
      <c r="V68" s="377">
        <v>0</v>
      </c>
      <c r="W68" s="377">
        <v>7455.63</v>
      </c>
      <c r="X68" s="377">
        <v>42933</v>
      </c>
      <c r="Y68" s="377">
        <v>2072024.3699999999</v>
      </c>
      <c r="Z68" s="377">
        <v>988873.91</v>
      </c>
      <c r="AA68" s="377">
        <v>0</v>
      </c>
      <c r="AB68" s="377">
        <v>172639.8</v>
      </c>
      <c r="AC68" s="377">
        <v>72871.179999999993</v>
      </c>
      <c r="AD68" s="377">
        <v>103267.66</v>
      </c>
      <c r="AE68" s="377">
        <v>7380.97</v>
      </c>
      <c r="AF68" s="377">
        <v>56332.84</v>
      </c>
      <c r="AG68" s="377">
        <v>6726.28</v>
      </c>
      <c r="AH68" s="377">
        <v>3257.6</v>
      </c>
      <c r="AI68" s="377">
        <v>0</v>
      </c>
      <c r="AJ68" s="377">
        <v>0</v>
      </c>
      <c r="AK68" s="377">
        <v>72236.63</v>
      </c>
      <c r="AL68" s="377">
        <v>2246.25</v>
      </c>
      <c r="AM68" s="377">
        <v>1564.26</v>
      </c>
      <c r="AN68" s="377">
        <v>7471.35</v>
      </c>
      <c r="AO68" s="377">
        <v>27722.6</v>
      </c>
      <c r="AP68" s="377">
        <v>31269.81</v>
      </c>
      <c r="AQ68" s="377">
        <v>19836.21</v>
      </c>
      <c r="AR68" s="377">
        <v>62521.01</v>
      </c>
      <c r="AS68" s="377">
        <v>8186.86</v>
      </c>
      <c r="AT68" s="377">
        <v>0</v>
      </c>
      <c r="AU68" s="377">
        <v>6552.09</v>
      </c>
      <c r="AV68" s="377">
        <v>5377.5</v>
      </c>
      <c r="AW68" s="377">
        <v>0</v>
      </c>
      <c r="AX68" s="377">
        <v>61163.47</v>
      </c>
      <c r="AY68" s="377">
        <v>163766.15</v>
      </c>
      <c r="AZ68" s="377">
        <v>16137.990000000002</v>
      </c>
      <c r="BA68" s="377">
        <v>98854.36</v>
      </c>
      <c r="BB68" s="377">
        <v>0</v>
      </c>
      <c r="BC68" s="377">
        <v>0</v>
      </c>
      <c r="BD68" s="377">
        <v>0</v>
      </c>
      <c r="BE68" s="377">
        <v>1996256.7800000005</v>
      </c>
      <c r="BF68" s="377">
        <v>238822.42999999991</v>
      </c>
      <c r="BG68" s="377">
        <v>75767.589999999385</v>
      </c>
      <c r="BH68" s="377">
        <v>314590.01999999932</v>
      </c>
      <c r="BI68" s="377">
        <v>7403.13</v>
      </c>
      <c r="BJ68" s="377">
        <v>0</v>
      </c>
      <c r="BK68" s="377">
        <v>0</v>
      </c>
      <c r="BL68" s="377">
        <v>7403.13</v>
      </c>
      <c r="BM68" s="377">
        <v>0</v>
      </c>
      <c r="BN68" s="377">
        <v>4990</v>
      </c>
      <c r="BO68" s="377">
        <v>0</v>
      </c>
      <c r="BP68" s="377">
        <v>0</v>
      </c>
      <c r="BQ68" s="377">
        <v>4990</v>
      </c>
      <c r="BR68" s="377">
        <v>18214.11</v>
      </c>
      <c r="BS68" s="377">
        <v>2413.13</v>
      </c>
      <c r="BT68" s="377">
        <v>20627.240000000002</v>
      </c>
      <c r="BU68" s="377">
        <v>0</v>
      </c>
      <c r="BV68" s="377">
        <v>0</v>
      </c>
      <c r="BW68" s="377">
        <v>0</v>
      </c>
      <c r="BX68" s="377">
        <v>0</v>
      </c>
      <c r="BY68" s="377">
        <v>0</v>
      </c>
      <c r="BZ68" s="377">
        <v>0</v>
      </c>
      <c r="CA68" s="377">
        <v>0</v>
      </c>
      <c r="CB68" s="377">
        <v>0</v>
      </c>
      <c r="CC68" s="377">
        <v>0</v>
      </c>
      <c r="CD68" s="377">
        <v>314590.01999999932</v>
      </c>
      <c r="CE68" s="377">
        <v>0</v>
      </c>
      <c r="CF68" s="377">
        <v>20627.240000000002</v>
      </c>
      <c r="CG68" s="377">
        <v>0</v>
      </c>
      <c r="CH68" s="377">
        <v>0</v>
      </c>
      <c r="CI68" s="377">
        <f t="shared" si="0"/>
        <v>335217.25999999931</v>
      </c>
      <c r="CJ68" s="377">
        <v>453549.5</v>
      </c>
      <c r="CK68" s="377">
        <v>136388.35999999999</v>
      </c>
      <c r="CL68" s="377">
        <v>0</v>
      </c>
      <c r="CM68" s="377">
        <v>317161.14</v>
      </c>
      <c r="CN68" s="377">
        <v>0</v>
      </c>
      <c r="CO68" s="377">
        <v>0</v>
      </c>
      <c r="CP68" s="377">
        <v>14483.179999999998</v>
      </c>
      <c r="CQ68" s="377">
        <v>-8325.9</v>
      </c>
      <c r="CR68" s="377">
        <v>33340.5</v>
      </c>
      <c r="CS68" s="377">
        <v>356658.92</v>
      </c>
      <c r="CT68" s="377">
        <v>0</v>
      </c>
      <c r="CU68" s="377">
        <v>0</v>
      </c>
      <c r="CV68" s="377">
        <v>0</v>
      </c>
      <c r="CW68" s="377">
        <v>0</v>
      </c>
      <c r="CX68" s="377"/>
      <c r="CY68" s="377"/>
      <c r="CZ68" s="377"/>
      <c r="DA68" s="377">
        <v>0</v>
      </c>
      <c r="DB68" s="377">
        <v>0</v>
      </c>
      <c r="DC68" s="377">
        <v>0</v>
      </c>
      <c r="DD68" s="377">
        <v>0</v>
      </c>
      <c r="DE68" s="377">
        <v>0</v>
      </c>
      <c r="DF68" s="377">
        <v>0</v>
      </c>
      <c r="DG68" s="377">
        <v>-21441.46</v>
      </c>
      <c r="DH68" s="377">
        <v>0</v>
      </c>
      <c r="DI68" s="377">
        <v>0</v>
      </c>
      <c r="DJ68" s="377">
        <v>0</v>
      </c>
      <c r="DK68" s="377">
        <v>-21441.46</v>
      </c>
      <c r="DL68" s="377">
        <v>0</v>
      </c>
      <c r="DM68" s="377">
        <v>0</v>
      </c>
      <c r="DN68" s="377">
        <v>0</v>
      </c>
      <c r="DO68" s="377">
        <v>0</v>
      </c>
      <c r="DP68" s="377">
        <v>0</v>
      </c>
      <c r="DQ68" s="447">
        <v>-0.19999999995343387</v>
      </c>
      <c r="DR68" s="378">
        <v>1408092.64</v>
      </c>
      <c r="DS68" s="448">
        <v>588164.1400000006</v>
      </c>
      <c r="DT68" s="378">
        <v>163766.15</v>
      </c>
      <c r="DU68" s="378">
        <v>61396.539999999994</v>
      </c>
      <c r="DV68" s="378">
        <v>0</v>
      </c>
      <c r="DW68" s="378">
        <v>0</v>
      </c>
    </row>
    <row r="69" spans="1:127">
      <c r="A69" s="444">
        <v>1015</v>
      </c>
      <c r="B69" s="445" t="s">
        <v>441</v>
      </c>
      <c r="C69" s="444">
        <v>1015</v>
      </c>
      <c r="D69" s="446" t="s">
        <v>907</v>
      </c>
      <c r="E69" s="446" t="s">
        <v>570</v>
      </c>
      <c r="F69" s="446" t="s">
        <v>908</v>
      </c>
      <c r="G69" s="446" t="s">
        <v>571</v>
      </c>
      <c r="H69" s="377">
        <v>757253.73</v>
      </c>
      <c r="I69" s="377">
        <v>0</v>
      </c>
      <c r="J69" s="377">
        <v>31748.560000000001</v>
      </c>
      <c r="K69" s="377">
        <v>0</v>
      </c>
      <c r="L69" s="377">
        <v>0</v>
      </c>
      <c r="M69" s="377">
        <v>500</v>
      </c>
      <c r="N69" s="377">
        <v>0</v>
      </c>
      <c r="O69" s="377">
        <v>0</v>
      </c>
      <c r="P69" s="377">
        <v>52228</v>
      </c>
      <c r="Q69" s="377">
        <v>0</v>
      </c>
      <c r="R69" s="377">
        <v>0</v>
      </c>
      <c r="S69" s="377">
        <v>0</v>
      </c>
      <c r="T69" s="377">
        <v>36125.370000000003</v>
      </c>
      <c r="U69" s="377">
        <v>47413.35</v>
      </c>
      <c r="V69" s="377">
        <v>0</v>
      </c>
      <c r="W69" s="377">
        <v>0</v>
      </c>
      <c r="X69" s="377">
        <v>-1087</v>
      </c>
      <c r="Y69" s="377">
        <v>924182.01</v>
      </c>
      <c r="Z69" s="377">
        <v>251515.69000000012</v>
      </c>
      <c r="AA69" s="377">
        <v>0</v>
      </c>
      <c r="AB69" s="377">
        <v>377365.54</v>
      </c>
      <c r="AC69" s="377">
        <v>32735.470000000059</v>
      </c>
      <c r="AD69" s="377">
        <v>40374.660000000003</v>
      </c>
      <c r="AE69" s="377">
        <v>0</v>
      </c>
      <c r="AF69" s="377">
        <v>9481.3700000001809</v>
      </c>
      <c r="AG69" s="377">
        <v>349.99999999999818</v>
      </c>
      <c r="AH69" s="377">
        <v>5910.83</v>
      </c>
      <c r="AI69" s="377">
        <v>0</v>
      </c>
      <c r="AJ69" s="377">
        <v>3291.75</v>
      </c>
      <c r="AK69" s="377">
        <v>39684.78</v>
      </c>
      <c r="AL69" s="377">
        <v>0</v>
      </c>
      <c r="AM69" s="377">
        <v>151</v>
      </c>
      <c r="AN69" s="377">
        <v>1781.78</v>
      </c>
      <c r="AO69" s="377">
        <v>9493.1400000000012</v>
      </c>
      <c r="AP69" s="377">
        <v>0</v>
      </c>
      <c r="AQ69" s="377">
        <v>1905.1100000000001</v>
      </c>
      <c r="AR69" s="377">
        <v>29712.69000000001</v>
      </c>
      <c r="AS69" s="377">
        <v>158.75</v>
      </c>
      <c r="AT69" s="377">
        <v>0</v>
      </c>
      <c r="AU69" s="377">
        <v>7176.4799999999959</v>
      </c>
      <c r="AV69" s="377">
        <v>3291.75</v>
      </c>
      <c r="AW69" s="377">
        <v>0</v>
      </c>
      <c r="AX69" s="377">
        <v>0</v>
      </c>
      <c r="AY69" s="377">
        <v>326.79999999997381</v>
      </c>
      <c r="AZ69" s="377">
        <v>0</v>
      </c>
      <c r="BA69" s="377">
        <v>0</v>
      </c>
      <c r="BB69" s="377">
        <v>53795.8</v>
      </c>
      <c r="BC69" s="377">
        <v>0</v>
      </c>
      <c r="BD69" s="377">
        <v>0</v>
      </c>
      <c r="BE69" s="377">
        <v>868503.39000000048</v>
      </c>
      <c r="BF69" s="377">
        <v>159353.10000000009</v>
      </c>
      <c r="BG69" s="377">
        <v>55678.61999999953</v>
      </c>
      <c r="BH69" s="377">
        <v>215031.71999999962</v>
      </c>
      <c r="BI69" s="377">
        <v>4951.75</v>
      </c>
      <c r="BJ69" s="377">
        <v>0</v>
      </c>
      <c r="BK69" s="377">
        <v>0</v>
      </c>
      <c r="BL69" s="377">
        <v>4951.75</v>
      </c>
      <c r="BM69" s="377">
        <v>0</v>
      </c>
      <c r="BN69" s="377">
        <v>4250</v>
      </c>
      <c r="BO69" s="377">
        <v>0</v>
      </c>
      <c r="BP69" s="377">
        <v>0</v>
      </c>
      <c r="BQ69" s="377">
        <v>4250</v>
      </c>
      <c r="BR69" s="377">
        <v>16487.5</v>
      </c>
      <c r="BS69" s="377">
        <v>701.75</v>
      </c>
      <c r="BT69" s="377">
        <v>17189.25</v>
      </c>
      <c r="BU69" s="377">
        <v>0</v>
      </c>
      <c r="BV69" s="377">
        <v>0</v>
      </c>
      <c r="BW69" s="377">
        <v>0</v>
      </c>
      <c r="BX69" s="377">
        <v>0</v>
      </c>
      <c r="BY69" s="377">
        <v>0</v>
      </c>
      <c r="BZ69" s="377">
        <v>0</v>
      </c>
      <c r="CA69" s="377">
        <v>0</v>
      </c>
      <c r="CB69" s="377">
        <v>0</v>
      </c>
      <c r="CC69" s="377">
        <v>0</v>
      </c>
      <c r="CD69" s="377">
        <v>215031.71999999962</v>
      </c>
      <c r="CE69" s="377">
        <v>0</v>
      </c>
      <c r="CF69" s="377">
        <v>17189.25</v>
      </c>
      <c r="CG69" s="377">
        <v>0</v>
      </c>
      <c r="CH69" s="377">
        <v>0</v>
      </c>
      <c r="CI69" s="377">
        <f t="shared" si="0"/>
        <v>232220.96999999962</v>
      </c>
      <c r="CJ69" s="377">
        <v>277308.18</v>
      </c>
      <c r="CK69" s="377">
        <v>50273</v>
      </c>
      <c r="CL69" s="377">
        <v>0</v>
      </c>
      <c r="CM69" s="377">
        <v>227035.18</v>
      </c>
      <c r="CN69" s="377">
        <v>1142.46</v>
      </c>
      <c r="CO69" s="377">
        <v>0</v>
      </c>
      <c r="CP69" s="377">
        <v>893.16</v>
      </c>
      <c r="CQ69" s="377">
        <v>0</v>
      </c>
      <c r="CR69" s="377">
        <v>0</v>
      </c>
      <c r="CS69" s="377">
        <v>229070.8</v>
      </c>
      <c r="CT69" s="377">
        <v>0</v>
      </c>
      <c r="CU69" s="377">
        <v>0</v>
      </c>
      <c r="CV69" s="377">
        <v>0</v>
      </c>
      <c r="CW69" s="377">
        <v>0</v>
      </c>
      <c r="CX69" s="377"/>
      <c r="CY69" s="377"/>
      <c r="CZ69" s="377"/>
      <c r="DA69" s="377">
        <v>0</v>
      </c>
      <c r="DB69" s="377">
        <v>0</v>
      </c>
      <c r="DC69" s="377">
        <v>0</v>
      </c>
      <c r="DD69" s="377">
        <v>4792.3999999999996</v>
      </c>
      <c r="DE69" s="377">
        <v>0</v>
      </c>
      <c r="DF69" s="377">
        <v>0</v>
      </c>
      <c r="DG69" s="377">
        <v>-3430.23</v>
      </c>
      <c r="DH69" s="377">
        <v>1788</v>
      </c>
      <c r="DI69" s="377">
        <v>0</v>
      </c>
      <c r="DJ69" s="377">
        <v>0</v>
      </c>
      <c r="DK69" s="377">
        <v>3150.1699999999996</v>
      </c>
      <c r="DL69" s="377">
        <v>0</v>
      </c>
      <c r="DM69" s="377">
        <v>0</v>
      </c>
      <c r="DN69" s="377">
        <v>0</v>
      </c>
      <c r="DO69" s="377">
        <v>0</v>
      </c>
      <c r="DP69" s="377">
        <v>0</v>
      </c>
      <c r="DQ69" s="447">
        <v>0</v>
      </c>
      <c r="DR69" s="378">
        <v>711822.73000000045</v>
      </c>
      <c r="DS69" s="448">
        <v>156680.66000000003</v>
      </c>
      <c r="DT69" s="378">
        <v>326.79999999997381</v>
      </c>
      <c r="DU69" s="378">
        <v>88353.37</v>
      </c>
      <c r="DV69" s="378">
        <v>47413.35</v>
      </c>
      <c r="DW69" s="378">
        <v>0</v>
      </c>
    </row>
    <row r="70" spans="1:127">
      <c r="A70" s="444">
        <v>1022</v>
      </c>
      <c r="B70" s="445" t="s">
        <v>442</v>
      </c>
      <c r="C70" s="444">
        <v>1022</v>
      </c>
      <c r="D70" s="446" t="s">
        <v>907</v>
      </c>
      <c r="E70" s="446" t="s">
        <v>570</v>
      </c>
      <c r="F70" s="446" t="s">
        <v>908</v>
      </c>
      <c r="G70" s="446" t="s">
        <v>571</v>
      </c>
      <c r="H70" s="377">
        <v>649121.31000000006</v>
      </c>
      <c r="I70" s="377">
        <v>0</v>
      </c>
      <c r="J70" s="377">
        <v>48141.16</v>
      </c>
      <c r="K70" s="377">
        <v>0</v>
      </c>
      <c r="L70" s="377">
        <v>0</v>
      </c>
      <c r="M70" s="377">
        <v>856.93</v>
      </c>
      <c r="N70" s="377">
        <v>0</v>
      </c>
      <c r="O70" s="377">
        <v>0</v>
      </c>
      <c r="P70" s="377">
        <v>6647.33</v>
      </c>
      <c r="Q70" s="377">
        <v>0</v>
      </c>
      <c r="R70" s="377">
        <v>0</v>
      </c>
      <c r="S70" s="377">
        <v>0</v>
      </c>
      <c r="T70" s="377">
        <v>9570.4</v>
      </c>
      <c r="U70" s="377">
        <v>54976</v>
      </c>
      <c r="V70" s="377">
        <v>0</v>
      </c>
      <c r="W70" s="377">
        <v>0</v>
      </c>
      <c r="X70" s="377">
        <v>0</v>
      </c>
      <c r="Y70" s="377">
        <v>769313.13000000012</v>
      </c>
      <c r="Z70" s="377">
        <v>205669.80000000016</v>
      </c>
      <c r="AA70" s="377">
        <v>0</v>
      </c>
      <c r="AB70" s="377">
        <v>83287.16</v>
      </c>
      <c r="AC70" s="377">
        <v>1262</v>
      </c>
      <c r="AD70" s="377">
        <v>3270.66</v>
      </c>
      <c r="AE70" s="377">
        <v>0</v>
      </c>
      <c r="AF70" s="377">
        <v>97463.950000000055</v>
      </c>
      <c r="AG70" s="377">
        <v>967.60999999999785</v>
      </c>
      <c r="AH70" s="377">
        <v>2576</v>
      </c>
      <c r="AI70" s="377">
        <v>0</v>
      </c>
      <c r="AJ70" s="377">
        <v>0</v>
      </c>
      <c r="AK70" s="377">
        <v>16286.51</v>
      </c>
      <c r="AL70" s="377">
        <v>11884.4</v>
      </c>
      <c r="AM70" s="377">
        <v>13377.09</v>
      </c>
      <c r="AN70" s="377">
        <v>1165.6699999999998</v>
      </c>
      <c r="AO70" s="377">
        <v>9282.0300000000007</v>
      </c>
      <c r="AP70" s="377">
        <v>0</v>
      </c>
      <c r="AQ70" s="377">
        <v>17111.52</v>
      </c>
      <c r="AR70" s="377">
        <v>16446.139999999996</v>
      </c>
      <c r="AS70" s="377">
        <v>893.14</v>
      </c>
      <c r="AT70" s="377">
        <v>0</v>
      </c>
      <c r="AU70" s="377">
        <v>4997.6399999999994</v>
      </c>
      <c r="AV70" s="377">
        <v>3291.75</v>
      </c>
      <c r="AW70" s="377">
        <v>0</v>
      </c>
      <c r="AX70" s="377">
        <v>1379.2399999999998</v>
      </c>
      <c r="AY70" s="377">
        <v>80488.549999999988</v>
      </c>
      <c r="AZ70" s="377">
        <v>0</v>
      </c>
      <c r="BA70" s="377">
        <v>82789.929999999993</v>
      </c>
      <c r="BB70" s="377">
        <v>0</v>
      </c>
      <c r="BC70" s="377">
        <v>0</v>
      </c>
      <c r="BD70" s="377">
        <v>0</v>
      </c>
      <c r="BE70" s="377">
        <v>653890.79000000027</v>
      </c>
      <c r="BF70" s="377">
        <v>233684.74</v>
      </c>
      <c r="BG70" s="377">
        <v>115422.33999999985</v>
      </c>
      <c r="BH70" s="377">
        <v>349107.07999999984</v>
      </c>
      <c r="BI70" s="377">
        <v>4627.75</v>
      </c>
      <c r="BJ70" s="377">
        <v>0</v>
      </c>
      <c r="BK70" s="377">
        <v>0</v>
      </c>
      <c r="BL70" s="377">
        <v>4627.75</v>
      </c>
      <c r="BM70" s="377">
        <v>0</v>
      </c>
      <c r="BN70" s="377">
        <v>0</v>
      </c>
      <c r="BO70" s="377">
        <v>0</v>
      </c>
      <c r="BP70" s="377">
        <v>0</v>
      </c>
      <c r="BQ70" s="377">
        <v>0</v>
      </c>
      <c r="BR70" s="377">
        <v>7297.5899999999965</v>
      </c>
      <c r="BS70" s="377">
        <v>4627.75</v>
      </c>
      <c r="BT70" s="377">
        <v>11925.339999999997</v>
      </c>
      <c r="BU70" s="377">
        <v>0</v>
      </c>
      <c r="BV70" s="377">
        <v>0</v>
      </c>
      <c r="BW70" s="377">
        <v>0</v>
      </c>
      <c r="BX70" s="377">
        <v>0</v>
      </c>
      <c r="BY70" s="377">
        <v>0</v>
      </c>
      <c r="BZ70" s="377">
        <v>0</v>
      </c>
      <c r="CA70" s="377">
        <v>0</v>
      </c>
      <c r="CB70" s="377">
        <v>0</v>
      </c>
      <c r="CC70" s="377">
        <v>0</v>
      </c>
      <c r="CD70" s="377">
        <v>349107.07999999984</v>
      </c>
      <c r="CE70" s="377">
        <v>0</v>
      </c>
      <c r="CF70" s="377">
        <v>11925.339999999997</v>
      </c>
      <c r="CG70" s="377">
        <v>0</v>
      </c>
      <c r="CH70" s="377">
        <v>0</v>
      </c>
      <c r="CI70" s="377">
        <f t="shared" si="0"/>
        <v>361032.41999999981</v>
      </c>
      <c r="CJ70" s="377">
        <v>363258.17</v>
      </c>
      <c r="CK70" s="377">
        <v>0</v>
      </c>
      <c r="CL70" s="377">
        <v>0</v>
      </c>
      <c r="CM70" s="377">
        <v>363258.17</v>
      </c>
      <c r="CN70" s="377">
        <v>600</v>
      </c>
      <c r="CO70" s="377">
        <v>0</v>
      </c>
      <c r="CP70" s="377">
        <v>2415.84</v>
      </c>
      <c r="CQ70" s="377">
        <v>0</v>
      </c>
      <c r="CR70" s="377">
        <v>0</v>
      </c>
      <c r="CS70" s="377">
        <v>366274.01</v>
      </c>
      <c r="CT70" s="377">
        <v>0</v>
      </c>
      <c r="CU70" s="377">
        <v>0</v>
      </c>
      <c r="CV70" s="377">
        <v>0</v>
      </c>
      <c r="CW70" s="377">
        <v>0</v>
      </c>
      <c r="CX70" s="377"/>
      <c r="CY70" s="377"/>
      <c r="CZ70" s="377"/>
      <c r="DA70" s="377">
        <v>0</v>
      </c>
      <c r="DB70" s="377">
        <v>0</v>
      </c>
      <c r="DC70" s="377">
        <v>0</v>
      </c>
      <c r="DD70" s="377">
        <v>6647.33</v>
      </c>
      <c r="DE70" s="377">
        <v>0</v>
      </c>
      <c r="DF70" s="377">
        <v>0</v>
      </c>
      <c r="DG70" s="377">
        <v>-11889.31</v>
      </c>
      <c r="DH70" s="377">
        <v>0</v>
      </c>
      <c r="DI70" s="377">
        <v>0</v>
      </c>
      <c r="DJ70" s="377">
        <v>0</v>
      </c>
      <c r="DK70" s="377">
        <v>-5241.9799999999996</v>
      </c>
      <c r="DL70" s="377">
        <v>0</v>
      </c>
      <c r="DM70" s="377">
        <v>0</v>
      </c>
      <c r="DN70" s="377">
        <v>0</v>
      </c>
      <c r="DO70" s="377">
        <v>0</v>
      </c>
      <c r="DP70" s="377">
        <v>0</v>
      </c>
      <c r="DQ70" s="447"/>
      <c r="DR70" s="378">
        <v>391921.18000000023</v>
      </c>
      <c r="DS70" s="448">
        <v>261969.61000000004</v>
      </c>
      <c r="DT70" s="378">
        <v>80488.549999999988</v>
      </c>
      <c r="DU70" s="378">
        <v>16217.73</v>
      </c>
      <c r="DV70" s="378">
        <v>54976</v>
      </c>
      <c r="DW70" s="378">
        <v>0</v>
      </c>
    </row>
    <row r="71" spans="1:127">
      <c r="A71" s="444">
        <v>2087</v>
      </c>
      <c r="B71" s="445" t="s">
        <v>443</v>
      </c>
      <c r="C71" s="444">
        <v>2087</v>
      </c>
      <c r="D71" s="446" t="s">
        <v>907</v>
      </c>
      <c r="E71" s="446" t="s">
        <v>573</v>
      </c>
      <c r="F71" s="446" t="s">
        <v>908</v>
      </c>
      <c r="G71" s="446" t="s">
        <v>571</v>
      </c>
      <c r="H71" s="377">
        <v>2219419.39</v>
      </c>
      <c r="I71" s="377">
        <v>0</v>
      </c>
      <c r="J71" s="377">
        <v>144946.63</v>
      </c>
      <c r="K71" s="377">
        <v>0</v>
      </c>
      <c r="L71" s="377">
        <v>279720</v>
      </c>
      <c r="M71" s="377">
        <v>2600</v>
      </c>
      <c r="N71" s="377">
        <v>0</v>
      </c>
      <c r="O71" s="377">
        <v>0</v>
      </c>
      <c r="P71" s="377">
        <v>51892.259999999995</v>
      </c>
      <c r="Q71" s="377">
        <v>42807.26</v>
      </c>
      <c r="R71" s="377">
        <v>0</v>
      </c>
      <c r="S71" s="377">
        <v>0</v>
      </c>
      <c r="T71" s="377">
        <v>0</v>
      </c>
      <c r="U71" s="377">
        <v>0</v>
      </c>
      <c r="V71" s="377">
        <v>0</v>
      </c>
      <c r="W71" s="377">
        <v>16175.83</v>
      </c>
      <c r="X71" s="377">
        <v>44164</v>
      </c>
      <c r="Y71" s="377">
        <v>2801725.3699999996</v>
      </c>
      <c r="Z71" s="377">
        <v>1121460.5199999968</v>
      </c>
      <c r="AA71" s="377">
        <v>-193.92999999999992</v>
      </c>
      <c r="AB71" s="377">
        <v>559.11999999999978</v>
      </c>
      <c r="AC71" s="377">
        <v>486942.93000000005</v>
      </c>
      <c r="AD71" s="377">
        <v>6.31</v>
      </c>
      <c r="AE71" s="377">
        <v>0</v>
      </c>
      <c r="AF71" s="377">
        <v>393217.04</v>
      </c>
      <c r="AG71" s="377">
        <v>20711.899999999972</v>
      </c>
      <c r="AH71" s="377">
        <v>1159.0500000000002</v>
      </c>
      <c r="AI71" s="377">
        <v>0</v>
      </c>
      <c r="AJ71" s="377">
        <v>0</v>
      </c>
      <c r="AK71" s="377">
        <v>38495.780000000013</v>
      </c>
      <c r="AL71" s="377">
        <v>4652.4400000000005</v>
      </c>
      <c r="AM71" s="377">
        <v>2404.15</v>
      </c>
      <c r="AN71" s="377">
        <v>15671.899999999998</v>
      </c>
      <c r="AO71" s="377">
        <v>35367.840000000004</v>
      </c>
      <c r="AP71" s="377">
        <v>25826.99</v>
      </c>
      <c r="AQ71" s="377">
        <v>8781.880000000001</v>
      </c>
      <c r="AR71" s="377">
        <v>155444.74000000002</v>
      </c>
      <c r="AS71" s="377">
        <v>3589.65</v>
      </c>
      <c r="AT71" s="377">
        <v>0</v>
      </c>
      <c r="AU71" s="377">
        <v>25229.160000000003</v>
      </c>
      <c r="AV71" s="377">
        <v>9471</v>
      </c>
      <c r="AW71" s="377">
        <v>1495</v>
      </c>
      <c r="AX71" s="377">
        <v>149812.95000000001</v>
      </c>
      <c r="AY71" s="377">
        <v>142998.63999999998</v>
      </c>
      <c r="AZ71" s="377">
        <v>9050.27</v>
      </c>
      <c r="BA71" s="377">
        <v>123659.98999999999</v>
      </c>
      <c r="BB71" s="377">
        <v>0</v>
      </c>
      <c r="BC71" s="377">
        <v>0</v>
      </c>
      <c r="BD71" s="377">
        <v>0</v>
      </c>
      <c r="BE71" s="377">
        <v>2775815.3199999975</v>
      </c>
      <c r="BF71" s="377">
        <v>253666.92000000022</v>
      </c>
      <c r="BG71" s="377">
        <v>25910.050000002142</v>
      </c>
      <c r="BH71" s="377">
        <v>279576.97000000236</v>
      </c>
      <c r="BI71" s="377">
        <v>8230</v>
      </c>
      <c r="BJ71" s="377">
        <v>0</v>
      </c>
      <c r="BK71" s="377">
        <v>0</v>
      </c>
      <c r="BL71" s="377">
        <v>8230</v>
      </c>
      <c r="BM71" s="377">
        <v>0</v>
      </c>
      <c r="BN71" s="377">
        <v>5523.18</v>
      </c>
      <c r="BO71" s="377">
        <v>0</v>
      </c>
      <c r="BP71" s="377">
        <v>0</v>
      </c>
      <c r="BQ71" s="377">
        <v>5523.18</v>
      </c>
      <c r="BR71" s="377">
        <v>0</v>
      </c>
      <c r="BS71" s="377">
        <v>2706.8199999999997</v>
      </c>
      <c r="BT71" s="377">
        <v>2706.8199999999997</v>
      </c>
      <c r="BU71" s="377">
        <v>0</v>
      </c>
      <c r="BV71" s="377">
        <v>0</v>
      </c>
      <c r="BW71" s="377">
        <v>0</v>
      </c>
      <c r="BX71" s="377">
        <v>0</v>
      </c>
      <c r="BY71" s="377">
        <v>0</v>
      </c>
      <c r="BZ71" s="377">
        <v>0</v>
      </c>
      <c r="CA71" s="377">
        <v>0</v>
      </c>
      <c r="CB71" s="377">
        <v>0</v>
      </c>
      <c r="CC71" s="377">
        <v>0</v>
      </c>
      <c r="CD71" s="377">
        <v>279576.97000000236</v>
      </c>
      <c r="CE71" s="377">
        <v>0</v>
      </c>
      <c r="CF71" s="377">
        <v>2706.82</v>
      </c>
      <c r="CG71" s="377">
        <v>0</v>
      </c>
      <c r="CH71" s="377">
        <v>0</v>
      </c>
      <c r="CI71" s="377">
        <f t="shared" si="0"/>
        <v>282283.79000000237</v>
      </c>
      <c r="CJ71" s="377">
        <v>725319</v>
      </c>
      <c r="CK71" s="377">
        <v>0</v>
      </c>
      <c r="CL71" s="377">
        <v>0</v>
      </c>
      <c r="CM71" s="377">
        <v>725319</v>
      </c>
      <c r="CN71" s="377">
        <v>0</v>
      </c>
      <c r="CO71" s="377">
        <v>0</v>
      </c>
      <c r="CP71" s="377">
        <v>3635</v>
      </c>
      <c r="CQ71" s="377">
        <v>0</v>
      </c>
      <c r="CR71" s="377">
        <v>-409581.18</v>
      </c>
      <c r="CS71" s="377">
        <v>319372.82</v>
      </c>
      <c r="CT71" s="377">
        <v>0</v>
      </c>
      <c r="CU71" s="377">
        <v>0</v>
      </c>
      <c r="CV71" s="377">
        <v>0</v>
      </c>
      <c r="CW71" s="377">
        <v>0</v>
      </c>
      <c r="CX71" s="377"/>
      <c r="CY71" s="377"/>
      <c r="CZ71" s="377"/>
      <c r="DA71" s="377">
        <v>0</v>
      </c>
      <c r="DB71" s="377">
        <v>0</v>
      </c>
      <c r="DC71" s="377">
        <v>0</v>
      </c>
      <c r="DD71" s="377">
        <v>7545.92</v>
      </c>
      <c r="DE71" s="377">
        <v>0</v>
      </c>
      <c r="DF71" s="377">
        <v>0</v>
      </c>
      <c r="DG71" s="377">
        <v>0</v>
      </c>
      <c r="DH71" s="377">
        <v>-44634.51</v>
      </c>
      <c r="DI71" s="377">
        <v>0</v>
      </c>
      <c r="DJ71" s="377">
        <v>0</v>
      </c>
      <c r="DK71" s="377">
        <v>-37088.590000000004</v>
      </c>
      <c r="DL71" s="377">
        <v>0</v>
      </c>
      <c r="DM71" s="377">
        <v>0</v>
      </c>
      <c r="DN71" s="377">
        <v>0</v>
      </c>
      <c r="DO71" s="377">
        <v>0</v>
      </c>
      <c r="DP71" s="377">
        <v>0</v>
      </c>
      <c r="DQ71" s="447">
        <v>-0.44000000000232831</v>
      </c>
      <c r="DR71" s="378">
        <v>2022703.8899999969</v>
      </c>
      <c r="DS71" s="448">
        <v>753111.43000000063</v>
      </c>
      <c r="DT71" s="378">
        <v>142998.63999999998</v>
      </c>
      <c r="DU71" s="378">
        <v>94699.51999999999</v>
      </c>
      <c r="DV71" s="378">
        <v>0</v>
      </c>
      <c r="DW71" s="378">
        <v>0</v>
      </c>
    </row>
    <row r="72" spans="1:127">
      <c r="A72" s="444">
        <v>2466</v>
      </c>
      <c r="B72" s="445" t="s">
        <v>444</v>
      </c>
      <c r="C72" s="444">
        <v>2466</v>
      </c>
      <c r="D72" s="446" t="s">
        <v>907</v>
      </c>
      <c r="E72" s="446" t="s">
        <v>573</v>
      </c>
      <c r="F72" s="446" t="s">
        <v>908</v>
      </c>
      <c r="G72" s="446" t="s">
        <v>571</v>
      </c>
      <c r="H72" s="377">
        <v>3737307.28</v>
      </c>
      <c r="I72" s="377">
        <v>0</v>
      </c>
      <c r="J72" s="377">
        <v>88352.22</v>
      </c>
      <c r="K72" s="377">
        <v>0</v>
      </c>
      <c r="L72" s="377">
        <v>417300</v>
      </c>
      <c r="M72" s="377">
        <v>13027.72</v>
      </c>
      <c r="N72" s="377">
        <v>0</v>
      </c>
      <c r="O72" s="377">
        <v>0</v>
      </c>
      <c r="P72" s="377">
        <v>59916.990000000005</v>
      </c>
      <c r="Q72" s="377">
        <v>1509.54</v>
      </c>
      <c r="R72" s="377">
        <v>0</v>
      </c>
      <c r="S72" s="377">
        <v>0</v>
      </c>
      <c r="T72" s="377">
        <v>9458.0400000000009</v>
      </c>
      <c r="U72" s="377">
        <v>260</v>
      </c>
      <c r="V72" s="377">
        <v>0</v>
      </c>
      <c r="W72" s="377">
        <v>22809.38</v>
      </c>
      <c r="X72" s="377">
        <v>84343</v>
      </c>
      <c r="Y72" s="377">
        <v>4434284.17</v>
      </c>
      <c r="Z72" s="377">
        <v>1869034.5500000007</v>
      </c>
      <c r="AA72" s="377">
        <v>0</v>
      </c>
      <c r="AB72" s="377">
        <v>373382.39999999997</v>
      </c>
      <c r="AC72" s="377">
        <v>293038.77000000066</v>
      </c>
      <c r="AD72" s="377">
        <v>161586.28</v>
      </c>
      <c r="AE72" s="377">
        <v>91456.07</v>
      </c>
      <c r="AF72" s="377">
        <v>160841.51000000021</v>
      </c>
      <c r="AG72" s="377">
        <v>13327.660000000022</v>
      </c>
      <c r="AH72" s="377">
        <v>289</v>
      </c>
      <c r="AI72" s="377">
        <v>0</v>
      </c>
      <c r="AJ72" s="377">
        <v>0</v>
      </c>
      <c r="AK72" s="377">
        <v>74127.380000000019</v>
      </c>
      <c r="AL72" s="377">
        <v>7750.0499999999993</v>
      </c>
      <c r="AM72" s="377">
        <v>15518.429999999997</v>
      </c>
      <c r="AN72" s="377">
        <v>19708.670000000006</v>
      </c>
      <c r="AO72" s="377">
        <v>102236.13</v>
      </c>
      <c r="AP72" s="377">
        <v>30739.81</v>
      </c>
      <c r="AQ72" s="377">
        <v>50080.3</v>
      </c>
      <c r="AR72" s="377">
        <v>179650.52000000008</v>
      </c>
      <c r="AS72" s="377">
        <v>13692.39</v>
      </c>
      <c r="AT72" s="377">
        <v>0</v>
      </c>
      <c r="AU72" s="377">
        <v>64857.619999999981</v>
      </c>
      <c r="AV72" s="377">
        <v>18745.650000000001</v>
      </c>
      <c r="AW72" s="377">
        <v>0</v>
      </c>
      <c r="AX72" s="377">
        <v>123952.86000000003</v>
      </c>
      <c r="AY72" s="377">
        <v>202923.84000000008</v>
      </c>
      <c r="AZ72" s="377">
        <v>47162.5</v>
      </c>
      <c r="BA72" s="377">
        <v>405716.70999999996</v>
      </c>
      <c r="BB72" s="377">
        <v>0</v>
      </c>
      <c r="BC72" s="377">
        <v>0</v>
      </c>
      <c r="BD72" s="377">
        <v>0</v>
      </c>
      <c r="BE72" s="377">
        <v>4319819.1000000006</v>
      </c>
      <c r="BF72" s="377">
        <v>842018.03000000026</v>
      </c>
      <c r="BG72" s="377">
        <v>114465.06999999937</v>
      </c>
      <c r="BH72" s="377">
        <v>956483.09999999963</v>
      </c>
      <c r="BI72" s="377">
        <v>11402.5</v>
      </c>
      <c r="BJ72" s="377">
        <v>0</v>
      </c>
      <c r="BK72" s="377">
        <v>0</v>
      </c>
      <c r="BL72" s="377">
        <v>11402.5</v>
      </c>
      <c r="BM72" s="377">
        <v>0</v>
      </c>
      <c r="BN72" s="377">
        <v>56612</v>
      </c>
      <c r="BO72" s="377">
        <v>0</v>
      </c>
      <c r="BP72" s="377">
        <v>0</v>
      </c>
      <c r="BQ72" s="377">
        <v>56612</v>
      </c>
      <c r="BR72" s="377">
        <v>58991</v>
      </c>
      <c r="BS72" s="377">
        <v>-45209.5</v>
      </c>
      <c r="BT72" s="377">
        <v>13781.5</v>
      </c>
      <c r="BU72" s="377">
        <v>0</v>
      </c>
      <c r="BV72" s="377">
        <v>0</v>
      </c>
      <c r="BW72" s="377">
        <v>0</v>
      </c>
      <c r="BX72" s="377">
        <v>0</v>
      </c>
      <c r="BY72" s="377">
        <v>0</v>
      </c>
      <c r="BZ72" s="377">
        <v>0</v>
      </c>
      <c r="CA72" s="377">
        <v>0</v>
      </c>
      <c r="CB72" s="377">
        <v>0</v>
      </c>
      <c r="CC72" s="377">
        <v>0</v>
      </c>
      <c r="CD72" s="377">
        <v>956483.09999999963</v>
      </c>
      <c r="CE72" s="377">
        <v>0</v>
      </c>
      <c r="CF72" s="377">
        <v>13781.5</v>
      </c>
      <c r="CG72" s="377">
        <v>0</v>
      </c>
      <c r="CH72" s="377">
        <v>0</v>
      </c>
      <c r="CI72" s="377">
        <f t="shared" si="0"/>
        <v>970264.59999999963</v>
      </c>
      <c r="CJ72" s="377">
        <v>1382428.94</v>
      </c>
      <c r="CK72" s="377">
        <v>78450.350000000006</v>
      </c>
      <c r="CL72" s="377">
        <v>0</v>
      </c>
      <c r="CM72" s="377">
        <v>1303978.5899999999</v>
      </c>
      <c r="CN72" s="377">
        <v>0</v>
      </c>
      <c r="CO72" s="377">
        <v>0</v>
      </c>
      <c r="CP72" s="377">
        <v>21803.25</v>
      </c>
      <c r="CQ72" s="377">
        <v>0</v>
      </c>
      <c r="CR72" s="377">
        <v>-284980.44</v>
      </c>
      <c r="CS72" s="377">
        <v>1040801.3999999999</v>
      </c>
      <c r="CT72" s="377">
        <v>0</v>
      </c>
      <c r="CU72" s="377">
        <v>0</v>
      </c>
      <c r="CV72" s="377">
        <v>0</v>
      </c>
      <c r="CW72" s="377">
        <v>0</v>
      </c>
      <c r="CX72" s="377"/>
      <c r="CY72" s="377"/>
      <c r="CZ72" s="377"/>
      <c r="DA72" s="377">
        <v>0</v>
      </c>
      <c r="DB72" s="377">
        <v>0</v>
      </c>
      <c r="DC72" s="377">
        <v>0</v>
      </c>
      <c r="DD72" s="377">
        <v>26393.14</v>
      </c>
      <c r="DE72" s="377">
        <v>0</v>
      </c>
      <c r="DF72" s="377">
        <v>0</v>
      </c>
      <c r="DG72" s="377">
        <v>-84462.15</v>
      </c>
      <c r="DH72" s="377">
        <v>-12197.13</v>
      </c>
      <c r="DI72" s="377">
        <v>0</v>
      </c>
      <c r="DJ72" s="377">
        <v>0</v>
      </c>
      <c r="DK72" s="377">
        <v>-70266.14</v>
      </c>
      <c r="DL72" s="377">
        <v>0</v>
      </c>
      <c r="DM72" s="377">
        <v>0</v>
      </c>
      <c r="DN72" s="377">
        <v>-270.66000000000003</v>
      </c>
      <c r="DO72" s="377">
        <v>0</v>
      </c>
      <c r="DP72" s="377">
        <v>0</v>
      </c>
      <c r="DQ72" s="447">
        <v>0</v>
      </c>
      <c r="DR72" s="378">
        <v>2962667.2400000012</v>
      </c>
      <c r="DS72" s="448">
        <v>1357151.8599999994</v>
      </c>
      <c r="DT72" s="378">
        <v>202923.84000000008</v>
      </c>
      <c r="DU72" s="378">
        <v>70884.570000000007</v>
      </c>
      <c r="DV72" s="378">
        <v>260</v>
      </c>
      <c r="DW72" s="378">
        <v>-270.66000000000003</v>
      </c>
    </row>
    <row r="73" spans="1:127">
      <c r="A73" s="444">
        <v>2091</v>
      </c>
      <c r="B73" s="445" t="s">
        <v>445</v>
      </c>
      <c r="C73" s="444">
        <v>2091</v>
      </c>
      <c r="D73" s="446" t="s">
        <v>907</v>
      </c>
      <c r="E73" s="446" t="s">
        <v>573</v>
      </c>
      <c r="F73" s="446" t="s">
        <v>908</v>
      </c>
      <c r="G73" s="446" t="s">
        <v>883</v>
      </c>
      <c r="H73" s="377">
        <v>1128540.3999999999</v>
      </c>
      <c r="I73" s="377">
        <v>0</v>
      </c>
      <c r="J73" s="377">
        <v>102537.17</v>
      </c>
      <c r="K73" s="377">
        <v>0</v>
      </c>
      <c r="L73" s="377">
        <v>128690</v>
      </c>
      <c r="M73" s="377">
        <v>2706</v>
      </c>
      <c r="N73" s="377">
        <v>0</v>
      </c>
      <c r="O73" s="377">
        <v>15155</v>
      </c>
      <c r="P73" s="377">
        <v>36357.409999999996</v>
      </c>
      <c r="Q73" s="377">
        <v>1289.92</v>
      </c>
      <c r="R73" s="377">
        <v>0</v>
      </c>
      <c r="S73" s="377">
        <v>0</v>
      </c>
      <c r="T73" s="377">
        <v>12872.26</v>
      </c>
      <c r="U73" s="377">
        <v>3857.0699999999997</v>
      </c>
      <c r="V73" s="377">
        <v>0</v>
      </c>
      <c r="W73" s="377">
        <v>7168.55</v>
      </c>
      <c r="X73" s="377">
        <v>35012</v>
      </c>
      <c r="Y73" s="377">
        <v>1474185.7799999998</v>
      </c>
      <c r="Z73" s="377">
        <v>640779.74999999907</v>
      </c>
      <c r="AA73" s="377">
        <v>1205.2600000000002</v>
      </c>
      <c r="AB73" s="377">
        <v>195.60000000000014</v>
      </c>
      <c r="AC73" s="377">
        <v>328399.58000000025</v>
      </c>
      <c r="AD73" s="377">
        <v>39.989999999999888</v>
      </c>
      <c r="AE73" s="377">
        <v>0</v>
      </c>
      <c r="AF73" s="377">
        <v>370819.13999999937</v>
      </c>
      <c r="AG73" s="377">
        <v>15373.560000000009</v>
      </c>
      <c r="AH73" s="377">
        <v>3337.67</v>
      </c>
      <c r="AI73" s="377">
        <v>0</v>
      </c>
      <c r="AJ73" s="377">
        <v>1084.74</v>
      </c>
      <c r="AK73" s="377">
        <v>51931.020000000004</v>
      </c>
      <c r="AL73" s="377">
        <v>0</v>
      </c>
      <c r="AM73" s="377">
        <v>15865.500000000007</v>
      </c>
      <c r="AN73" s="377">
        <v>9098.92</v>
      </c>
      <c r="AO73" s="377">
        <v>25067.630000000005</v>
      </c>
      <c r="AP73" s="377">
        <v>16916.68</v>
      </c>
      <c r="AQ73" s="377">
        <v>11847.689999999997</v>
      </c>
      <c r="AR73" s="377">
        <v>48973.630000000026</v>
      </c>
      <c r="AS73" s="377">
        <v>346.49</v>
      </c>
      <c r="AT73" s="377">
        <v>0</v>
      </c>
      <c r="AU73" s="377">
        <v>17670.419999999984</v>
      </c>
      <c r="AV73" s="377">
        <v>5139.75</v>
      </c>
      <c r="AW73" s="377">
        <v>4505</v>
      </c>
      <c r="AX73" s="377">
        <v>61620.2</v>
      </c>
      <c r="AY73" s="377">
        <v>64146.03</v>
      </c>
      <c r="AZ73" s="377">
        <v>4462.46</v>
      </c>
      <c r="BA73" s="377">
        <v>147059.66</v>
      </c>
      <c r="BB73" s="377">
        <v>0</v>
      </c>
      <c r="BC73" s="377">
        <v>0</v>
      </c>
      <c r="BD73" s="377">
        <v>0</v>
      </c>
      <c r="BE73" s="377">
        <v>1845886.3699999982</v>
      </c>
      <c r="BF73" s="377">
        <v>-278013.80000000028</v>
      </c>
      <c r="BG73" s="377">
        <v>-371700.58999999845</v>
      </c>
      <c r="BH73" s="377">
        <v>-649714.38999999873</v>
      </c>
      <c r="BI73" s="377">
        <v>6098.13</v>
      </c>
      <c r="BJ73" s="377">
        <v>0</v>
      </c>
      <c r="BK73" s="377">
        <v>0</v>
      </c>
      <c r="BL73" s="377">
        <v>6098.13</v>
      </c>
      <c r="BM73" s="377">
        <v>0</v>
      </c>
      <c r="BN73" s="377">
        <v>0</v>
      </c>
      <c r="BO73" s="377">
        <v>0</v>
      </c>
      <c r="BP73" s="377">
        <v>0</v>
      </c>
      <c r="BQ73" s="377">
        <v>0</v>
      </c>
      <c r="BR73" s="377">
        <v>0</v>
      </c>
      <c r="BS73" s="377">
        <v>6098.13</v>
      </c>
      <c r="BT73" s="377">
        <v>6098.13</v>
      </c>
      <c r="BU73" s="377">
        <v>0</v>
      </c>
      <c r="BV73" s="377">
        <v>0</v>
      </c>
      <c r="BW73" s="377">
        <v>0</v>
      </c>
      <c r="BX73" s="377">
        <v>0</v>
      </c>
      <c r="BY73" s="377">
        <v>0</v>
      </c>
      <c r="BZ73" s="377">
        <v>0</v>
      </c>
      <c r="CA73" s="377">
        <v>0</v>
      </c>
      <c r="CB73" s="377">
        <v>0</v>
      </c>
      <c r="CC73" s="377">
        <v>0</v>
      </c>
      <c r="CD73" s="377">
        <v>-649714.38999999873</v>
      </c>
      <c r="CE73" s="377">
        <v>0</v>
      </c>
      <c r="CF73" s="377">
        <v>6098.13</v>
      </c>
      <c r="CG73" s="377">
        <v>0</v>
      </c>
      <c r="CH73" s="377">
        <v>0</v>
      </c>
      <c r="CI73" s="377">
        <f t="shared" si="0"/>
        <v>-643616.25999999873</v>
      </c>
      <c r="CJ73" s="377">
        <v>0</v>
      </c>
      <c r="CK73" s="377">
        <v>0</v>
      </c>
      <c r="CL73" s="377">
        <v>0</v>
      </c>
      <c r="CM73" s="377">
        <v>0</v>
      </c>
      <c r="CN73" s="377">
        <v>0</v>
      </c>
      <c r="CO73" s="377">
        <v>0</v>
      </c>
      <c r="CP73" s="377">
        <v>0</v>
      </c>
      <c r="CQ73" s="377">
        <v>0</v>
      </c>
      <c r="CR73" s="377">
        <v>0</v>
      </c>
      <c r="CS73" s="377">
        <v>0</v>
      </c>
      <c r="CT73" s="377">
        <v>0</v>
      </c>
      <c r="CU73" s="377">
        <v>0</v>
      </c>
      <c r="CV73" s="377">
        <v>0</v>
      </c>
      <c r="CW73" s="377">
        <v>0</v>
      </c>
      <c r="CX73" s="377"/>
      <c r="CY73" s="377"/>
      <c r="CZ73" s="377"/>
      <c r="DA73" s="377">
        <v>-650507.57999999868</v>
      </c>
      <c r="DB73" s="377">
        <v>-650507.57999999868</v>
      </c>
      <c r="DC73" s="377">
        <v>31000</v>
      </c>
      <c r="DD73" s="377">
        <v>0</v>
      </c>
      <c r="DE73" s="377">
        <v>0</v>
      </c>
      <c r="DF73" s="377">
        <v>0</v>
      </c>
      <c r="DG73" s="377">
        <v>-24108.68</v>
      </c>
      <c r="DH73" s="377">
        <v>0</v>
      </c>
      <c r="DI73" s="377">
        <v>0</v>
      </c>
      <c r="DJ73" s="377">
        <v>0</v>
      </c>
      <c r="DK73" s="377">
        <v>6891.32</v>
      </c>
      <c r="DL73" s="377">
        <v>0</v>
      </c>
      <c r="DM73" s="377">
        <v>0</v>
      </c>
      <c r="DN73" s="377">
        <v>0</v>
      </c>
      <c r="DO73" s="377">
        <v>0</v>
      </c>
      <c r="DP73" s="377">
        <v>0</v>
      </c>
      <c r="DQ73" s="447">
        <v>-1.280568540096283E-9</v>
      </c>
      <c r="DR73" s="378">
        <v>1356812.8799999987</v>
      </c>
      <c r="DS73" s="448">
        <v>489073.48999999953</v>
      </c>
      <c r="DT73" s="378">
        <v>64146.03</v>
      </c>
      <c r="DU73" s="378">
        <v>65674.59</v>
      </c>
      <c r="DV73" s="378">
        <v>3857.0699999999997</v>
      </c>
      <c r="DW73" s="378">
        <v>0</v>
      </c>
    </row>
    <row r="74" spans="1:127">
      <c r="A74" s="444">
        <v>2093</v>
      </c>
      <c r="B74" s="445" t="s">
        <v>526</v>
      </c>
      <c r="C74" s="444">
        <v>2093</v>
      </c>
      <c r="D74" s="446" t="s">
        <v>907</v>
      </c>
      <c r="E74" s="446" t="s">
        <v>573</v>
      </c>
      <c r="F74" s="446" t="s">
        <v>908</v>
      </c>
      <c r="G74" s="446" t="s">
        <v>571</v>
      </c>
      <c r="H74" s="377">
        <v>2049486.62</v>
      </c>
      <c r="I74" s="377">
        <v>0</v>
      </c>
      <c r="J74" s="377">
        <v>99597.5</v>
      </c>
      <c r="K74" s="377">
        <v>0</v>
      </c>
      <c r="L74" s="377">
        <v>114560</v>
      </c>
      <c r="M74" s="377">
        <v>5771.29</v>
      </c>
      <c r="N74" s="377">
        <v>0</v>
      </c>
      <c r="O74" s="377">
        <v>0</v>
      </c>
      <c r="P74" s="377">
        <v>108146.32999999999</v>
      </c>
      <c r="Q74" s="377">
        <v>919.00000000000728</v>
      </c>
      <c r="R74" s="377">
        <v>0</v>
      </c>
      <c r="S74" s="377">
        <v>0</v>
      </c>
      <c r="T74" s="377">
        <v>34895.61</v>
      </c>
      <c r="U74" s="377">
        <v>0</v>
      </c>
      <c r="V74" s="377">
        <v>0</v>
      </c>
      <c r="W74" s="377">
        <v>6295.21</v>
      </c>
      <c r="X74" s="377">
        <v>148416</v>
      </c>
      <c r="Y74" s="377">
        <v>2568087.56</v>
      </c>
      <c r="Z74" s="377">
        <v>840964.75000000012</v>
      </c>
      <c r="AA74" s="377">
        <v>2768.0299999999997</v>
      </c>
      <c r="AB74" s="377">
        <v>1679.7699999999991</v>
      </c>
      <c r="AC74" s="377">
        <v>392189.47000000038</v>
      </c>
      <c r="AD74" s="377">
        <v>1670.87</v>
      </c>
      <c r="AE74" s="377">
        <v>0</v>
      </c>
      <c r="AF74" s="377">
        <v>318140.40999999957</v>
      </c>
      <c r="AG74" s="377">
        <v>18992.349999999995</v>
      </c>
      <c r="AH74" s="377">
        <v>3018.26</v>
      </c>
      <c r="AI74" s="377">
        <v>0</v>
      </c>
      <c r="AJ74" s="377">
        <v>0</v>
      </c>
      <c r="AK74" s="377">
        <v>145377.53999999998</v>
      </c>
      <c r="AL74" s="377">
        <v>0</v>
      </c>
      <c r="AM74" s="377">
        <v>4628.45</v>
      </c>
      <c r="AN74" s="377">
        <v>10706.08</v>
      </c>
      <c r="AO74" s="377">
        <v>58033.279999999999</v>
      </c>
      <c r="AP74" s="377">
        <v>19886.79</v>
      </c>
      <c r="AQ74" s="377">
        <v>8880.4400000000023</v>
      </c>
      <c r="AR74" s="377">
        <v>79647.409999999989</v>
      </c>
      <c r="AS74" s="377">
        <v>17807.919999999998</v>
      </c>
      <c r="AT74" s="377">
        <v>-2792.75</v>
      </c>
      <c r="AU74" s="377">
        <v>29194.720000000005</v>
      </c>
      <c r="AV74" s="377">
        <v>0</v>
      </c>
      <c r="AW74" s="377">
        <v>100</v>
      </c>
      <c r="AX74" s="377">
        <v>185199.23</v>
      </c>
      <c r="AY74" s="377">
        <v>195525</v>
      </c>
      <c r="AZ74" s="377">
        <v>17290</v>
      </c>
      <c r="BA74" s="377">
        <v>45309.000000000015</v>
      </c>
      <c r="BB74" s="377">
        <v>0</v>
      </c>
      <c r="BC74" s="377">
        <v>0</v>
      </c>
      <c r="BD74" s="377">
        <v>0</v>
      </c>
      <c r="BE74" s="377">
        <v>2394217.0200000005</v>
      </c>
      <c r="BF74" s="377">
        <v>365168.97999999981</v>
      </c>
      <c r="BG74" s="377">
        <v>173870.53999999957</v>
      </c>
      <c r="BH74" s="377">
        <v>539039.51999999932</v>
      </c>
      <c r="BI74" s="377">
        <v>49690</v>
      </c>
      <c r="BJ74" s="377">
        <v>0</v>
      </c>
      <c r="BK74" s="377">
        <v>0</v>
      </c>
      <c r="BL74" s="377">
        <v>49690</v>
      </c>
      <c r="BM74" s="377">
        <v>0</v>
      </c>
      <c r="BN74" s="377">
        <v>34570</v>
      </c>
      <c r="BO74" s="377">
        <v>41343</v>
      </c>
      <c r="BP74" s="377">
        <v>0</v>
      </c>
      <c r="BQ74" s="377">
        <v>75913</v>
      </c>
      <c r="BR74" s="377">
        <v>66732.479999999996</v>
      </c>
      <c r="BS74" s="377">
        <v>-26223</v>
      </c>
      <c r="BT74" s="377">
        <v>40509.479999999996</v>
      </c>
      <c r="BU74" s="377">
        <v>0</v>
      </c>
      <c r="BV74" s="377">
        <v>0</v>
      </c>
      <c r="BW74" s="377">
        <v>0</v>
      </c>
      <c r="BX74" s="377">
        <v>0</v>
      </c>
      <c r="BY74" s="377">
        <v>0</v>
      </c>
      <c r="BZ74" s="377">
        <v>0</v>
      </c>
      <c r="CA74" s="377">
        <v>0</v>
      </c>
      <c r="CB74" s="377">
        <v>0</v>
      </c>
      <c r="CC74" s="377">
        <v>0</v>
      </c>
      <c r="CD74" s="377">
        <v>539039.51999999932</v>
      </c>
      <c r="CE74" s="377">
        <v>0</v>
      </c>
      <c r="CF74" s="377">
        <v>40509.479999999996</v>
      </c>
      <c r="CG74" s="377">
        <v>0</v>
      </c>
      <c r="CH74" s="377">
        <v>0</v>
      </c>
      <c r="CI74" s="377">
        <f t="shared" ref="CI74:CI137" si="1">SUM(CD74:CF74)</f>
        <v>579548.9999999993</v>
      </c>
      <c r="CJ74" s="377">
        <v>735039.98</v>
      </c>
      <c r="CK74" s="377">
        <v>0</v>
      </c>
      <c r="CL74" s="377">
        <v>0</v>
      </c>
      <c r="CM74" s="377">
        <v>735039.98</v>
      </c>
      <c r="CN74" s="377">
        <v>0</v>
      </c>
      <c r="CO74" s="377">
        <v>0</v>
      </c>
      <c r="CP74" s="377">
        <v>5335.57</v>
      </c>
      <c r="CQ74" s="377">
        <v>0</v>
      </c>
      <c r="CR74" s="377">
        <v>-125318.04062500004</v>
      </c>
      <c r="CS74" s="377">
        <v>615057.50937499991</v>
      </c>
      <c r="CT74" s="377">
        <v>0</v>
      </c>
      <c r="CU74" s="377">
        <v>0</v>
      </c>
      <c r="CV74" s="377">
        <v>0</v>
      </c>
      <c r="CW74" s="377">
        <v>0</v>
      </c>
      <c r="CX74" s="377"/>
      <c r="CY74" s="377"/>
      <c r="CZ74" s="377"/>
      <c r="DA74" s="377">
        <v>0</v>
      </c>
      <c r="DB74" s="377">
        <v>0</v>
      </c>
      <c r="DC74" s="377">
        <v>0</v>
      </c>
      <c r="DD74" s="377">
        <v>11094.84</v>
      </c>
      <c r="DE74" s="377">
        <v>0</v>
      </c>
      <c r="DF74" s="377">
        <v>0</v>
      </c>
      <c r="DG74" s="377">
        <v>0</v>
      </c>
      <c r="DH74" s="377">
        <v>-46603.35</v>
      </c>
      <c r="DI74" s="377">
        <v>0</v>
      </c>
      <c r="DJ74" s="377">
        <v>0</v>
      </c>
      <c r="DK74" s="377">
        <v>-35508.509999999995</v>
      </c>
      <c r="DL74" s="377">
        <v>0</v>
      </c>
      <c r="DM74" s="377">
        <v>0</v>
      </c>
      <c r="DN74" s="377">
        <v>0</v>
      </c>
      <c r="DO74" s="377">
        <v>0</v>
      </c>
      <c r="DP74" s="377">
        <v>0</v>
      </c>
      <c r="DQ74" s="447">
        <v>6.2500010244548321E-4</v>
      </c>
      <c r="DR74" s="378">
        <v>1576405.6500000004</v>
      </c>
      <c r="DS74" s="448">
        <v>817811.37000000011</v>
      </c>
      <c r="DT74" s="378">
        <v>195525</v>
      </c>
      <c r="DU74" s="378">
        <v>143960.94</v>
      </c>
      <c r="DV74" s="378">
        <v>0</v>
      </c>
      <c r="DW74" s="378">
        <v>0</v>
      </c>
    </row>
    <row r="75" spans="1:127">
      <c r="A75" s="444">
        <v>2092</v>
      </c>
      <c r="B75" s="445" t="s">
        <v>376</v>
      </c>
      <c r="C75" s="444">
        <v>2092</v>
      </c>
      <c r="D75" s="446" t="s">
        <v>907</v>
      </c>
      <c r="E75" s="446" t="s">
        <v>573</v>
      </c>
      <c r="F75" s="446" t="s">
        <v>908</v>
      </c>
      <c r="G75" s="446" t="s">
        <v>571</v>
      </c>
      <c r="H75" s="377">
        <v>2442727.85</v>
      </c>
      <c r="I75" s="377">
        <v>0</v>
      </c>
      <c r="J75" s="377">
        <v>97393.56</v>
      </c>
      <c r="K75" s="377">
        <v>0</v>
      </c>
      <c r="L75" s="377">
        <v>227090</v>
      </c>
      <c r="M75" s="377">
        <v>2400</v>
      </c>
      <c r="N75" s="377">
        <v>0</v>
      </c>
      <c r="O75" s="377">
        <v>0</v>
      </c>
      <c r="P75" s="377">
        <v>73403.820000000007</v>
      </c>
      <c r="Q75" s="377">
        <v>70178.710000000006</v>
      </c>
      <c r="R75" s="377">
        <v>0</v>
      </c>
      <c r="S75" s="377">
        <v>0</v>
      </c>
      <c r="T75" s="377">
        <v>25606</v>
      </c>
      <c r="U75" s="377">
        <v>186122.7</v>
      </c>
      <c r="V75" s="377">
        <v>0</v>
      </c>
      <c r="W75" s="377">
        <v>9636.25</v>
      </c>
      <c r="X75" s="377">
        <v>20807</v>
      </c>
      <c r="Y75" s="377">
        <v>3155365.89</v>
      </c>
      <c r="Z75" s="377">
        <v>1516047.85</v>
      </c>
      <c r="AA75" s="377">
        <v>0</v>
      </c>
      <c r="AB75" s="377">
        <v>158812.82999999999</v>
      </c>
      <c r="AC75" s="377">
        <v>77372.59</v>
      </c>
      <c r="AD75" s="377">
        <v>189433.54</v>
      </c>
      <c r="AE75" s="377">
        <v>0</v>
      </c>
      <c r="AF75" s="377">
        <v>80032.53</v>
      </c>
      <c r="AG75" s="377">
        <v>9248.7199999999993</v>
      </c>
      <c r="AH75" s="377">
        <v>993</v>
      </c>
      <c r="AI75" s="377">
        <v>0</v>
      </c>
      <c r="AJ75" s="377">
        <v>0</v>
      </c>
      <c r="AK75" s="377">
        <v>223838.67</v>
      </c>
      <c r="AL75" s="377">
        <v>4519.49</v>
      </c>
      <c r="AM75" s="377">
        <v>1459.42</v>
      </c>
      <c r="AN75" s="377">
        <v>8229.16</v>
      </c>
      <c r="AO75" s="377">
        <v>95351.16</v>
      </c>
      <c r="AP75" s="377">
        <v>27754.63</v>
      </c>
      <c r="AQ75" s="377">
        <v>12454.94</v>
      </c>
      <c r="AR75" s="377">
        <v>136318.24</v>
      </c>
      <c r="AS75" s="377">
        <v>49275.25</v>
      </c>
      <c r="AT75" s="377">
        <v>0</v>
      </c>
      <c r="AU75" s="377">
        <v>19382.61</v>
      </c>
      <c r="AV75" s="377">
        <v>12100</v>
      </c>
      <c r="AW75" s="377">
        <v>6783</v>
      </c>
      <c r="AX75" s="377">
        <v>145290.87</v>
      </c>
      <c r="AY75" s="377">
        <v>164224.6</v>
      </c>
      <c r="AZ75" s="377">
        <v>12133.88</v>
      </c>
      <c r="BA75" s="377">
        <v>335827.09</v>
      </c>
      <c r="BB75" s="377">
        <v>0</v>
      </c>
      <c r="BC75" s="377">
        <v>0</v>
      </c>
      <c r="BD75" s="377">
        <v>0</v>
      </c>
      <c r="BE75" s="377">
        <v>3286884.0700000003</v>
      </c>
      <c r="BF75" s="377">
        <v>928537.10000000021</v>
      </c>
      <c r="BG75" s="377">
        <v>-131518.18000000017</v>
      </c>
      <c r="BH75" s="377">
        <v>797018.92</v>
      </c>
      <c r="BI75" s="377">
        <v>9388.75</v>
      </c>
      <c r="BJ75" s="377">
        <v>0</v>
      </c>
      <c r="BK75" s="377">
        <v>0</v>
      </c>
      <c r="BL75" s="377">
        <v>9388.75</v>
      </c>
      <c r="BM75" s="377">
        <v>0</v>
      </c>
      <c r="BN75" s="377">
        <v>0</v>
      </c>
      <c r="BO75" s="377">
        <v>0</v>
      </c>
      <c r="BP75" s="377">
        <v>29048</v>
      </c>
      <c r="BQ75" s="377">
        <v>29048</v>
      </c>
      <c r="BR75" s="377">
        <v>66660.91</v>
      </c>
      <c r="BS75" s="377">
        <v>-19659.25</v>
      </c>
      <c r="BT75" s="377">
        <v>47001.66</v>
      </c>
      <c r="BU75" s="377">
        <v>0</v>
      </c>
      <c r="BV75" s="377">
        <v>0</v>
      </c>
      <c r="BW75" s="377">
        <v>0</v>
      </c>
      <c r="BX75" s="377">
        <v>0</v>
      </c>
      <c r="BY75" s="377">
        <v>0</v>
      </c>
      <c r="BZ75" s="377">
        <v>0</v>
      </c>
      <c r="CA75" s="377">
        <v>0</v>
      </c>
      <c r="CB75" s="377">
        <v>0</v>
      </c>
      <c r="CC75" s="377">
        <v>0</v>
      </c>
      <c r="CD75" s="377">
        <v>797018.92</v>
      </c>
      <c r="CE75" s="377">
        <v>0</v>
      </c>
      <c r="CF75" s="377">
        <v>47001.66</v>
      </c>
      <c r="CG75" s="377">
        <v>0</v>
      </c>
      <c r="CH75" s="377">
        <v>0</v>
      </c>
      <c r="CI75" s="377">
        <f t="shared" si="1"/>
        <v>844020.58000000007</v>
      </c>
      <c r="CJ75" s="377">
        <v>959476.43</v>
      </c>
      <c r="CK75" s="377">
        <v>-828</v>
      </c>
      <c r="CL75" s="377">
        <v>0</v>
      </c>
      <c r="CM75" s="377">
        <v>960304.43</v>
      </c>
      <c r="CN75" s="377">
        <v>0</v>
      </c>
      <c r="CO75" s="377">
        <v>0</v>
      </c>
      <c r="CP75" s="377">
        <v>10505.48</v>
      </c>
      <c r="CQ75" s="377">
        <v>8729.35</v>
      </c>
      <c r="CR75" s="377">
        <v>-172266.78</v>
      </c>
      <c r="CS75" s="377">
        <v>807272.48</v>
      </c>
      <c r="CT75" s="377">
        <v>161562.93</v>
      </c>
      <c r="CU75" s="377">
        <v>0</v>
      </c>
      <c r="CV75" s="377">
        <v>0</v>
      </c>
      <c r="CW75" s="377">
        <v>161562.93</v>
      </c>
      <c r="CX75" s="377"/>
      <c r="CY75" s="377"/>
      <c r="CZ75" s="377"/>
      <c r="DA75" s="377">
        <v>0</v>
      </c>
      <c r="DB75" s="377">
        <v>161562.93</v>
      </c>
      <c r="DC75" s="377">
        <v>0</v>
      </c>
      <c r="DD75" s="377">
        <v>0</v>
      </c>
      <c r="DE75" s="377">
        <v>1750</v>
      </c>
      <c r="DF75" s="377">
        <v>0</v>
      </c>
      <c r="DG75" s="377">
        <v>0</v>
      </c>
      <c r="DH75" s="377">
        <v>-45159.33</v>
      </c>
      <c r="DI75" s="377">
        <v>0</v>
      </c>
      <c r="DJ75" s="377">
        <v>-9520</v>
      </c>
      <c r="DK75" s="377">
        <v>-52929.33</v>
      </c>
      <c r="DL75" s="377">
        <v>0</v>
      </c>
      <c r="DM75" s="377">
        <v>0</v>
      </c>
      <c r="DN75" s="377">
        <v>-71885.320000000007</v>
      </c>
      <c r="DO75" s="377">
        <v>0</v>
      </c>
      <c r="DP75" s="377">
        <v>0</v>
      </c>
      <c r="DQ75" s="447">
        <v>-0.1799999998183921</v>
      </c>
      <c r="DR75" s="378">
        <v>2030948.0600000003</v>
      </c>
      <c r="DS75" s="448">
        <v>1255936.01</v>
      </c>
      <c r="DT75" s="378">
        <v>164224.6</v>
      </c>
      <c r="DU75" s="378">
        <v>169188.53000000003</v>
      </c>
      <c r="DV75" s="378">
        <v>186122.7</v>
      </c>
      <c r="DW75" s="378">
        <v>-71885.320000000007</v>
      </c>
    </row>
    <row r="76" spans="1:127">
      <c r="A76" s="444">
        <v>7006</v>
      </c>
      <c r="B76" s="445" t="s">
        <v>446</v>
      </c>
      <c r="C76" s="444">
        <v>7006</v>
      </c>
      <c r="D76" s="446" t="s">
        <v>907</v>
      </c>
      <c r="E76" s="446" t="s">
        <v>575</v>
      </c>
      <c r="F76" s="446" t="s">
        <v>908</v>
      </c>
      <c r="G76" s="446" t="s">
        <v>571</v>
      </c>
      <c r="H76" s="377">
        <v>1934802.45</v>
      </c>
      <c r="I76" s="377">
        <v>0</v>
      </c>
      <c r="J76" s="377">
        <v>2876689.23</v>
      </c>
      <c r="K76" s="377">
        <v>0</v>
      </c>
      <c r="L76" s="377">
        <v>129300</v>
      </c>
      <c r="M76" s="377">
        <v>2237.29</v>
      </c>
      <c r="N76" s="377">
        <v>0</v>
      </c>
      <c r="O76" s="377">
        <v>0</v>
      </c>
      <c r="P76" s="377">
        <v>15466.550000000061</v>
      </c>
      <c r="Q76" s="377">
        <v>108000.57000000005</v>
      </c>
      <c r="R76" s="377">
        <v>0</v>
      </c>
      <c r="S76" s="377">
        <v>0</v>
      </c>
      <c r="T76" s="377">
        <v>1331.1399999999999</v>
      </c>
      <c r="U76" s="377">
        <v>0</v>
      </c>
      <c r="V76" s="377">
        <v>0</v>
      </c>
      <c r="W76" s="377">
        <v>23436.89</v>
      </c>
      <c r="X76" s="377">
        <v>33555</v>
      </c>
      <c r="Y76" s="377">
        <v>5124819.1199999992</v>
      </c>
      <c r="Z76" s="377">
        <v>1198451.3999999859</v>
      </c>
      <c r="AA76" s="377">
        <v>-4288.07</v>
      </c>
      <c r="AB76" s="377">
        <v>-27021.509999999987</v>
      </c>
      <c r="AC76" s="377">
        <v>1017900.6099999987</v>
      </c>
      <c r="AD76" s="377">
        <v>107.97</v>
      </c>
      <c r="AE76" s="377">
        <v>0</v>
      </c>
      <c r="AF76" s="377">
        <v>1693309.580000004</v>
      </c>
      <c r="AG76" s="377">
        <v>56650.269999999982</v>
      </c>
      <c r="AH76" s="377">
        <v>5550</v>
      </c>
      <c r="AI76" s="377">
        <v>0</v>
      </c>
      <c r="AJ76" s="377">
        <v>0</v>
      </c>
      <c r="AK76" s="377">
        <v>115712.87999999993</v>
      </c>
      <c r="AL76" s="377">
        <v>0</v>
      </c>
      <c r="AM76" s="377">
        <v>35499.120000000003</v>
      </c>
      <c r="AN76" s="377">
        <v>12236.069999999996</v>
      </c>
      <c r="AO76" s="377">
        <v>52647.929999999986</v>
      </c>
      <c r="AP76" s="377">
        <v>0</v>
      </c>
      <c r="AQ76" s="377">
        <v>40016.110000000008</v>
      </c>
      <c r="AR76" s="377">
        <v>162931.03</v>
      </c>
      <c r="AS76" s="377">
        <v>246.32</v>
      </c>
      <c r="AT76" s="377">
        <v>0</v>
      </c>
      <c r="AU76" s="377">
        <v>61656.929999999964</v>
      </c>
      <c r="AV76" s="377">
        <v>9565.16</v>
      </c>
      <c r="AW76" s="377">
        <v>747.5</v>
      </c>
      <c r="AX76" s="377">
        <v>115064.84</v>
      </c>
      <c r="AY76" s="377">
        <v>0</v>
      </c>
      <c r="AZ76" s="377">
        <v>0</v>
      </c>
      <c r="BA76" s="377">
        <v>943509.39000000071</v>
      </c>
      <c r="BB76" s="377">
        <v>0</v>
      </c>
      <c r="BC76" s="377">
        <v>0</v>
      </c>
      <c r="BD76" s="377">
        <v>0</v>
      </c>
      <c r="BE76" s="377">
        <v>5490493.52999999</v>
      </c>
      <c r="BF76" s="377">
        <v>286048.80000000104</v>
      </c>
      <c r="BG76" s="377">
        <v>-365674.40999999084</v>
      </c>
      <c r="BH76" s="377">
        <v>-79625.6099999898</v>
      </c>
      <c r="BI76" s="377">
        <v>67170</v>
      </c>
      <c r="BJ76" s="377">
        <v>0</v>
      </c>
      <c r="BK76" s="377">
        <v>0</v>
      </c>
      <c r="BL76" s="377">
        <v>67170</v>
      </c>
      <c r="BM76" s="377">
        <v>0</v>
      </c>
      <c r="BN76" s="377">
        <v>0</v>
      </c>
      <c r="BO76" s="377">
        <v>0</v>
      </c>
      <c r="BP76" s="377">
        <v>0</v>
      </c>
      <c r="BQ76" s="377">
        <v>0</v>
      </c>
      <c r="BR76" s="377">
        <v>40338</v>
      </c>
      <c r="BS76" s="377">
        <v>67170</v>
      </c>
      <c r="BT76" s="377">
        <v>107508</v>
      </c>
      <c r="BU76" s="377">
        <v>0</v>
      </c>
      <c r="BV76" s="377">
        <v>0</v>
      </c>
      <c r="BW76" s="377">
        <v>0</v>
      </c>
      <c r="BX76" s="377">
        <v>0</v>
      </c>
      <c r="BY76" s="377">
        <v>0</v>
      </c>
      <c r="BZ76" s="377">
        <v>0</v>
      </c>
      <c r="CA76" s="377">
        <v>0</v>
      </c>
      <c r="CB76" s="377">
        <v>0</v>
      </c>
      <c r="CC76" s="377">
        <v>0</v>
      </c>
      <c r="CD76" s="377">
        <v>-79625.6099999898</v>
      </c>
      <c r="CE76" s="377">
        <v>0</v>
      </c>
      <c r="CF76" s="377">
        <v>107508</v>
      </c>
      <c r="CG76" s="377">
        <v>0</v>
      </c>
      <c r="CH76" s="377">
        <v>0</v>
      </c>
      <c r="CI76" s="377">
        <f t="shared" si="1"/>
        <v>27882.3900000102</v>
      </c>
      <c r="CJ76" s="377">
        <v>444347.13</v>
      </c>
      <c r="CK76" s="377">
        <v>0</v>
      </c>
      <c r="CL76" s="377">
        <v>0</v>
      </c>
      <c r="CM76" s="377">
        <v>444347.13</v>
      </c>
      <c r="CN76" s="377">
        <v>0</v>
      </c>
      <c r="CO76" s="377">
        <v>0</v>
      </c>
      <c r="CP76" s="377">
        <v>20269.72</v>
      </c>
      <c r="CQ76" s="377">
        <v>0</v>
      </c>
      <c r="CR76" s="377">
        <v>-408151.89</v>
      </c>
      <c r="CS76" s="377">
        <v>56464.959999999963</v>
      </c>
      <c r="CT76" s="377">
        <v>0</v>
      </c>
      <c r="CU76" s="377">
        <v>0</v>
      </c>
      <c r="CV76" s="377">
        <v>0</v>
      </c>
      <c r="CW76" s="377">
        <v>0</v>
      </c>
      <c r="CX76" s="377"/>
      <c r="CY76" s="377"/>
      <c r="CZ76" s="377"/>
      <c r="DA76" s="377">
        <v>0</v>
      </c>
      <c r="DB76" s="377">
        <v>0</v>
      </c>
      <c r="DC76" s="377">
        <v>0</v>
      </c>
      <c r="DD76" s="377">
        <v>8656.11</v>
      </c>
      <c r="DE76" s="377">
        <v>0</v>
      </c>
      <c r="DF76" s="377">
        <v>0</v>
      </c>
      <c r="DG76" s="377">
        <v>0</v>
      </c>
      <c r="DH76" s="377">
        <v>-37238.75</v>
      </c>
      <c r="DI76" s="377">
        <v>0</v>
      </c>
      <c r="DJ76" s="377">
        <v>0</v>
      </c>
      <c r="DK76" s="377">
        <v>-28582.639999999999</v>
      </c>
      <c r="DL76" s="377">
        <v>0</v>
      </c>
      <c r="DM76" s="377">
        <v>0</v>
      </c>
      <c r="DN76" s="377">
        <v>0</v>
      </c>
      <c r="DO76" s="377">
        <v>0</v>
      </c>
      <c r="DP76" s="377">
        <v>0</v>
      </c>
      <c r="DQ76" s="447">
        <v>7.000000003608875E-2</v>
      </c>
      <c r="DR76" s="378">
        <v>3935110.2499999893</v>
      </c>
      <c r="DS76" s="448">
        <v>1555383.2800000007</v>
      </c>
      <c r="DT76" s="378">
        <v>0</v>
      </c>
      <c r="DU76" s="378">
        <v>124798.26000000011</v>
      </c>
      <c r="DV76" s="378">
        <v>0</v>
      </c>
      <c r="DW76" s="378">
        <v>0</v>
      </c>
    </row>
    <row r="77" spans="1:127">
      <c r="A77" s="444">
        <v>2477</v>
      </c>
      <c r="B77" s="445" t="s">
        <v>447</v>
      </c>
      <c r="C77" s="444">
        <v>2477</v>
      </c>
      <c r="D77" s="446" t="s">
        <v>907</v>
      </c>
      <c r="E77" s="446" t="s">
        <v>573</v>
      </c>
      <c r="F77" s="446" t="s">
        <v>908</v>
      </c>
      <c r="G77" s="446" t="s">
        <v>883</v>
      </c>
      <c r="H77" s="377">
        <v>4144062.78</v>
      </c>
      <c r="I77" s="377">
        <v>0</v>
      </c>
      <c r="J77" s="377">
        <v>144950.29999999999</v>
      </c>
      <c r="K77" s="377">
        <v>0</v>
      </c>
      <c r="L77" s="377">
        <v>121230</v>
      </c>
      <c r="M77" s="377">
        <v>5456.93</v>
      </c>
      <c r="N77" s="377">
        <v>0</v>
      </c>
      <c r="O77" s="377">
        <v>0</v>
      </c>
      <c r="P77" s="377">
        <v>-164846.24999999997</v>
      </c>
      <c r="Q77" s="377">
        <v>2295.4899999999998</v>
      </c>
      <c r="R77" s="377">
        <v>0</v>
      </c>
      <c r="S77" s="377">
        <v>0</v>
      </c>
      <c r="T77" s="377">
        <v>302498.90999999992</v>
      </c>
      <c r="U77" s="377">
        <v>0</v>
      </c>
      <c r="V77" s="377">
        <v>0</v>
      </c>
      <c r="W77" s="377">
        <v>1780.83</v>
      </c>
      <c r="X77" s="377">
        <v>174033</v>
      </c>
      <c r="Y77" s="377">
        <v>4731461.99</v>
      </c>
      <c r="Z77" s="377">
        <v>2091475.4500000067</v>
      </c>
      <c r="AA77" s="377">
        <v>12858.79</v>
      </c>
      <c r="AB77" s="377">
        <v>-813.52999999999975</v>
      </c>
      <c r="AC77" s="377">
        <v>720605.05999999912</v>
      </c>
      <c r="AD77" s="377">
        <v>628.50999999999988</v>
      </c>
      <c r="AE77" s="377">
        <v>0</v>
      </c>
      <c r="AF77" s="377">
        <v>955605.33000000089</v>
      </c>
      <c r="AG77" s="377">
        <v>34088.209999999941</v>
      </c>
      <c r="AH77" s="377">
        <v>7083</v>
      </c>
      <c r="AI77" s="377">
        <v>0</v>
      </c>
      <c r="AJ77" s="377">
        <v>2385.2600000000002</v>
      </c>
      <c r="AK77" s="377">
        <v>36354.880000000005</v>
      </c>
      <c r="AL77" s="377">
        <v>0</v>
      </c>
      <c r="AM77" s="377">
        <v>93057.27</v>
      </c>
      <c r="AN77" s="377">
        <v>4908.7000000000007</v>
      </c>
      <c r="AO77" s="377">
        <v>95848.390000000014</v>
      </c>
      <c r="AP77" s="377">
        <v>33389.800000000003</v>
      </c>
      <c r="AQ77" s="377">
        <v>43786.73</v>
      </c>
      <c r="AR77" s="377">
        <v>116871.4800000001</v>
      </c>
      <c r="AS77" s="377">
        <v>20262.36</v>
      </c>
      <c r="AT77" s="377">
        <v>95</v>
      </c>
      <c r="AU77" s="377">
        <v>50566.959999999992</v>
      </c>
      <c r="AV77" s="377">
        <v>24312.75</v>
      </c>
      <c r="AW77" s="377">
        <v>7794.6</v>
      </c>
      <c r="AX77" s="377">
        <v>171339.42</v>
      </c>
      <c r="AY77" s="377">
        <v>274396.14000000013</v>
      </c>
      <c r="AZ77" s="377">
        <v>35335.5</v>
      </c>
      <c r="BA77" s="377">
        <v>323627.32000000036</v>
      </c>
      <c r="BB77" s="377">
        <v>0</v>
      </c>
      <c r="BC77" s="377">
        <v>0</v>
      </c>
      <c r="BD77" s="377">
        <v>0</v>
      </c>
      <c r="BE77" s="377">
        <v>5155863.3800000064</v>
      </c>
      <c r="BF77" s="377">
        <v>-76900.000000000524</v>
      </c>
      <c r="BG77" s="377">
        <v>-424401.39000000618</v>
      </c>
      <c r="BH77" s="377">
        <v>-501301.39000000671</v>
      </c>
      <c r="BI77" s="377">
        <v>44621.38</v>
      </c>
      <c r="BJ77" s="377">
        <v>0</v>
      </c>
      <c r="BK77" s="377">
        <v>0</v>
      </c>
      <c r="BL77" s="377">
        <v>44621.38</v>
      </c>
      <c r="BM77" s="377">
        <v>0</v>
      </c>
      <c r="BN77" s="377">
        <v>0</v>
      </c>
      <c r="BO77" s="377">
        <v>0</v>
      </c>
      <c r="BP77" s="377">
        <v>0</v>
      </c>
      <c r="BQ77" s="377">
        <v>0</v>
      </c>
      <c r="BR77" s="377">
        <v>1214.1100000000006</v>
      </c>
      <c r="BS77" s="377">
        <v>44621.38</v>
      </c>
      <c r="BT77" s="377">
        <v>45835.49</v>
      </c>
      <c r="BU77" s="377">
        <v>0</v>
      </c>
      <c r="BV77" s="377">
        <v>0</v>
      </c>
      <c r="BW77" s="377">
        <v>0</v>
      </c>
      <c r="BX77" s="377">
        <v>0</v>
      </c>
      <c r="BY77" s="377">
        <v>0</v>
      </c>
      <c r="BZ77" s="377">
        <v>0</v>
      </c>
      <c r="CA77" s="377">
        <v>0</v>
      </c>
      <c r="CB77" s="377">
        <v>0</v>
      </c>
      <c r="CC77" s="377">
        <v>0</v>
      </c>
      <c r="CD77" s="377">
        <v>-501301.39000000671</v>
      </c>
      <c r="CE77" s="377">
        <v>0</v>
      </c>
      <c r="CF77" s="377">
        <v>45835.49</v>
      </c>
      <c r="CG77" s="377">
        <v>0</v>
      </c>
      <c r="CH77" s="377">
        <v>0</v>
      </c>
      <c r="CI77" s="377">
        <f t="shared" si="1"/>
        <v>-455465.90000000672</v>
      </c>
      <c r="CJ77" s="377">
        <v>0</v>
      </c>
      <c r="CK77" s="377">
        <v>0</v>
      </c>
      <c r="CL77" s="377">
        <v>0</v>
      </c>
      <c r="CM77" s="377">
        <v>0</v>
      </c>
      <c r="CN77" s="377">
        <v>0</v>
      </c>
      <c r="CO77" s="377">
        <v>0</v>
      </c>
      <c r="CP77" s="377">
        <v>0</v>
      </c>
      <c r="CQ77" s="377">
        <v>0</v>
      </c>
      <c r="CR77" s="377">
        <v>0</v>
      </c>
      <c r="CS77" s="377">
        <v>0</v>
      </c>
      <c r="CT77" s="377">
        <v>0</v>
      </c>
      <c r="CU77" s="377">
        <v>0</v>
      </c>
      <c r="CV77" s="377">
        <v>0</v>
      </c>
      <c r="CW77" s="377">
        <v>0</v>
      </c>
      <c r="CX77" s="377"/>
      <c r="CY77" s="377"/>
      <c r="CZ77" s="377"/>
      <c r="DA77" s="377">
        <v>-383258.91000000673</v>
      </c>
      <c r="DB77" s="377">
        <v>-383258.91000000673</v>
      </c>
      <c r="DC77" s="377">
        <v>0</v>
      </c>
      <c r="DD77" s="377">
        <v>10177.959999999999</v>
      </c>
      <c r="DE77" s="377">
        <v>0</v>
      </c>
      <c r="DF77" s="377">
        <v>0</v>
      </c>
      <c r="DG77" s="377">
        <v>-81866.25</v>
      </c>
      <c r="DH77" s="377">
        <v>-518.70000000000005</v>
      </c>
      <c r="DI77" s="377">
        <v>0</v>
      </c>
      <c r="DJ77" s="377">
        <v>0</v>
      </c>
      <c r="DK77" s="377">
        <v>-72206.990000000005</v>
      </c>
      <c r="DL77" s="377">
        <v>0</v>
      </c>
      <c r="DM77" s="377">
        <v>0</v>
      </c>
      <c r="DN77" s="377">
        <v>0</v>
      </c>
      <c r="DO77" s="377">
        <v>0</v>
      </c>
      <c r="DP77" s="377">
        <v>0</v>
      </c>
      <c r="DQ77" s="447">
        <v>6.6938810050487518E-9</v>
      </c>
      <c r="DR77" s="378">
        <v>3814447.8200000068</v>
      </c>
      <c r="DS77" s="448">
        <v>1341415.5599999996</v>
      </c>
      <c r="DT77" s="378">
        <v>274396.14000000013</v>
      </c>
      <c r="DU77" s="378">
        <v>139948.14999999994</v>
      </c>
      <c r="DV77" s="378">
        <v>0</v>
      </c>
      <c r="DW77" s="378">
        <v>0</v>
      </c>
    </row>
    <row r="78" spans="1:127">
      <c r="A78" s="444">
        <v>3436</v>
      </c>
      <c r="B78" s="445" t="s">
        <v>448</v>
      </c>
      <c r="C78" s="444">
        <v>3436</v>
      </c>
      <c r="D78" s="446" t="s">
        <v>907</v>
      </c>
      <c r="E78" s="446" t="s">
        <v>573</v>
      </c>
      <c r="F78" s="446" t="s">
        <v>908</v>
      </c>
      <c r="G78" s="446" t="s">
        <v>883</v>
      </c>
      <c r="H78" s="377">
        <v>1118443.71</v>
      </c>
      <c r="I78" s="377">
        <v>0</v>
      </c>
      <c r="J78" s="377">
        <v>43566.81</v>
      </c>
      <c r="K78" s="377">
        <v>0</v>
      </c>
      <c r="L78" s="377">
        <v>107210</v>
      </c>
      <c r="M78" s="377">
        <v>4800</v>
      </c>
      <c r="N78" s="377">
        <v>0</v>
      </c>
      <c r="O78" s="377">
        <v>0</v>
      </c>
      <c r="P78" s="377">
        <v>27470.04</v>
      </c>
      <c r="Q78" s="377">
        <v>0</v>
      </c>
      <c r="R78" s="377">
        <v>0</v>
      </c>
      <c r="S78" s="377">
        <v>0</v>
      </c>
      <c r="T78" s="377">
        <v>-28</v>
      </c>
      <c r="U78" s="377">
        <v>0</v>
      </c>
      <c r="V78" s="377">
        <v>0</v>
      </c>
      <c r="W78" s="377">
        <v>1520</v>
      </c>
      <c r="X78" s="377">
        <v>42676</v>
      </c>
      <c r="Y78" s="377">
        <v>1345658.56</v>
      </c>
      <c r="Z78" s="377">
        <v>423547.79000000015</v>
      </c>
      <c r="AA78" s="377">
        <v>1830.37</v>
      </c>
      <c r="AB78" s="377">
        <v>-70.88</v>
      </c>
      <c r="AC78" s="377">
        <v>255178.15999999983</v>
      </c>
      <c r="AD78" s="377">
        <v>880.73</v>
      </c>
      <c r="AE78" s="377">
        <v>0</v>
      </c>
      <c r="AF78" s="377">
        <v>201305.31999999998</v>
      </c>
      <c r="AG78" s="377">
        <v>11296.239999999996</v>
      </c>
      <c r="AH78" s="377">
        <v>946.99</v>
      </c>
      <c r="AI78" s="377">
        <v>0</v>
      </c>
      <c r="AJ78" s="377">
        <v>0</v>
      </c>
      <c r="AK78" s="377">
        <v>14510.239999999998</v>
      </c>
      <c r="AL78" s="377">
        <v>0</v>
      </c>
      <c r="AM78" s="377">
        <v>2273.48</v>
      </c>
      <c r="AN78" s="377">
        <v>4623.87</v>
      </c>
      <c r="AO78" s="377">
        <v>16867.159999999996</v>
      </c>
      <c r="AP78" s="377">
        <v>6677.96</v>
      </c>
      <c r="AQ78" s="377">
        <v>3401.5600000000004</v>
      </c>
      <c r="AR78" s="377">
        <v>44674.720000000001</v>
      </c>
      <c r="AS78" s="377">
        <v>9380.64</v>
      </c>
      <c r="AT78" s="377">
        <v>0</v>
      </c>
      <c r="AU78" s="377">
        <v>23457.74</v>
      </c>
      <c r="AV78" s="377">
        <v>5139.75</v>
      </c>
      <c r="AW78" s="377">
        <v>0</v>
      </c>
      <c r="AX78" s="377">
        <v>80061.999999999956</v>
      </c>
      <c r="AY78" s="377">
        <v>165229.26999999999</v>
      </c>
      <c r="AZ78" s="377">
        <v>4412.32</v>
      </c>
      <c r="BA78" s="377">
        <v>78319.689999999988</v>
      </c>
      <c r="BB78" s="377">
        <v>0</v>
      </c>
      <c r="BC78" s="377">
        <v>0</v>
      </c>
      <c r="BD78" s="377">
        <v>0</v>
      </c>
      <c r="BE78" s="377">
        <v>1353945.1199999999</v>
      </c>
      <c r="BF78" s="377">
        <v>-605549.74000000022</v>
      </c>
      <c r="BG78" s="377">
        <v>-8286.559999999823</v>
      </c>
      <c r="BH78" s="377">
        <v>-613836.30000000005</v>
      </c>
      <c r="BI78" s="377">
        <v>0</v>
      </c>
      <c r="BJ78" s="377">
        <v>0</v>
      </c>
      <c r="BK78" s="377">
        <v>0</v>
      </c>
      <c r="BL78" s="377">
        <v>0</v>
      </c>
      <c r="BM78" s="377">
        <v>0</v>
      </c>
      <c r="BN78" s="377">
        <v>0</v>
      </c>
      <c r="BO78" s="377">
        <v>0</v>
      </c>
      <c r="BP78" s="377">
        <v>0</v>
      </c>
      <c r="BQ78" s="377">
        <v>0</v>
      </c>
      <c r="BR78" s="377">
        <v>0</v>
      </c>
      <c r="BS78" s="377">
        <v>0</v>
      </c>
      <c r="BT78" s="377">
        <v>0</v>
      </c>
      <c r="BU78" s="377">
        <v>0</v>
      </c>
      <c r="BV78" s="377">
        <v>0</v>
      </c>
      <c r="BW78" s="377">
        <v>0</v>
      </c>
      <c r="BX78" s="377">
        <v>0</v>
      </c>
      <c r="BY78" s="377">
        <v>0</v>
      </c>
      <c r="BZ78" s="377">
        <v>0</v>
      </c>
      <c r="CA78" s="377">
        <v>0</v>
      </c>
      <c r="CB78" s="377">
        <v>0</v>
      </c>
      <c r="CC78" s="377">
        <v>0</v>
      </c>
      <c r="CD78" s="377">
        <v>-613836.30000000005</v>
      </c>
      <c r="CE78" s="377">
        <v>0</v>
      </c>
      <c r="CF78" s="377">
        <v>0</v>
      </c>
      <c r="CG78" s="377">
        <v>0</v>
      </c>
      <c r="CH78" s="377">
        <v>0</v>
      </c>
      <c r="CI78" s="377">
        <f t="shared" si="1"/>
        <v>-613836.30000000005</v>
      </c>
      <c r="CJ78" s="377">
        <v>0</v>
      </c>
      <c r="CK78" s="377">
        <v>0</v>
      </c>
      <c r="CL78" s="377">
        <v>0</v>
      </c>
      <c r="CM78" s="377">
        <v>0</v>
      </c>
      <c r="CN78" s="377">
        <v>0</v>
      </c>
      <c r="CO78" s="377">
        <v>0</v>
      </c>
      <c r="CP78" s="377">
        <v>0</v>
      </c>
      <c r="CQ78" s="377">
        <v>0</v>
      </c>
      <c r="CR78" s="377">
        <v>0</v>
      </c>
      <c r="CS78" s="377">
        <v>0</v>
      </c>
      <c r="CT78" s="377">
        <v>0</v>
      </c>
      <c r="CU78" s="377">
        <v>0</v>
      </c>
      <c r="CV78" s="377">
        <v>0</v>
      </c>
      <c r="CW78" s="377">
        <v>0</v>
      </c>
      <c r="CX78" s="377"/>
      <c r="CY78" s="377"/>
      <c r="CZ78" s="377"/>
      <c r="DA78" s="377">
        <v>-613710.30000000005</v>
      </c>
      <c r="DB78" s="377">
        <v>-613710.30000000005</v>
      </c>
      <c r="DC78" s="377">
        <v>0</v>
      </c>
      <c r="DD78" s="377">
        <v>0</v>
      </c>
      <c r="DE78" s="377">
        <v>0</v>
      </c>
      <c r="DF78" s="377">
        <v>0</v>
      </c>
      <c r="DG78" s="377">
        <v>0</v>
      </c>
      <c r="DH78" s="377">
        <v>-126</v>
      </c>
      <c r="DI78" s="377">
        <v>0</v>
      </c>
      <c r="DJ78" s="377">
        <v>0</v>
      </c>
      <c r="DK78" s="377">
        <v>-126</v>
      </c>
      <c r="DL78" s="377">
        <v>0</v>
      </c>
      <c r="DM78" s="377">
        <v>0</v>
      </c>
      <c r="DN78" s="377">
        <v>0</v>
      </c>
      <c r="DO78" s="377">
        <v>0</v>
      </c>
      <c r="DP78" s="377">
        <v>0</v>
      </c>
      <c r="DQ78" s="447">
        <v>0</v>
      </c>
      <c r="DR78" s="378">
        <v>893967.72999999986</v>
      </c>
      <c r="DS78" s="448">
        <v>459977.39</v>
      </c>
      <c r="DT78" s="378">
        <v>165229.26999999999</v>
      </c>
      <c r="DU78" s="378">
        <v>27442.04</v>
      </c>
      <c r="DV78" s="378">
        <v>0</v>
      </c>
      <c r="DW78" s="378">
        <v>0</v>
      </c>
    </row>
    <row r="79" spans="1:127">
      <c r="A79" s="444">
        <v>2099</v>
      </c>
      <c r="B79" s="445" t="s">
        <v>527</v>
      </c>
      <c r="C79" s="444">
        <v>2099</v>
      </c>
      <c r="D79" s="446" t="s">
        <v>907</v>
      </c>
      <c r="E79" s="446" t="s">
        <v>573</v>
      </c>
      <c r="F79" s="446" t="s">
        <v>908</v>
      </c>
      <c r="G79" s="446" t="s">
        <v>571</v>
      </c>
      <c r="H79" s="377">
        <v>1535898.12</v>
      </c>
      <c r="I79" s="377">
        <v>0</v>
      </c>
      <c r="J79" s="377">
        <v>139135.32999999999</v>
      </c>
      <c r="K79" s="377">
        <v>0</v>
      </c>
      <c r="L79" s="377">
        <v>176330</v>
      </c>
      <c r="M79" s="377">
        <v>800</v>
      </c>
      <c r="N79" s="377">
        <v>0</v>
      </c>
      <c r="O79" s="377">
        <v>0</v>
      </c>
      <c r="P79" s="377">
        <v>21717.980000000003</v>
      </c>
      <c r="Q79" s="377">
        <v>2581</v>
      </c>
      <c r="R79" s="377">
        <v>0</v>
      </c>
      <c r="S79" s="377">
        <v>0</v>
      </c>
      <c r="T79" s="377">
        <v>0</v>
      </c>
      <c r="U79" s="377">
        <v>0</v>
      </c>
      <c r="V79" s="377">
        <v>0</v>
      </c>
      <c r="W79" s="377">
        <v>2836.13</v>
      </c>
      <c r="X79" s="377">
        <v>38266</v>
      </c>
      <c r="Y79" s="377">
        <v>1917564.56</v>
      </c>
      <c r="Z79" s="377">
        <v>1056806.4500000002</v>
      </c>
      <c r="AA79" s="377">
        <v>0</v>
      </c>
      <c r="AB79" s="377">
        <v>263550.07</v>
      </c>
      <c r="AC79" s="377">
        <v>79531.02999999997</v>
      </c>
      <c r="AD79" s="377">
        <v>89249.82</v>
      </c>
      <c r="AE79" s="377">
        <v>50599.3</v>
      </c>
      <c r="AF79" s="377">
        <v>39999.719999999623</v>
      </c>
      <c r="AG79" s="377">
        <v>5954.6699999999855</v>
      </c>
      <c r="AH79" s="377">
        <v>12822.099999999999</v>
      </c>
      <c r="AI79" s="377">
        <v>0</v>
      </c>
      <c r="AJ79" s="377">
        <v>0</v>
      </c>
      <c r="AK79" s="377">
        <v>38811.950000000004</v>
      </c>
      <c r="AL79" s="377">
        <v>1904</v>
      </c>
      <c r="AM79" s="377">
        <v>3878.07</v>
      </c>
      <c r="AN79" s="377">
        <v>5122.33</v>
      </c>
      <c r="AO79" s="377">
        <v>24775.179999999997</v>
      </c>
      <c r="AP79" s="377">
        <v>15883.6</v>
      </c>
      <c r="AQ79" s="377">
        <v>10062.530000000001</v>
      </c>
      <c r="AR79" s="377">
        <v>46103.829999999973</v>
      </c>
      <c r="AS79" s="377">
        <v>67991.26999999999</v>
      </c>
      <c r="AT79" s="377">
        <v>0</v>
      </c>
      <c r="AU79" s="377">
        <v>11141.269999999997</v>
      </c>
      <c r="AV79" s="377">
        <v>7368.3899999999994</v>
      </c>
      <c r="AW79" s="377">
        <v>540</v>
      </c>
      <c r="AX79" s="377">
        <v>25711.999999999993</v>
      </c>
      <c r="AY79" s="377">
        <v>27832.68</v>
      </c>
      <c r="AZ79" s="377">
        <v>38126.78</v>
      </c>
      <c r="BA79" s="377">
        <v>55390.31</v>
      </c>
      <c r="BB79" s="377">
        <v>0</v>
      </c>
      <c r="BC79" s="377">
        <v>0</v>
      </c>
      <c r="BD79" s="377">
        <v>0</v>
      </c>
      <c r="BE79" s="377">
        <v>1979157.3500000003</v>
      </c>
      <c r="BF79" s="377">
        <v>272057.28999999992</v>
      </c>
      <c r="BG79" s="377">
        <v>-61592.79000000027</v>
      </c>
      <c r="BH79" s="377">
        <v>210464.49999999965</v>
      </c>
      <c r="BI79" s="377">
        <v>6484</v>
      </c>
      <c r="BJ79" s="377">
        <v>0</v>
      </c>
      <c r="BK79" s="377">
        <v>0</v>
      </c>
      <c r="BL79" s="377">
        <v>6484</v>
      </c>
      <c r="BM79" s="377">
        <v>0</v>
      </c>
      <c r="BN79" s="377">
        <v>11761</v>
      </c>
      <c r="BO79" s="377">
        <v>0</v>
      </c>
      <c r="BP79" s="377">
        <v>0</v>
      </c>
      <c r="BQ79" s="377">
        <v>11761</v>
      </c>
      <c r="BR79" s="377">
        <v>7586.25</v>
      </c>
      <c r="BS79" s="377">
        <v>-5277</v>
      </c>
      <c r="BT79" s="377">
        <v>2309.25</v>
      </c>
      <c r="BU79" s="377">
        <v>0</v>
      </c>
      <c r="BV79" s="377">
        <v>0</v>
      </c>
      <c r="BW79" s="377">
        <v>0</v>
      </c>
      <c r="BX79" s="377">
        <v>0</v>
      </c>
      <c r="BY79" s="377">
        <v>0</v>
      </c>
      <c r="BZ79" s="377">
        <v>0</v>
      </c>
      <c r="CA79" s="377">
        <v>0</v>
      </c>
      <c r="CB79" s="377">
        <v>0</v>
      </c>
      <c r="CC79" s="377">
        <v>0</v>
      </c>
      <c r="CD79" s="377">
        <v>210464.49999999965</v>
      </c>
      <c r="CE79" s="377">
        <v>0</v>
      </c>
      <c r="CF79" s="377">
        <v>2309.25</v>
      </c>
      <c r="CG79" s="377">
        <v>0</v>
      </c>
      <c r="CH79" s="377">
        <v>0</v>
      </c>
      <c r="CI79" s="377">
        <f t="shared" si="1"/>
        <v>212773.74999999965</v>
      </c>
      <c r="CJ79" s="377">
        <v>343162.77</v>
      </c>
      <c r="CK79" s="377">
        <v>0</v>
      </c>
      <c r="CL79" s="377">
        <v>3130</v>
      </c>
      <c r="CM79" s="377">
        <v>346292.77</v>
      </c>
      <c r="CN79" s="377">
        <v>0</v>
      </c>
      <c r="CO79" s="377">
        <v>0</v>
      </c>
      <c r="CP79" s="377">
        <v>1312</v>
      </c>
      <c r="CQ79" s="377">
        <v>0</v>
      </c>
      <c r="CR79" s="377">
        <v>-136940</v>
      </c>
      <c r="CS79" s="377">
        <v>210664.77000000002</v>
      </c>
      <c r="CT79" s="377">
        <v>2601.96</v>
      </c>
      <c r="CU79" s="377">
        <v>0</v>
      </c>
      <c r="CV79" s="377">
        <v>0</v>
      </c>
      <c r="CW79" s="377">
        <v>2601.96</v>
      </c>
      <c r="CX79" s="377"/>
      <c r="CY79" s="377"/>
      <c r="CZ79" s="377"/>
      <c r="DA79" s="377">
        <v>0</v>
      </c>
      <c r="DB79" s="377">
        <v>2601.96</v>
      </c>
      <c r="DC79" s="377">
        <v>0</v>
      </c>
      <c r="DD79" s="377">
        <v>8337.09</v>
      </c>
      <c r="DE79" s="377">
        <v>0</v>
      </c>
      <c r="DF79" s="377">
        <v>0</v>
      </c>
      <c r="DG79" s="377">
        <v>-7755.62</v>
      </c>
      <c r="DH79" s="377">
        <v>0</v>
      </c>
      <c r="DI79" s="377">
        <v>0</v>
      </c>
      <c r="DJ79" s="377">
        <v>0</v>
      </c>
      <c r="DK79" s="377">
        <v>581.47000000000025</v>
      </c>
      <c r="DL79" s="377">
        <v>0</v>
      </c>
      <c r="DM79" s="377">
        <v>0</v>
      </c>
      <c r="DN79" s="377">
        <v>-1074</v>
      </c>
      <c r="DO79" s="377">
        <v>0</v>
      </c>
      <c r="DP79" s="377">
        <v>0</v>
      </c>
      <c r="DQ79" s="447">
        <v>-0.45000000001164153</v>
      </c>
      <c r="DR79" s="378">
        <v>1585691.06</v>
      </c>
      <c r="DS79" s="448">
        <v>393466.29000000027</v>
      </c>
      <c r="DT79" s="378">
        <v>27832.68</v>
      </c>
      <c r="DU79" s="378">
        <v>24298.980000000003</v>
      </c>
      <c r="DV79" s="378">
        <v>0</v>
      </c>
      <c r="DW79" s="378">
        <v>-1074</v>
      </c>
    </row>
    <row r="80" spans="1:127">
      <c r="A80" s="444">
        <v>1010</v>
      </c>
      <c r="B80" s="445" t="s">
        <v>449</v>
      </c>
      <c r="C80" s="444">
        <v>1010</v>
      </c>
      <c r="D80" s="446" t="s">
        <v>907</v>
      </c>
      <c r="E80" s="446" t="s">
        <v>570</v>
      </c>
      <c r="F80" s="446" t="s">
        <v>908</v>
      </c>
      <c r="G80" s="446" t="s">
        <v>571</v>
      </c>
      <c r="H80" s="377">
        <v>971712.42</v>
      </c>
      <c r="I80" s="377">
        <v>0</v>
      </c>
      <c r="J80" s="377">
        <v>36145.61</v>
      </c>
      <c r="K80" s="377">
        <v>0</v>
      </c>
      <c r="L80" s="377">
        <v>0</v>
      </c>
      <c r="M80" s="377">
        <v>0</v>
      </c>
      <c r="N80" s="377">
        <v>0</v>
      </c>
      <c r="O80" s="377">
        <v>0</v>
      </c>
      <c r="P80" s="377">
        <v>83907.32</v>
      </c>
      <c r="Q80" s="377">
        <v>0</v>
      </c>
      <c r="R80" s="377">
        <v>0</v>
      </c>
      <c r="S80" s="377">
        <v>0</v>
      </c>
      <c r="T80" s="377">
        <v>1516</v>
      </c>
      <c r="U80" s="377">
        <v>43011.19</v>
      </c>
      <c r="V80" s="377">
        <v>0</v>
      </c>
      <c r="W80" s="377">
        <v>0</v>
      </c>
      <c r="X80" s="377">
        <v>0</v>
      </c>
      <c r="Y80" s="377">
        <v>1136292.54</v>
      </c>
      <c r="Z80" s="377">
        <v>248198.83000000007</v>
      </c>
      <c r="AA80" s="377">
        <v>0</v>
      </c>
      <c r="AB80" s="377">
        <v>224411.61</v>
      </c>
      <c r="AC80" s="377">
        <v>0</v>
      </c>
      <c r="AD80" s="377">
        <v>47521.1</v>
      </c>
      <c r="AE80" s="377">
        <v>0</v>
      </c>
      <c r="AF80" s="377">
        <v>0</v>
      </c>
      <c r="AG80" s="377">
        <v>6150.2900000000045</v>
      </c>
      <c r="AH80" s="377">
        <v>3147.51</v>
      </c>
      <c r="AI80" s="377">
        <v>0</v>
      </c>
      <c r="AJ80" s="377">
        <v>0</v>
      </c>
      <c r="AK80" s="377">
        <v>14844.799999999996</v>
      </c>
      <c r="AL80" s="377">
        <v>12575.52</v>
      </c>
      <c r="AM80" s="377">
        <v>1747.92</v>
      </c>
      <c r="AN80" s="377">
        <v>526.73</v>
      </c>
      <c r="AO80" s="377">
        <v>8318.9500000000007</v>
      </c>
      <c r="AP80" s="377">
        <v>0</v>
      </c>
      <c r="AQ80" s="377">
        <v>17479.809999999998</v>
      </c>
      <c r="AR80" s="377">
        <v>35973.660000000003</v>
      </c>
      <c r="AS80" s="377">
        <v>0.03</v>
      </c>
      <c r="AT80" s="377">
        <v>0</v>
      </c>
      <c r="AU80" s="377">
        <v>75760.489999999976</v>
      </c>
      <c r="AV80" s="377">
        <v>3291.75</v>
      </c>
      <c r="AW80" s="377">
        <v>0</v>
      </c>
      <c r="AX80" s="377">
        <v>7104.42</v>
      </c>
      <c r="AY80" s="377">
        <v>117925.15</v>
      </c>
      <c r="AZ80" s="377">
        <v>4637.49</v>
      </c>
      <c r="BA80" s="377">
        <v>305455.76</v>
      </c>
      <c r="BB80" s="377">
        <v>0</v>
      </c>
      <c r="BC80" s="377">
        <v>0</v>
      </c>
      <c r="BD80" s="377">
        <v>0</v>
      </c>
      <c r="BE80" s="377">
        <v>1135071.8200000003</v>
      </c>
      <c r="BF80" s="377">
        <v>468903.78</v>
      </c>
      <c r="BG80" s="377">
        <v>1220.7199999997392</v>
      </c>
      <c r="BH80" s="377">
        <v>470124.49999999977</v>
      </c>
      <c r="BI80" s="377">
        <v>5194.75</v>
      </c>
      <c r="BJ80" s="377">
        <v>0</v>
      </c>
      <c r="BK80" s="377">
        <v>0</v>
      </c>
      <c r="BL80" s="377">
        <v>5194.75</v>
      </c>
      <c r="BM80" s="377">
        <v>0</v>
      </c>
      <c r="BN80" s="377">
        <v>0</v>
      </c>
      <c r="BO80" s="377">
        <v>0</v>
      </c>
      <c r="BP80" s="377">
        <v>0</v>
      </c>
      <c r="BQ80" s="377">
        <v>0</v>
      </c>
      <c r="BR80" s="377">
        <v>0</v>
      </c>
      <c r="BS80" s="377">
        <v>5194.75</v>
      </c>
      <c r="BT80" s="377">
        <v>5194.75</v>
      </c>
      <c r="BU80" s="377">
        <v>0</v>
      </c>
      <c r="BV80" s="377">
        <v>0</v>
      </c>
      <c r="BW80" s="377">
        <v>0</v>
      </c>
      <c r="BX80" s="377">
        <v>0</v>
      </c>
      <c r="BY80" s="377">
        <v>0</v>
      </c>
      <c r="BZ80" s="377">
        <v>0</v>
      </c>
      <c r="CA80" s="377">
        <v>0</v>
      </c>
      <c r="CB80" s="377">
        <v>0</v>
      </c>
      <c r="CC80" s="377">
        <v>0</v>
      </c>
      <c r="CD80" s="377">
        <v>470124.49999999977</v>
      </c>
      <c r="CE80" s="377">
        <v>0</v>
      </c>
      <c r="CF80" s="377">
        <v>5194.75</v>
      </c>
      <c r="CG80" s="377">
        <v>0</v>
      </c>
      <c r="CH80" s="377">
        <v>0</v>
      </c>
      <c r="CI80" s="377">
        <f t="shared" si="1"/>
        <v>475319.24999999977</v>
      </c>
      <c r="CJ80" s="377">
        <v>540418.16</v>
      </c>
      <c r="CK80" s="377">
        <v>0</v>
      </c>
      <c r="CL80" s="377">
        <v>0</v>
      </c>
      <c r="CM80" s="377">
        <v>540418.16</v>
      </c>
      <c r="CN80" s="377">
        <v>0</v>
      </c>
      <c r="CO80" s="377">
        <v>0</v>
      </c>
      <c r="CP80" s="377">
        <v>0</v>
      </c>
      <c r="CQ80" s="377">
        <v>0</v>
      </c>
      <c r="CR80" s="377">
        <v>11623.2</v>
      </c>
      <c r="CS80" s="377">
        <v>552041.36</v>
      </c>
      <c r="CT80" s="377">
        <v>0</v>
      </c>
      <c r="CU80" s="377">
        <v>0</v>
      </c>
      <c r="CV80" s="377">
        <v>0</v>
      </c>
      <c r="CW80" s="377">
        <v>0</v>
      </c>
      <c r="CX80" s="377"/>
      <c r="CY80" s="377"/>
      <c r="CZ80" s="377"/>
      <c r="DA80" s="377">
        <v>0</v>
      </c>
      <c r="DB80" s="377">
        <v>0</v>
      </c>
      <c r="DC80" s="377">
        <v>0</v>
      </c>
      <c r="DD80" s="377">
        <v>16407.25</v>
      </c>
      <c r="DE80" s="377">
        <v>0</v>
      </c>
      <c r="DF80" s="377">
        <v>0</v>
      </c>
      <c r="DG80" s="377">
        <v>-93129.36</v>
      </c>
      <c r="DH80" s="377">
        <v>0</v>
      </c>
      <c r="DI80" s="377">
        <v>0</v>
      </c>
      <c r="DJ80" s="377">
        <v>0</v>
      </c>
      <c r="DK80" s="377">
        <v>-76722.11</v>
      </c>
      <c r="DL80" s="377">
        <v>0</v>
      </c>
      <c r="DM80" s="377">
        <v>0</v>
      </c>
      <c r="DN80" s="377">
        <v>0</v>
      </c>
      <c r="DO80" s="377">
        <v>0</v>
      </c>
      <c r="DP80" s="377">
        <v>0</v>
      </c>
      <c r="DQ80" s="447">
        <v>0</v>
      </c>
      <c r="DR80" s="378">
        <v>526281.83000000007</v>
      </c>
      <c r="DS80" s="448">
        <v>608789.99000000022</v>
      </c>
      <c r="DT80" s="378">
        <v>117925.15</v>
      </c>
      <c r="DU80" s="378">
        <v>85423.32</v>
      </c>
      <c r="DV80" s="378">
        <v>43011.19</v>
      </c>
      <c r="DW80" s="378">
        <v>0</v>
      </c>
    </row>
    <row r="81" spans="1:127">
      <c r="A81" s="444">
        <v>1021</v>
      </c>
      <c r="B81" s="445" t="s">
        <v>417</v>
      </c>
      <c r="C81" s="444">
        <v>1021</v>
      </c>
      <c r="D81" s="446" t="s">
        <v>907</v>
      </c>
      <c r="E81" s="446" t="s">
        <v>570</v>
      </c>
      <c r="F81" s="446" t="s">
        <v>908</v>
      </c>
      <c r="G81" s="446" t="s">
        <v>571</v>
      </c>
      <c r="H81" s="377">
        <v>423680.24</v>
      </c>
      <c r="I81" s="377">
        <v>0</v>
      </c>
      <c r="J81" s="377">
        <v>34581.629999999997</v>
      </c>
      <c r="K81" s="377">
        <v>0</v>
      </c>
      <c r="L81" s="377">
        <v>0</v>
      </c>
      <c r="M81" s="377">
        <v>93072</v>
      </c>
      <c r="N81" s="377">
        <v>0</v>
      </c>
      <c r="O81" s="377">
        <v>0</v>
      </c>
      <c r="P81" s="377">
        <v>70549.470000000016</v>
      </c>
      <c r="Q81" s="377">
        <v>184</v>
      </c>
      <c r="R81" s="377">
        <v>0</v>
      </c>
      <c r="S81" s="377">
        <v>0</v>
      </c>
      <c r="T81" s="377">
        <v>2883</v>
      </c>
      <c r="U81" s="377">
        <v>22000</v>
      </c>
      <c r="V81" s="377">
        <v>0</v>
      </c>
      <c r="W81" s="377">
        <v>0</v>
      </c>
      <c r="X81" s="377">
        <v>0</v>
      </c>
      <c r="Y81" s="377">
        <v>646950.34</v>
      </c>
      <c r="Z81" s="377">
        <v>128362.50999999994</v>
      </c>
      <c r="AA81" s="377">
        <v>171.77</v>
      </c>
      <c r="AB81" s="377">
        <v>2210.1899999999996</v>
      </c>
      <c r="AC81" s="377">
        <v>112898.8299999999</v>
      </c>
      <c r="AD81" s="377">
        <v>23.159999999999997</v>
      </c>
      <c r="AE81" s="377">
        <v>0</v>
      </c>
      <c r="AF81" s="377">
        <v>110662.86999999995</v>
      </c>
      <c r="AG81" s="377">
        <v>-4486.9500000000016</v>
      </c>
      <c r="AH81" s="377">
        <v>565</v>
      </c>
      <c r="AI81" s="377">
        <v>0</v>
      </c>
      <c r="AJ81" s="377">
        <v>0</v>
      </c>
      <c r="AK81" s="377">
        <v>4297.91</v>
      </c>
      <c r="AL81" s="377">
        <v>0</v>
      </c>
      <c r="AM81" s="377">
        <v>6131.4099999999989</v>
      </c>
      <c r="AN81" s="377">
        <v>1013.7200000000001</v>
      </c>
      <c r="AO81" s="377">
        <v>9549.4800000000014</v>
      </c>
      <c r="AP81" s="377">
        <v>0</v>
      </c>
      <c r="AQ81" s="377">
        <v>9074.3799999999974</v>
      </c>
      <c r="AR81" s="377">
        <v>43165.919999999998</v>
      </c>
      <c r="AS81" s="377">
        <v>12753.549999999997</v>
      </c>
      <c r="AT81" s="377">
        <v>0</v>
      </c>
      <c r="AU81" s="377">
        <v>1597.6699999999998</v>
      </c>
      <c r="AV81" s="377">
        <v>0</v>
      </c>
      <c r="AW81" s="377">
        <v>0</v>
      </c>
      <c r="AX81" s="377">
        <v>2855.5099999999998</v>
      </c>
      <c r="AY81" s="377">
        <v>77304.620000000039</v>
      </c>
      <c r="AZ81" s="377">
        <v>0</v>
      </c>
      <c r="BA81" s="377">
        <v>27301.219999999998</v>
      </c>
      <c r="BB81" s="377">
        <v>0</v>
      </c>
      <c r="BC81" s="377">
        <v>0</v>
      </c>
      <c r="BD81" s="377">
        <v>0</v>
      </c>
      <c r="BE81" s="377">
        <v>545452.76999999967</v>
      </c>
      <c r="BF81" s="377">
        <v>17668.729999999981</v>
      </c>
      <c r="BG81" s="377">
        <v>101497.5700000003</v>
      </c>
      <c r="BH81" s="377">
        <v>119166.30000000028</v>
      </c>
      <c r="BI81" s="377">
        <v>4425.25</v>
      </c>
      <c r="BJ81" s="377">
        <v>0</v>
      </c>
      <c r="BK81" s="377">
        <v>0</v>
      </c>
      <c r="BL81" s="377">
        <v>4425.25</v>
      </c>
      <c r="BM81" s="377">
        <v>0</v>
      </c>
      <c r="BN81" s="377">
        <v>2484.5</v>
      </c>
      <c r="BO81" s="377">
        <v>0</v>
      </c>
      <c r="BP81" s="377">
        <v>0</v>
      </c>
      <c r="BQ81" s="377">
        <v>2484.5</v>
      </c>
      <c r="BR81" s="377">
        <v>9753.5600000000013</v>
      </c>
      <c r="BS81" s="377">
        <v>1940.75</v>
      </c>
      <c r="BT81" s="377">
        <v>11694.310000000001</v>
      </c>
      <c r="BU81" s="377">
        <v>0</v>
      </c>
      <c r="BV81" s="377">
        <v>0</v>
      </c>
      <c r="BW81" s="377">
        <v>0</v>
      </c>
      <c r="BX81" s="377">
        <v>0</v>
      </c>
      <c r="BY81" s="377">
        <v>0</v>
      </c>
      <c r="BZ81" s="377">
        <v>0</v>
      </c>
      <c r="CA81" s="377">
        <v>0</v>
      </c>
      <c r="CB81" s="377">
        <v>0</v>
      </c>
      <c r="CC81" s="377">
        <v>0</v>
      </c>
      <c r="CD81" s="377">
        <v>119166.30000000028</v>
      </c>
      <c r="CE81" s="377">
        <v>0</v>
      </c>
      <c r="CF81" s="377">
        <v>11694.310000000001</v>
      </c>
      <c r="CG81" s="377">
        <v>0</v>
      </c>
      <c r="CH81" s="377">
        <v>0</v>
      </c>
      <c r="CI81" s="377">
        <f t="shared" si="1"/>
        <v>130860.61000000028</v>
      </c>
      <c r="CJ81" s="377">
        <v>148204.17000000001</v>
      </c>
      <c r="CK81" s="377">
        <v>0</v>
      </c>
      <c r="CL81" s="377">
        <v>0</v>
      </c>
      <c r="CM81" s="377">
        <v>148204.17000000001</v>
      </c>
      <c r="CN81" s="377">
        <v>0</v>
      </c>
      <c r="CO81" s="377">
        <v>0</v>
      </c>
      <c r="CP81" s="377">
        <v>3000.9300000000003</v>
      </c>
      <c r="CQ81" s="377">
        <v>0</v>
      </c>
      <c r="CR81" s="377">
        <v>-21529.43</v>
      </c>
      <c r="CS81" s="377">
        <v>129675.67000000001</v>
      </c>
      <c r="CT81" s="377">
        <v>0</v>
      </c>
      <c r="CU81" s="377">
        <v>0</v>
      </c>
      <c r="CV81" s="377">
        <v>0</v>
      </c>
      <c r="CW81" s="377">
        <v>0</v>
      </c>
      <c r="CX81" s="377"/>
      <c r="CY81" s="377"/>
      <c r="CZ81" s="377"/>
      <c r="DA81" s="377">
        <v>0</v>
      </c>
      <c r="DB81" s="377">
        <v>0</v>
      </c>
      <c r="DC81" s="377">
        <v>0</v>
      </c>
      <c r="DD81" s="377">
        <v>1184.94</v>
      </c>
      <c r="DE81" s="377">
        <v>0</v>
      </c>
      <c r="DF81" s="377">
        <v>0</v>
      </c>
      <c r="DG81" s="377">
        <v>0</v>
      </c>
      <c r="DH81" s="377">
        <v>0</v>
      </c>
      <c r="DI81" s="377">
        <v>0</v>
      </c>
      <c r="DJ81" s="377">
        <v>0</v>
      </c>
      <c r="DK81" s="377">
        <v>1184.94</v>
      </c>
      <c r="DL81" s="377">
        <v>0</v>
      </c>
      <c r="DM81" s="377">
        <v>0</v>
      </c>
      <c r="DN81" s="377">
        <v>0</v>
      </c>
      <c r="DO81" s="377">
        <v>0</v>
      </c>
      <c r="DP81" s="377">
        <v>0</v>
      </c>
      <c r="DQ81" s="447">
        <v>0</v>
      </c>
      <c r="DR81" s="378">
        <v>349842.37999999977</v>
      </c>
      <c r="DS81" s="448">
        <v>195610.3899999999</v>
      </c>
      <c r="DT81" s="378">
        <v>77304.620000000039</v>
      </c>
      <c r="DU81" s="378">
        <v>73616.470000000016</v>
      </c>
      <c r="DV81" s="378">
        <v>22000</v>
      </c>
      <c r="DW81" s="378">
        <v>0</v>
      </c>
    </row>
    <row r="82" spans="1:127">
      <c r="A82" s="444">
        <v>4201</v>
      </c>
      <c r="B82" s="445" t="s">
        <v>377</v>
      </c>
      <c r="C82" s="444">
        <v>4201</v>
      </c>
      <c r="D82" s="446" t="s">
        <v>907</v>
      </c>
      <c r="E82" s="446" t="s">
        <v>577</v>
      </c>
      <c r="F82" s="446" t="s">
        <v>908</v>
      </c>
      <c r="G82" s="446" t="s">
        <v>571</v>
      </c>
      <c r="H82" s="377">
        <v>9510413.8599999994</v>
      </c>
      <c r="I82" s="377">
        <v>0</v>
      </c>
      <c r="J82" s="377">
        <v>71797.649999999994</v>
      </c>
      <c r="K82" s="377">
        <v>0</v>
      </c>
      <c r="L82" s="377">
        <v>610450.04</v>
      </c>
      <c r="M82" s="377">
        <v>24341.58</v>
      </c>
      <c r="N82" s="377">
        <v>0</v>
      </c>
      <c r="O82" s="377">
        <v>96652</v>
      </c>
      <c r="P82" s="377">
        <v>109246</v>
      </c>
      <c r="Q82" s="377">
        <v>200092</v>
      </c>
      <c r="R82" s="377">
        <v>0</v>
      </c>
      <c r="S82" s="377">
        <v>0</v>
      </c>
      <c r="T82" s="377">
        <v>7559</v>
      </c>
      <c r="U82" s="377">
        <v>0</v>
      </c>
      <c r="V82" s="377">
        <v>0</v>
      </c>
      <c r="W82" s="377">
        <v>44923.88</v>
      </c>
      <c r="X82" s="377">
        <v>0</v>
      </c>
      <c r="Y82" s="377">
        <v>10675476.010000002</v>
      </c>
      <c r="Z82" s="377">
        <v>5830391</v>
      </c>
      <c r="AA82" s="377">
        <v>0</v>
      </c>
      <c r="AB82" s="377">
        <v>1205256</v>
      </c>
      <c r="AC82" s="377">
        <v>210786</v>
      </c>
      <c r="AD82" s="377">
        <v>545330</v>
      </c>
      <c r="AE82" s="377">
        <v>0</v>
      </c>
      <c r="AF82" s="377">
        <v>29462</v>
      </c>
      <c r="AG82" s="377">
        <v>32296</v>
      </c>
      <c r="AH82" s="377">
        <v>59014</v>
      </c>
      <c r="AI82" s="377">
        <v>0</v>
      </c>
      <c r="AJ82" s="377">
        <v>0</v>
      </c>
      <c r="AK82" s="377">
        <v>222422</v>
      </c>
      <c r="AL82" s="377">
        <v>24763</v>
      </c>
      <c r="AM82" s="377">
        <v>226289</v>
      </c>
      <c r="AN82" s="377">
        <v>15769</v>
      </c>
      <c r="AO82" s="377">
        <v>214240.47</v>
      </c>
      <c r="AP82" s="377">
        <v>176330.4</v>
      </c>
      <c r="AQ82" s="377">
        <v>108743</v>
      </c>
      <c r="AR82" s="377">
        <v>108053.78</v>
      </c>
      <c r="AS82" s="377">
        <v>216455.96</v>
      </c>
      <c r="AT82" s="377">
        <v>158775</v>
      </c>
      <c r="AU82" s="377">
        <v>200350.65</v>
      </c>
      <c r="AV82" s="377">
        <v>36599.919999999998</v>
      </c>
      <c r="AW82" s="377">
        <v>0</v>
      </c>
      <c r="AX82" s="377">
        <v>363121</v>
      </c>
      <c r="AY82" s="377">
        <v>77763</v>
      </c>
      <c r="AZ82" s="377">
        <v>230866</v>
      </c>
      <c r="BA82" s="377">
        <v>148525</v>
      </c>
      <c r="BB82" s="377">
        <v>0</v>
      </c>
      <c r="BC82" s="377">
        <v>0</v>
      </c>
      <c r="BD82" s="377">
        <v>0</v>
      </c>
      <c r="BE82" s="377">
        <v>10441602.180000002</v>
      </c>
      <c r="BF82" s="377">
        <v>2228245.3800000018</v>
      </c>
      <c r="BG82" s="377">
        <v>233873.83000000007</v>
      </c>
      <c r="BH82" s="377">
        <v>2462119.2100000018</v>
      </c>
      <c r="BI82" s="377">
        <v>24562.19</v>
      </c>
      <c r="BJ82" s="377">
        <v>0</v>
      </c>
      <c r="BK82" s="377">
        <v>0</v>
      </c>
      <c r="BL82" s="377">
        <v>24562.19</v>
      </c>
      <c r="BM82" s="377">
        <v>0</v>
      </c>
      <c r="BN82" s="377">
        <v>23800</v>
      </c>
      <c r="BO82" s="377">
        <v>10466.219999999999</v>
      </c>
      <c r="BP82" s="377">
        <v>0</v>
      </c>
      <c r="BQ82" s="377">
        <v>34266.22</v>
      </c>
      <c r="BR82" s="377">
        <v>24491.869999999995</v>
      </c>
      <c r="BS82" s="377">
        <v>-9704.0300000000025</v>
      </c>
      <c r="BT82" s="377">
        <v>14787.839999999993</v>
      </c>
      <c r="BU82" s="377">
        <v>0</v>
      </c>
      <c r="BV82" s="377">
        <v>0</v>
      </c>
      <c r="BW82" s="377">
        <v>0</v>
      </c>
      <c r="BX82" s="377">
        <v>0</v>
      </c>
      <c r="BY82" s="377">
        <v>0</v>
      </c>
      <c r="BZ82" s="377">
        <v>0</v>
      </c>
      <c r="CA82" s="377">
        <v>0</v>
      </c>
      <c r="CB82" s="377">
        <v>0</v>
      </c>
      <c r="CC82" s="377">
        <v>0</v>
      </c>
      <c r="CD82" s="377">
        <v>2462119.2100000018</v>
      </c>
      <c r="CE82" s="377">
        <v>0</v>
      </c>
      <c r="CF82" s="377">
        <v>14787.839999999993</v>
      </c>
      <c r="CG82" s="377">
        <v>0</v>
      </c>
      <c r="CH82" s="377">
        <v>0</v>
      </c>
      <c r="CI82" s="377">
        <f t="shared" si="1"/>
        <v>2476907.0500000017</v>
      </c>
      <c r="CJ82" s="377">
        <v>3261966.3</v>
      </c>
      <c r="CK82" s="377">
        <v>710252.04</v>
      </c>
      <c r="CL82" s="377">
        <v>888.55</v>
      </c>
      <c r="CM82" s="377">
        <v>2552602.8099999996</v>
      </c>
      <c r="CN82" s="377">
        <v>0</v>
      </c>
      <c r="CO82" s="377">
        <v>0</v>
      </c>
      <c r="CP82" s="377">
        <v>37830.839999999997</v>
      </c>
      <c r="CQ82" s="377">
        <v>0</v>
      </c>
      <c r="CR82" s="377">
        <v>0</v>
      </c>
      <c r="CS82" s="377">
        <v>2590433.6499999994</v>
      </c>
      <c r="CT82" s="377">
        <v>0</v>
      </c>
      <c r="CU82" s="377">
        <v>0</v>
      </c>
      <c r="CV82" s="377">
        <v>0</v>
      </c>
      <c r="CW82" s="377">
        <v>0</v>
      </c>
      <c r="CX82" s="377"/>
      <c r="CY82" s="377"/>
      <c r="CZ82" s="377"/>
      <c r="DA82" s="377">
        <v>0</v>
      </c>
      <c r="DB82" s="377">
        <v>0</v>
      </c>
      <c r="DC82" s="377">
        <v>0</v>
      </c>
      <c r="DD82" s="377">
        <v>0</v>
      </c>
      <c r="DE82" s="377">
        <v>0</v>
      </c>
      <c r="DF82" s="377">
        <v>0</v>
      </c>
      <c r="DG82" s="377">
        <v>-113527.08</v>
      </c>
      <c r="DH82" s="377">
        <v>0</v>
      </c>
      <c r="DI82" s="377">
        <v>0</v>
      </c>
      <c r="DJ82" s="377">
        <v>0</v>
      </c>
      <c r="DK82" s="377">
        <v>-113527.08</v>
      </c>
      <c r="DL82" s="377">
        <v>0</v>
      </c>
      <c r="DM82" s="377">
        <v>0</v>
      </c>
      <c r="DN82" s="377">
        <v>0</v>
      </c>
      <c r="DO82" s="377">
        <v>0</v>
      </c>
      <c r="DP82" s="377">
        <v>0</v>
      </c>
      <c r="DQ82" s="447">
        <v>0.48000000044703484</v>
      </c>
      <c r="DR82" s="378">
        <v>7853521</v>
      </c>
      <c r="DS82" s="448">
        <v>2588081.1800000016</v>
      </c>
      <c r="DT82" s="378">
        <v>77763</v>
      </c>
      <c r="DU82" s="378">
        <v>413549</v>
      </c>
      <c r="DV82" s="378">
        <v>0</v>
      </c>
      <c r="DW82" s="378">
        <v>0</v>
      </c>
    </row>
    <row r="83" spans="1:127">
      <c r="A83" s="444">
        <v>4015</v>
      </c>
      <c r="B83" s="445" t="s">
        <v>378</v>
      </c>
      <c r="C83" s="444">
        <v>4015</v>
      </c>
      <c r="D83" s="446" t="s">
        <v>907</v>
      </c>
      <c r="E83" s="446" t="s">
        <v>577</v>
      </c>
      <c r="F83" s="446" t="s">
        <v>908</v>
      </c>
      <c r="G83" s="446" t="s">
        <v>571</v>
      </c>
      <c r="H83" s="377">
        <v>5697642.7199999997</v>
      </c>
      <c r="I83" s="377">
        <v>0</v>
      </c>
      <c r="J83" s="377">
        <v>40089.410000000003</v>
      </c>
      <c r="K83" s="377">
        <v>0</v>
      </c>
      <c r="L83" s="377">
        <v>341720</v>
      </c>
      <c r="M83" s="377">
        <v>2913.86</v>
      </c>
      <c r="N83" s="377">
        <v>0</v>
      </c>
      <c r="O83" s="377">
        <v>1010</v>
      </c>
      <c r="P83" s="377">
        <v>14592</v>
      </c>
      <c r="Q83" s="377">
        <v>0</v>
      </c>
      <c r="R83" s="377">
        <v>0</v>
      </c>
      <c r="S83" s="377">
        <v>0</v>
      </c>
      <c r="T83" s="377">
        <v>0</v>
      </c>
      <c r="U83" s="377">
        <v>6338</v>
      </c>
      <c r="V83" s="377">
        <v>0</v>
      </c>
      <c r="W83" s="377">
        <v>20302.91</v>
      </c>
      <c r="X83" s="377">
        <v>0</v>
      </c>
      <c r="Y83" s="377">
        <v>6124608.9000000004</v>
      </c>
      <c r="Z83" s="377">
        <v>3219539.13</v>
      </c>
      <c r="AA83" s="377">
        <v>0</v>
      </c>
      <c r="AB83" s="377">
        <v>677202.96</v>
      </c>
      <c r="AC83" s="377">
        <v>102128.14</v>
      </c>
      <c r="AD83" s="377">
        <v>443266.64</v>
      </c>
      <c r="AE83" s="377">
        <v>0</v>
      </c>
      <c r="AF83" s="377">
        <v>32364.55</v>
      </c>
      <c r="AG83" s="377">
        <v>36967.5</v>
      </c>
      <c r="AH83" s="377">
        <v>17155.86</v>
      </c>
      <c r="AI83" s="377">
        <v>0</v>
      </c>
      <c r="AJ83" s="377">
        <v>0</v>
      </c>
      <c r="AK83" s="377">
        <v>225404.65000000002</v>
      </c>
      <c r="AL83" s="377">
        <v>14483.31</v>
      </c>
      <c r="AM83" s="377">
        <v>109681.84</v>
      </c>
      <c r="AN83" s="377">
        <v>2771</v>
      </c>
      <c r="AO83" s="377">
        <v>161183.10999999999</v>
      </c>
      <c r="AP83" s="377">
        <v>73229.64</v>
      </c>
      <c r="AQ83" s="377">
        <v>51147.12</v>
      </c>
      <c r="AR83" s="377">
        <v>94072.55</v>
      </c>
      <c r="AS83" s="377">
        <v>236862.58</v>
      </c>
      <c r="AT83" s="377">
        <v>78754.81</v>
      </c>
      <c r="AU83" s="377">
        <v>152575.06</v>
      </c>
      <c r="AV83" s="377">
        <v>17585.939999999999</v>
      </c>
      <c r="AW83" s="377">
        <v>0</v>
      </c>
      <c r="AX83" s="377">
        <v>119754.73</v>
      </c>
      <c r="AY83" s="377">
        <v>226557.92</v>
      </c>
      <c r="AZ83" s="377">
        <v>29611.85</v>
      </c>
      <c r="BA83" s="377">
        <v>96691.28</v>
      </c>
      <c r="BB83" s="377">
        <v>0</v>
      </c>
      <c r="BC83" s="377">
        <v>0</v>
      </c>
      <c r="BD83" s="377">
        <v>0</v>
      </c>
      <c r="BE83" s="377">
        <v>6218992.1699999999</v>
      </c>
      <c r="BF83" s="377">
        <v>1262002.4000000006</v>
      </c>
      <c r="BG83" s="377">
        <v>-94383.269999999553</v>
      </c>
      <c r="BH83" s="377">
        <v>1167619.1300000011</v>
      </c>
      <c r="BI83" s="377">
        <v>16546.560000000001</v>
      </c>
      <c r="BJ83" s="377">
        <v>0</v>
      </c>
      <c r="BK83" s="377">
        <v>0</v>
      </c>
      <c r="BL83" s="377">
        <v>16546.560000000001</v>
      </c>
      <c r="BM83" s="377">
        <v>0</v>
      </c>
      <c r="BN83" s="377">
        <v>0</v>
      </c>
      <c r="BO83" s="377">
        <v>0</v>
      </c>
      <c r="BP83" s="377">
        <v>0</v>
      </c>
      <c r="BQ83" s="377">
        <v>0</v>
      </c>
      <c r="BR83" s="377">
        <v>27444.28</v>
      </c>
      <c r="BS83" s="377">
        <v>16546.560000000001</v>
      </c>
      <c r="BT83" s="377">
        <v>43990.84</v>
      </c>
      <c r="BU83" s="377">
        <v>0</v>
      </c>
      <c r="BV83" s="377">
        <v>0</v>
      </c>
      <c r="BW83" s="377">
        <v>0</v>
      </c>
      <c r="BX83" s="377">
        <v>0</v>
      </c>
      <c r="BY83" s="377">
        <v>0</v>
      </c>
      <c r="BZ83" s="377">
        <v>0</v>
      </c>
      <c r="CA83" s="377">
        <v>0</v>
      </c>
      <c r="CB83" s="377">
        <v>0</v>
      </c>
      <c r="CC83" s="377">
        <v>0</v>
      </c>
      <c r="CD83" s="377">
        <v>1167619.1300000011</v>
      </c>
      <c r="CE83" s="377">
        <v>0</v>
      </c>
      <c r="CF83" s="377">
        <v>43990.84</v>
      </c>
      <c r="CG83" s="377">
        <v>0</v>
      </c>
      <c r="CH83" s="377">
        <v>0</v>
      </c>
      <c r="CI83" s="377">
        <f t="shared" si="1"/>
        <v>1211609.9700000011</v>
      </c>
      <c r="CJ83" s="377">
        <v>1602922.85</v>
      </c>
      <c r="CK83" s="377">
        <v>0</v>
      </c>
      <c r="CL83" s="377">
        <v>0</v>
      </c>
      <c r="CM83" s="377">
        <v>1602922.85</v>
      </c>
      <c r="CN83" s="377">
        <v>117.4</v>
      </c>
      <c r="CO83" s="377">
        <v>0</v>
      </c>
      <c r="CP83" s="377">
        <v>26164.799999999999</v>
      </c>
      <c r="CQ83" s="377">
        <v>0</v>
      </c>
      <c r="CR83" s="377">
        <v>0</v>
      </c>
      <c r="CS83" s="377">
        <v>1629205.05</v>
      </c>
      <c r="CT83" s="377">
        <v>2688.87</v>
      </c>
      <c r="CU83" s="377">
        <v>0</v>
      </c>
      <c r="CV83" s="377">
        <v>0</v>
      </c>
      <c r="CW83" s="377">
        <v>2688.87</v>
      </c>
      <c r="CX83" s="377"/>
      <c r="CY83" s="377"/>
      <c r="CZ83" s="377"/>
      <c r="DA83" s="377">
        <v>0</v>
      </c>
      <c r="DB83" s="377">
        <v>2688.87</v>
      </c>
      <c r="DC83" s="377">
        <v>0</v>
      </c>
      <c r="DD83" s="377">
        <v>0</v>
      </c>
      <c r="DE83" s="377">
        <v>0</v>
      </c>
      <c r="DF83" s="377">
        <v>0</v>
      </c>
      <c r="DG83" s="377">
        <v>-35892.089999999997</v>
      </c>
      <c r="DH83" s="377">
        <v>-146</v>
      </c>
      <c r="DI83" s="377">
        <v>0</v>
      </c>
      <c r="DJ83" s="377">
        <v>0</v>
      </c>
      <c r="DK83" s="377">
        <v>-36038.089999999997</v>
      </c>
      <c r="DL83" s="377">
        <v>-986.99</v>
      </c>
      <c r="DM83" s="377">
        <v>-383258.56</v>
      </c>
      <c r="DN83" s="377">
        <v>0</v>
      </c>
      <c r="DO83" s="377">
        <v>0</v>
      </c>
      <c r="DP83" s="377">
        <v>0</v>
      </c>
      <c r="DQ83" s="447"/>
      <c r="DR83" s="378">
        <v>4511468.92</v>
      </c>
      <c r="DS83" s="448">
        <v>1707523.25</v>
      </c>
      <c r="DT83" s="378">
        <v>226557.92</v>
      </c>
      <c r="DU83" s="378">
        <v>15602</v>
      </c>
      <c r="DV83" s="378">
        <v>6338</v>
      </c>
      <c r="DW83" s="378">
        <v>-384245.55</v>
      </c>
    </row>
    <row r="84" spans="1:127">
      <c r="A84" s="444">
        <v>3411</v>
      </c>
      <c r="B84" s="445" t="s">
        <v>450</v>
      </c>
      <c r="C84" s="444">
        <v>3411</v>
      </c>
      <c r="D84" s="446" t="s">
        <v>907</v>
      </c>
      <c r="E84" s="446" t="s">
        <v>573</v>
      </c>
      <c r="F84" s="446" t="s">
        <v>908</v>
      </c>
      <c r="G84" s="446" t="s">
        <v>571</v>
      </c>
      <c r="H84" s="377">
        <v>1283712.67</v>
      </c>
      <c r="I84" s="377">
        <v>0</v>
      </c>
      <c r="J84" s="377">
        <v>249891.11</v>
      </c>
      <c r="K84" s="377">
        <v>0</v>
      </c>
      <c r="L84" s="377">
        <v>170090</v>
      </c>
      <c r="M84" s="377">
        <v>78203.75</v>
      </c>
      <c r="N84" s="377">
        <v>0</v>
      </c>
      <c r="O84" s="377">
        <v>0</v>
      </c>
      <c r="P84" s="377">
        <v>104453.08999999998</v>
      </c>
      <c r="Q84" s="377">
        <v>0</v>
      </c>
      <c r="R84" s="377">
        <v>0</v>
      </c>
      <c r="S84" s="377">
        <v>0</v>
      </c>
      <c r="T84" s="377">
        <v>0</v>
      </c>
      <c r="U84" s="377">
        <v>0</v>
      </c>
      <c r="V84" s="377">
        <v>0</v>
      </c>
      <c r="W84" s="377">
        <v>8730.92</v>
      </c>
      <c r="X84" s="377">
        <v>35860</v>
      </c>
      <c r="Y84" s="377">
        <v>1930941.5399999998</v>
      </c>
      <c r="Z84" s="377">
        <v>714498.55999999878</v>
      </c>
      <c r="AA84" s="377">
        <v>0</v>
      </c>
      <c r="AB84" s="377">
        <v>0</v>
      </c>
      <c r="AC84" s="377">
        <v>273467.34999999992</v>
      </c>
      <c r="AD84" s="377">
        <v>0</v>
      </c>
      <c r="AE84" s="377">
        <v>0</v>
      </c>
      <c r="AF84" s="377">
        <v>290703.72999999975</v>
      </c>
      <c r="AG84" s="377">
        <v>0</v>
      </c>
      <c r="AH84" s="377">
        <v>3224.99</v>
      </c>
      <c r="AI84" s="377">
        <v>0</v>
      </c>
      <c r="AJ84" s="377">
        <v>0</v>
      </c>
      <c r="AK84" s="377">
        <v>37063.69</v>
      </c>
      <c r="AL84" s="377">
        <v>323</v>
      </c>
      <c r="AM84" s="377">
        <v>2177.58</v>
      </c>
      <c r="AN84" s="377">
        <v>1723.87</v>
      </c>
      <c r="AO84" s="377">
        <v>34070.489999999991</v>
      </c>
      <c r="AP84" s="377">
        <v>33654.800000000003</v>
      </c>
      <c r="AQ84" s="377">
        <v>0</v>
      </c>
      <c r="AR84" s="377">
        <v>75515.66999999994</v>
      </c>
      <c r="AS84" s="377">
        <v>70</v>
      </c>
      <c r="AT84" s="377">
        <v>0</v>
      </c>
      <c r="AU84" s="377">
        <v>11245.570000000002</v>
      </c>
      <c r="AV84" s="377">
        <v>4100</v>
      </c>
      <c r="AW84" s="377">
        <v>0</v>
      </c>
      <c r="AX84" s="377">
        <v>81825.030000000057</v>
      </c>
      <c r="AY84" s="377">
        <v>200902.59999999998</v>
      </c>
      <c r="AZ84" s="377">
        <v>3835.71</v>
      </c>
      <c r="BA84" s="377">
        <v>200730.58000000022</v>
      </c>
      <c r="BB84" s="377">
        <v>0</v>
      </c>
      <c r="BC84" s="377">
        <v>0</v>
      </c>
      <c r="BD84" s="377">
        <v>0</v>
      </c>
      <c r="BE84" s="377">
        <v>1969133.219999999</v>
      </c>
      <c r="BF84" s="377">
        <v>429210.09999999986</v>
      </c>
      <c r="BG84" s="377">
        <v>-38191.679999999236</v>
      </c>
      <c r="BH84" s="377">
        <v>391018.42000000062</v>
      </c>
      <c r="BI84" s="377">
        <v>0</v>
      </c>
      <c r="BJ84" s="377">
        <v>0</v>
      </c>
      <c r="BK84" s="377">
        <v>0</v>
      </c>
      <c r="BL84" s="377">
        <v>0</v>
      </c>
      <c r="BM84" s="377">
        <v>0</v>
      </c>
      <c r="BN84" s="377">
        <v>0</v>
      </c>
      <c r="BO84" s="377">
        <v>0</v>
      </c>
      <c r="BP84" s="377">
        <v>0</v>
      </c>
      <c r="BQ84" s="377">
        <v>0</v>
      </c>
      <c r="BR84" s="377">
        <v>0</v>
      </c>
      <c r="BS84" s="377">
        <v>0</v>
      </c>
      <c r="BT84" s="377">
        <v>0</v>
      </c>
      <c r="BU84" s="377">
        <v>0</v>
      </c>
      <c r="BV84" s="377">
        <v>0</v>
      </c>
      <c r="BW84" s="377">
        <v>0</v>
      </c>
      <c r="BX84" s="377">
        <v>0</v>
      </c>
      <c r="BY84" s="377">
        <v>0</v>
      </c>
      <c r="BZ84" s="377">
        <v>0</v>
      </c>
      <c r="CA84" s="377">
        <v>0</v>
      </c>
      <c r="CB84" s="377">
        <v>0</v>
      </c>
      <c r="CC84" s="377">
        <v>0</v>
      </c>
      <c r="CD84" s="377">
        <v>391018.42000000062</v>
      </c>
      <c r="CE84" s="377">
        <v>0</v>
      </c>
      <c r="CF84" s="377">
        <v>0</v>
      </c>
      <c r="CG84" s="377">
        <v>0</v>
      </c>
      <c r="CH84" s="377">
        <v>0</v>
      </c>
      <c r="CI84" s="377">
        <f t="shared" si="1"/>
        <v>391018.42000000062</v>
      </c>
      <c r="CJ84" s="377">
        <v>455239.64</v>
      </c>
      <c r="CK84" s="377">
        <v>0</v>
      </c>
      <c r="CL84" s="377">
        <v>0</v>
      </c>
      <c r="CM84" s="377">
        <v>455239.64</v>
      </c>
      <c r="CN84" s="377">
        <v>0</v>
      </c>
      <c r="CO84" s="377">
        <v>0</v>
      </c>
      <c r="CP84" s="377">
        <v>4985.3999999999996</v>
      </c>
      <c r="CQ84" s="377">
        <v>0</v>
      </c>
      <c r="CR84" s="377">
        <v>-80728</v>
      </c>
      <c r="CS84" s="377">
        <v>379497.04000000004</v>
      </c>
      <c r="CT84" s="377">
        <v>0</v>
      </c>
      <c r="CU84" s="377">
        <v>0</v>
      </c>
      <c r="CV84" s="377">
        <v>0</v>
      </c>
      <c r="CW84" s="377">
        <v>0</v>
      </c>
      <c r="CX84" s="377"/>
      <c r="CY84" s="377"/>
      <c r="CZ84" s="377"/>
      <c r="DA84" s="377">
        <v>0</v>
      </c>
      <c r="DB84" s="377">
        <v>0</v>
      </c>
      <c r="DC84" s="377">
        <v>0</v>
      </c>
      <c r="DD84" s="377">
        <v>11520.91</v>
      </c>
      <c r="DE84" s="377">
        <v>0</v>
      </c>
      <c r="DF84" s="377">
        <v>0</v>
      </c>
      <c r="DG84" s="377">
        <v>0</v>
      </c>
      <c r="DH84" s="377">
        <v>0</v>
      </c>
      <c r="DI84" s="377">
        <v>0</v>
      </c>
      <c r="DJ84" s="377">
        <v>0</v>
      </c>
      <c r="DK84" s="377">
        <v>11520.91</v>
      </c>
      <c r="DL84" s="377">
        <v>0</v>
      </c>
      <c r="DM84" s="377">
        <v>0</v>
      </c>
      <c r="DN84" s="377">
        <v>0</v>
      </c>
      <c r="DO84" s="377">
        <v>0</v>
      </c>
      <c r="DP84" s="377">
        <v>0</v>
      </c>
      <c r="DQ84" s="447"/>
      <c r="DR84" s="378">
        <v>1278669.6399999985</v>
      </c>
      <c r="DS84" s="448">
        <v>690463.58000000054</v>
      </c>
      <c r="DT84" s="378">
        <v>200902.59999999998</v>
      </c>
      <c r="DU84" s="378">
        <v>104453.08999999998</v>
      </c>
      <c r="DV84" s="378">
        <v>0</v>
      </c>
      <c r="DW84" s="378">
        <v>0</v>
      </c>
    </row>
    <row r="85" spans="1:127">
      <c r="A85" s="444">
        <v>2474</v>
      </c>
      <c r="B85" s="445" t="s">
        <v>451</v>
      </c>
      <c r="C85" s="444">
        <v>2474</v>
      </c>
      <c r="D85" s="446" t="s">
        <v>907</v>
      </c>
      <c r="E85" s="446" t="s">
        <v>573</v>
      </c>
      <c r="F85" s="446" t="s">
        <v>908</v>
      </c>
      <c r="G85" s="446" t="s">
        <v>883</v>
      </c>
      <c r="H85" s="377">
        <v>2210466.7400000002</v>
      </c>
      <c r="I85" s="377">
        <v>0</v>
      </c>
      <c r="J85" s="377">
        <v>55678.39</v>
      </c>
      <c r="K85" s="377">
        <v>0</v>
      </c>
      <c r="L85" s="377">
        <v>213470</v>
      </c>
      <c r="M85" s="377">
        <v>3546.93</v>
      </c>
      <c r="N85" s="377">
        <v>0</v>
      </c>
      <c r="O85" s="377">
        <v>25309.5</v>
      </c>
      <c r="P85" s="377">
        <v>48295.629999999866</v>
      </c>
      <c r="Q85" s="377">
        <v>614.05999999999995</v>
      </c>
      <c r="R85" s="377">
        <v>0</v>
      </c>
      <c r="S85" s="377">
        <v>0</v>
      </c>
      <c r="T85" s="377">
        <v>23243.279999999999</v>
      </c>
      <c r="U85" s="377">
        <v>32358.16</v>
      </c>
      <c r="V85" s="377">
        <v>0</v>
      </c>
      <c r="W85" s="377">
        <v>3767.71</v>
      </c>
      <c r="X85" s="377">
        <v>72834</v>
      </c>
      <c r="Y85" s="377">
        <v>2689584.4000000004</v>
      </c>
      <c r="Z85" s="377">
        <v>1368578.4099999992</v>
      </c>
      <c r="AA85" s="377">
        <v>0</v>
      </c>
      <c r="AB85" s="377">
        <v>302342.96000000002</v>
      </c>
      <c r="AC85" s="377">
        <v>43281.040000000503</v>
      </c>
      <c r="AD85" s="377">
        <v>154911.25</v>
      </c>
      <c r="AE85" s="377">
        <v>0</v>
      </c>
      <c r="AF85" s="377">
        <v>90510.25</v>
      </c>
      <c r="AG85" s="377">
        <v>0</v>
      </c>
      <c r="AH85" s="377">
        <v>0</v>
      </c>
      <c r="AI85" s="377">
        <v>0</v>
      </c>
      <c r="AJ85" s="377">
        <v>11878.97</v>
      </c>
      <c r="AK85" s="377">
        <v>12874.78</v>
      </c>
      <c r="AL85" s="377">
        <v>1935</v>
      </c>
      <c r="AM85" s="377">
        <v>60433.91</v>
      </c>
      <c r="AN85" s="377">
        <v>8394.2900000000009</v>
      </c>
      <c r="AO85" s="377">
        <v>62555.840000000004</v>
      </c>
      <c r="AP85" s="377">
        <v>33857.5</v>
      </c>
      <c r="AQ85" s="377">
        <v>13205.560000000001</v>
      </c>
      <c r="AR85" s="377">
        <v>60766</v>
      </c>
      <c r="AS85" s="377">
        <v>10029.459999999999</v>
      </c>
      <c r="AT85" s="377">
        <v>0</v>
      </c>
      <c r="AU85" s="377">
        <v>21632.500000000004</v>
      </c>
      <c r="AV85" s="377">
        <v>9471</v>
      </c>
      <c r="AW85" s="377">
        <v>1412</v>
      </c>
      <c r="AX85" s="377">
        <v>149350.46999999997</v>
      </c>
      <c r="AY85" s="377">
        <v>73310.840000000026</v>
      </c>
      <c r="AZ85" s="377">
        <v>10554.47</v>
      </c>
      <c r="BA85" s="377">
        <v>154532.71999999997</v>
      </c>
      <c r="BB85" s="377">
        <v>0</v>
      </c>
      <c r="BC85" s="377">
        <v>0</v>
      </c>
      <c r="BD85" s="377">
        <v>0</v>
      </c>
      <c r="BE85" s="377">
        <v>2655819.2199999997</v>
      </c>
      <c r="BF85" s="377">
        <v>-46755.729999999967</v>
      </c>
      <c r="BG85" s="377">
        <v>33765.180000000633</v>
      </c>
      <c r="BH85" s="377">
        <v>-12990.549999999334</v>
      </c>
      <c r="BI85" s="377">
        <v>8668.75</v>
      </c>
      <c r="BJ85" s="377">
        <v>0</v>
      </c>
      <c r="BK85" s="377">
        <v>0</v>
      </c>
      <c r="BL85" s="377">
        <v>8668.75</v>
      </c>
      <c r="BM85" s="377">
        <v>0</v>
      </c>
      <c r="BN85" s="377">
        <v>0</v>
      </c>
      <c r="BO85" s="377">
        <v>0</v>
      </c>
      <c r="BP85" s="377">
        <v>0</v>
      </c>
      <c r="BQ85" s="377">
        <v>0</v>
      </c>
      <c r="BR85" s="377">
        <v>21179</v>
      </c>
      <c r="BS85" s="377">
        <v>8668.75</v>
      </c>
      <c r="BT85" s="377">
        <v>29847.75</v>
      </c>
      <c r="BU85" s="377">
        <v>0</v>
      </c>
      <c r="BV85" s="377">
        <v>0</v>
      </c>
      <c r="BW85" s="377">
        <v>0</v>
      </c>
      <c r="BX85" s="377">
        <v>0</v>
      </c>
      <c r="BY85" s="377">
        <v>0</v>
      </c>
      <c r="BZ85" s="377">
        <v>0</v>
      </c>
      <c r="CA85" s="377">
        <v>0</v>
      </c>
      <c r="CB85" s="377">
        <v>0</v>
      </c>
      <c r="CC85" s="377">
        <v>0</v>
      </c>
      <c r="CD85" s="377">
        <v>-12990.549999999334</v>
      </c>
      <c r="CE85" s="377">
        <v>0</v>
      </c>
      <c r="CF85" s="377">
        <v>29847.75</v>
      </c>
      <c r="CG85" s="377">
        <v>0</v>
      </c>
      <c r="CH85" s="377">
        <v>0</v>
      </c>
      <c r="CI85" s="377">
        <f t="shared" si="1"/>
        <v>16857.200000000666</v>
      </c>
      <c r="CJ85" s="377">
        <v>0</v>
      </c>
      <c r="CK85" s="377">
        <v>0</v>
      </c>
      <c r="CL85" s="377">
        <v>0</v>
      </c>
      <c r="CM85" s="377">
        <v>0</v>
      </c>
      <c r="CN85" s="377">
        <v>0</v>
      </c>
      <c r="CO85" s="377">
        <v>0</v>
      </c>
      <c r="CP85" s="377">
        <v>0</v>
      </c>
      <c r="CQ85" s="377">
        <v>0</v>
      </c>
      <c r="CR85" s="377">
        <v>0</v>
      </c>
      <c r="CS85" s="377">
        <v>0</v>
      </c>
      <c r="CT85" s="377">
        <v>0</v>
      </c>
      <c r="CU85" s="377">
        <v>0</v>
      </c>
      <c r="CV85" s="377">
        <v>0</v>
      </c>
      <c r="CW85" s="377">
        <v>0</v>
      </c>
      <c r="CX85" s="377"/>
      <c r="CY85" s="377"/>
      <c r="CZ85" s="377"/>
      <c r="DA85" s="377">
        <v>55019.140000000254</v>
      </c>
      <c r="DB85" s="377">
        <v>55019.140000000254</v>
      </c>
      <c r="DC85" s="377">
        <v>1234.42</v>
      </c>
      <c r="DD85" s="377">
        <v>251.48</v>
      </c>
      <c r="DE85" s="377">
        <v>0</v>
      </c>
      <c r="DF85" s="377">
        <v>0</v>
      </c>
      <c r="DG85" s="377">
        <v>-38581.53</v>
      </c>
      <c r="DH85" s="377">
        <v>0</v>
      </c>
      <c r="DI85" s="377">
        <v>-1067</v>
      </c>
      <c r="DJ85" s="377">
        <v>0</v>
      </c>
      <c r="DK85" s="377">
        <v>-38162.629999999997</v>
      </c>
      <c r="DL85" s="377">
        <v>0</v>
      </c>
      <c r="DM85" s="377">
        <v>0</v>
      </c>
      <c r="DN85" s="377">
        <v>0</v>
      </c>
      <c r="DO85" s="377">
        <v>0</v>
      </c>
      <c r="DP85" s="377">
        <v>0</v>
      </c>
      <c r="DQ85" s="447">
        <v>-2.5465851649641991E-10</v>
      </c>
      <c r="DR85" s="378">
        <v>-2.5465851649641991E-10</v>
      </c>
      <c r="DS85" s="448"/>
      <c r="DT85" s="378"/>
      <c r="DU85" s="378"/>
      <c r="DV85" s="378"/>
      <c r="DW85" s="378">
        <v>0</v>
      </c>
    </row>
    <row r="86" spans="1:127">
      <c r="A86" s="444">
        <v>4223</v>
      </c>
      <c r="B86" s="445" t="s">
        <v>379</v>
      </c>
      <c r="C86" s="444">
        <v>4223</v>
      </c>
      <c r="D86" s="446" t="s">
        <v>907</v>
      </c>
      <c r="E86" s="446" t="s">
        <v>577</v>
      </c>
      <c r="F86" s="446" t="s">
        <v>908</v>
      </c>
      <c r="G86" s="446" t="s">
        <v>571</v>
      </c>
      <c r="H86" s="377">
        <v>8607062.4600000009</v>
      </c>
      <c r="I86" s="377">
        <v>947225</v>
      </c>
      <c r="J86" s="377">
        <v>105507.66</v>
      </c>
      <c r="K86" s="377">
        <v>0</v>
      </c>
      <c r="L86" s="377">
        <v>595505</v>
      </c>
      <c r="M86" s="377">
        <v>35425.730000000003</v>
      </c>
      <c r="N86" s="377">
        <v>0</v>
      </c>
      <c r="O86" s="377">
        <v>0</v>
      </c>
      <c r="P86" s="377">
        <v>381813.24</v>
      </c>
      <c r="Q86" s="377">
        <v>120119.67999999999</v>
      </c>
      <c r="R86" s="377">
        <v>0</v>
      </c>
      <c r="S86" s="377">
        <v>0</v>
      </c>
      <c r="T86" s="377">
        <v>5940.1</v>
      </c>
      <c r="U86" s="377">
        <v>0</v>
      </c>
      <c r="V86" s="377">
        <v>0</v>
      </c>
      <c r="W86" s="377">
        <v>35921.629999999997</v>
      </c>
      <c r="X86" s="377">
        <v>0</v>
      </c>
      <c r="Y86" s="377">
        <v>10834520.500000002</v>
      </c>
      <c r="Z86" s="377">
        <v>6465868.0499999998</v>
      </c>
      <c r="AA86" s="377">
        <v>0</v>
      </c>
      <c r="AB86" s="377">
        <v>352939.54</v>
      </c>
      <c r="AC86" s="377">
        <v>0</v>
      </c>
      <c r="AD86" s="377">
        <v>1419418.26</v>
      </c>
      <c r="AE86" s="377">
        <v>0</v>
      </c>
      <c r="AF86" s="377">
        <v>130889.57</v>
      </c>
      <c r="AG86" s="377">
        <v>61682.91</v>
      </c>
      <c r="AH86" s="377">
        <v>50790.5</v>
      </c>
      <c r="AI86" s="377">
        <v>6415.6</v>
      </c>
      <c r="AJ86" s="377">
        <v>29198.31</v>
      </c>
      <c r="AK86" s="377">
        <v>45502.11</v>
      </c>
      <c r="AL86" s="377">
        <v>0</v>
      </c>
      <c r="AM86" s="377">
        <v>0</v>
      </c>
      <c r="AN86" s="377">
        <v>114702.78</v>
      </c>
      <c r="AO86" s="377">
        <v>443752.59</v>
      </c>
      <c r="AP86" s="377">
        <v>174898.94</v>
      </c>
      <c r="AQ86" s="377">
        <v>17765.009999999998</v>
      </c>
      <c r="AR86" s="377">
        <f>304332.41-0.56</f>
        <v>304331.84999999998</v>
      </c>
      <c r="AS86" s="377">
        <v>135165.26</v>
      </c>
      <c r="AT86" s="377">
        <v>211466.25</v>
      </c>
      <c r="AU86" s="377">
        <v>363970.33</v>
      </c>
      <c r="AV86" s="377">
        <v>0</v>
      </c>
      <c r="AW86" s="377">
        <v>2400</v>
      </c>
      <c r="AX86" s="377">
        <v>525763.03</v>
      </c>
      <c r="AY86" s="377">
        <v>137145.04</v>
      </c>
      <c r="AZ86" s="377">
        <v>110546.73999999999</v>
      </c>
      <c r="BA86" s="377">
        <v>178779.11999999994</v>
      </c>
      <c r="BB86" s="377">
        <v>650108.80000000005</v>
      </c>
      <c r="BC86" s="377">
        <v>0</v>
      </c>
      <c r="BD86" s="377">
        <v>0</v>
      </c>
      <c r="BE86" s="377">
        <v>11933501.149999997</v>
      </c>
      <c r="BF86" s="377">
        <v>4979718.9499999937</v>
      </c>
      <c r="BG86" s="377">
        <v>-1098980.6499999948</v>
      </c>
      <c r="BH86" s="377">
        <v>3880738.2999999989</v>
      </c>
      <c r="BI86" s="377">
        <v>24995.31</v>
      </c>
      <c r="BJ86" s="377">
        <v>0</v>
      </c>
      <c r="BK86" s="377">
        <v>0</v>
      </c>
      <c r="BL86" s="377">
        <v>24995.31</v>
      </c>
      <c r="BM86" s="377">
        <v>0</v>
      </c>
      <c r="BN86" s="377">
        <v>0</v>
      </c>
      <c r="BO86" s="377">
        <v>0</v>
      </c>
      <c r="BP86" s="377">
        <v>0</v>
      </c>
      <c r="BQ86" s="377">
        <v>0</v>
      </c>
      <c r="BR86" s="377">
        <v>0</v>
      </c>
      <c r="BS86" s="377">
        <v>24995.31</v>
      </c>
      <c r="BT86" s="377">
        <v>24995.31</v>
      </c>
      <c r="BU86" s="377">
        <v>0</v>
      </c>
      <c r="BV86" s="377">
        <v>0</v>
      </c>
      <c r="BW86" s="377">
        <v>0</v>
      </c>
      <c r="BX86" s="377">
        <v>0</v>
      </c>
      <c r="BY86" s="377">
        <v>0</v>
      </c>
      <c r="BZ86" s="377">
        <v>0</v>
      </c>
      <c r="CA86" s="377">
        <v>0</v>
      </c>
      <c r="CB86" s="377">
        <v>0</v>
      </c>
      <c r="CC86" s="377">
        <v>0</v>
      </c>
      <c r="CD86" s="377">
        <v>3880738.2999999989</v>
      </c>
      <c r="CE86" s="377">
        <v>0</v>
      </c>
      <c r="CF86" s="377">
        <v>24995.31</v>
      </c>
      <c r="CG86" s="377">
        <v>0</v>
      </c>
      <c r="CH86" s="377">
        <v>0</v>
      </c>
      <c r="CI86" s="377">
        <f t="shared" si="1"/>
        <v>3905733.6099999989</v>
      </c>
      <c r="CJ86" s="377">
        <v>858767.43</v>
      </c>
      <c r="CK86" s="377">
        <v>857159.94</v>
      </c>
      <c r="CL86" s="377">
        <v>0</v>
      </c>
      <c r="CM86" s="377">
        <v>1607.4900000001071</v>
      </c>
      <c r="CN86" s="377">
        <v>300</v>
      </c>
      <c r="CO86" s="377">
        <v>0</v>
      </c>
      <c r="CP86" s="377">
        <v>45890.52</v>
      </c>
      <c r="CQ86" s="377">
        <v>0</v>
      </c>
      <c r="CR86" s="377">
        <v>-307.77999999999997</v>
      </c>
      <c r="CS86" s="377">
        <v>47490.230000000105</v>
      </c>
      <c r="CT86" s="377">
        <v>4038374.84</v>
      </c>
      <c r="CU86" s="377">
        <v>0</v>
      </c>
      <c r="CV86" s="377">
        <v>0</v>
      </c>
      <c r="CW86" s="377">
        <v>4038374.84</v>
      </c>
      <c r="CX86" s="377"/>
      <c r="CY86" s="377"/>
      <c r="CZ86" s="377"/>
      <c r="DA86" s="377">
        <v>0</v>
      </c>
      <c r="DB86" s="377">
        <v>4038374.84</v>
      </c>
      <c r="DC86" s="377">
        <v>0</v>
      </c>
      <c r="DD86" s="377">
        <v>0</v>
      </c>
      <c r="DE86" s="377">
        <v>0</v>
      </c>
      <c r="DF86" s="377">
        <v>0</v>
      </c>
      <c r="DG86" s="377">
        <v>-49015.86</v>
      </c>
      <c r="DH86" s="377">
        <v>-131115.04</v>
      </c>
      <c r="DI86" s="377">
        <v>0</v>
      </c>
      <c r="DJ86" s="377">
        <v>0</v>
      </c>
      <c r="DK86" s="377">
        <v>-180130.90000000002</v>
      </c>
      <c r="DL86" s="377">
        <v>0</v>
      </c>
      <c r="DM86" s="377">
        <v>0</v>
      </c>
      <c r="DN86" s="377">
        <v>0</v>
      </c>
      <c r="DO86" s="377">
        <v>0</v>
      </c>
      <c r="DP86" s="377">
        <v>0</v>
      </c>
      <c r="DQ86" s="447"/>
      <c r="DR86" s="378">
        <v>8430798.3300000001</v>
      </c>
      <c r="DS86" s="448">
        <v>3502702.8199999966</v>
      </c>
      <c r="DT86" s="378">
        <v>137145.04</v>
      </c>
      <c r="DU86" s="378">
        <v>507873.01999999996</v>
      </c>
      <c r="DV86" s="378">
        <v>0</v>
      </c>
      <c r="DW86" s="378">
        <v>0</v>
      </c>
    </row>
    <row r="87" spans="1:127">
      <c r="A87" s="444">
        <v>3317</v>
      </c>
      <c r="B87" s="445" t="s">
        <v>452</v>
      </c>
      <c r="C87" s="444">
        <v>3317</v>
      </c>
      <c r="D87" s="446" t="s">
        <v>907</v>
      </c>
      <c r="E87" s="446" t="s">
        <v>573</v>
      </c>
      <c r="F87" s="446" t="s">
        <v>908</v>
      </c>
      <c r="G87" s="446" t="s">
        <v>571</v>
      </c>
      <c r="H87" s="377">
        <v>1346049.12</v>
      </c>
      <c r="I87" s="377">
        <v>0</v>
      </c>
      <c r="J87" s="377">
        <v>47987.94</v>
      </c>
      <c r="K87" s="377">
        <v>0</v>
      </c>
      <c r="L87" s="377">
        <v>136510</v>
      </c>
      <c r="M87" s="377">
        <v>2056.9299999999998</v>
      </c>
      <c r="N87" s="377">
        <v>0</v>
      </c>
      <c r="O87" s="377">
        <v>0</v>
      </c>
      <c r="P87" s="377">
        <v>17219.479999999996</v>
      </c>
      <c r="Q87" s="377">
        <v>0</v>
      </c>
      <c r="R87" s="377">
        <v>0</v>
      </c>
      <c r="S87" s="377">
        <v>0</v>
      </c>
      <c r="T87" s="377">
        <v>7092.35</v>
      </c>
      <c r="U87" s="377">
        <v>15696.130000000001</v>
      </c>
      <c r="V87" s="377">
        <v>0</v>
      </c>
      <c r="W87" s="377">
        <v>8781.17</v>
      </c>
      <c r="X87" s="377">
        <v>40056</v>
      </c>
      <c r="Y87" s="377">
        <v>1621449.1199999999</v>
      </c>
      <c r="Z87" s="377">
        <v>723432.62999999872</v>
      </c>
      <c r="AA87" s="377">
        <v>0</v>
      </c>
      <c r="AB87" s="377">
        <v>327273.28000000003</v>
      </c>
      <c r="AC87" s="377">
        <v>48416.8400000002</v>
      </c>
      <c r="AD87" s="377">
        <v>86033.7</v>
      </c>
      <c r="AE87" s="377">
        <v>0</v>
      </c>
      <c r="AF87" s="377">
        <v>34984.170000000158</v>
      </c>
      <c r="AG87" s="377">
        <v>2756.8000000000029</v>
      </c>
      <c r="AH87" s="377">
        <v>12705.3</v>
      </c>
      <c r="AI87" s="377">
        <v>0</v>
      </c>
      <c r="AJ87" s="377">
        <v>0</v>
      </c>
      <c r="AK87" s="377">
        <v>29610.790000000008</v>
      </c>
      <c r="AL87" s="377">
        <v>0</v>
      </c>
      <c r="AM87" s="377">
        <v>330.91999999999985</v>
      </c>
      <c r="AN87" s="377">
        <v>3211.7</v>
      </c>
      <c r="AO87" s="377">
        <v>22110.47</v>
      </c>
      <c r="AP87" s="377">
        <v>5246.96</v>
      </c>
      <c r="AQ87" s="377">
        <v>19547.77</v>
      </c>
      <c r="AR87" s="377">
        <v>59978.299999999974</v>
      </c>
      <c r="AS87" s="377">
        <v>15952.55</v>
      </c>
      <c r="AT87" s="377">
        <v>0</v>
      </c>
      <c r="AU87" s="377">
        <v>22747.310000000012</v>
      </c>
      <c r="AV87" s="377">
        <v>5929.38</v>
      </c>
      <c r="AW87" s="377">
        <v>2755</v>
      </c>
      <c r="AX87" s="377">
        <v>61884.560000000005</v>
      </c>
      <c r="AY87" s="377">
        <v>95595.029999999853</v>
      </c>
      <c r="AZ87" s="377">
        <v>5585.18</v>
      </c>
      <c r="BA87" s="377">
        <v>145182.38000000015</v>
      </c>
      <c r="BB87" s="377">
        <v>0</v>
      </c>
      <c r="BC87" s="377">
        <v>0</v>
      </c>
      <c r="BD87" s="377">
        <v>0</v>
      </c>
      <c r="BE87" s="377">
        <v>1731271.0199999991</v>
      </c>
      <c r="BF87" s="377">
        <v>137866.21999999988</v>
      </c>
      <c r="BG87" s="377">
        <v>-109821.89999999921</v>
      </c>
      <c r="BH87" s="377">
        <v>28044.320000000676</v>
      </c>
      <c r="BI87" s="377">
        <v>44157</v>
      </c>
      <c r="BJ87" s="377">
        <v>0</v>
      </c>
      <c r="BK87" s="377">
        <v>0</v>
      </c>
      <c r="BL87" s="377">
        <v>44157</v>
      </c>
      <c r="BM87" s="377">
        <v>0</v>
      </c>
      <c r="BN87" s="377">
        <v>0</v>
      </c>
      <c r="BO87" s="377">
        <v>0</v>
      </c>
      <c r="BP87" s="377">
        <v>0</v>
      </c>
      <c r="BQ87" s="377">
        <v>0</v>
      </c>
      <c r="BR87" s="377">
        <v>0</v>
      </c>
      <c r="BS87" s="377">
        <v>44157</v>
      </c>
      <c r="BT87" s="377">
        <v>44157</v>
      </c>
      <c r="BU87" s="377">
        <v>0</v>
      </c>
      <c r="BV87" s="377">
        <v>0</v>
      </c>
      <c r="BW87" s="377">
        <v>0</v>
      </c>
      <c r="BX87" s="377">
        <v>0</v>
      </c>
      <c r="BY87" s="377">
        <v>0</v>
      </c>
      <c r="BZ87" s="377">
        <v>0</v>
      </c>
      <c r="CA87" s="377">
        <v>0</v>
      </c>
      <c r="CB87" s="377">
        <v>0</v>
      </c>
      <c r="CC87" s="377">
        <v>0</v>
      </c>
      <c r="CD87" s="377">
        <v>28044.320000000676</v>
      </c>
      <c r="CE87" s="377">
        <v>0</v>
      </c>
      <c r="CF87" s="377">
        <v>44157</v>
      </c>
      <c r="CG87" s="377">
        <v>0</v>
      </c>
      <c r="CH87" s="377">
        <v>0</v>
      </c>
      <c r="CI87" s="377">
        <f t="shared" si="1"/>
        <v>72201.320000000676</v>
      </c>
      <c r="CJ87" s="377">
        <v>207677.14</v>
      </c>
      <c r="CK87" s="377">
        <v>108652.37</v>
      </c>
      <c r="CL87" s="377">
        <v>0</v>
      </c>
      <c r="CM87" s="377">
        <v>99024.770000000019</v>
      </c>
      <c r="CN87" s="377">
        <v>1278.57</v>
      </c>
      <c r="CO87" s="377">
        <v>0</v>
      </c>
      <c r="CP87" s="377">
        <v>1898.4</v>
      </c>
      <c r="CQ87" s="377">
        <v>2661.12</v>
      </c>
      <c r="CR87" s="377">
        <v>1040.0899999999999</v>
      </c>
      <c r="CS87" s="377">
        <v>105902.95000000001</v>
      </c>
      <c r="CT87" s="377">
        <v>0</v>
      </c>
      <c r="CU87" s="377">
        <v>0</v>
      </c>
      <c r="CV87" s="377">
        <v>0</v>
      </c>
      <c r="CW87" s="377">
        <v>0</v>
      </c>
      <c r="CX87" s="377"/>
      <c r="CY87" s="377"/>
      <c r="CZ87" s="377"/>
      <c r="DA87" s="377">
        <v>0</v>
      </c>
      <c r="DB87" s="377">
        <v>0</v>
      </c>
      <c r="DC87" s="377">
        <v>0</v>
      </c>
      <c r="DD87" s="377">
        <v>4576.83</v>
      </c>
      <c r="DE87" s="377">
        <v>0</v>
      </c>
      <c r="DF87" s="377">
        <v>0</v>
      </c>
      <c r="DG87" s="377">
        <v>-14216.62</v>
      </c>
      <c r="DH87" s="377">
        <v>-24062.29</v>
      </c>
      <c r="DI87" s="377">
        <v>0</v>
      </c>
      <c r="DJ87" s="377">
        <v>0</v>
      </c>
      <c r="DK87" s="377">
        <v>-33702.080000000002</v>
      </c>
      <c r="DL87" s="377">
        <v>0</v>
      </c>
      <c r="DM87" s="377">
        <v>0</v>
      </c>
      <c r="DN87" s="377">
        <v>0</v>
      </c>
      <c r="DO87" s="377">
        <v>0</v>
      </c>
      <c r="DP87" s="377">
        <v>0</v>
      </c>
      <c r="DQ87" s="447"/>
      <c r="DR87" s="378">
        <v>1222897.4199999992</v>
      </c>
      <c r="DS87" s="448">
        <v>508373.59999999986</v>
      </c>
      <c r="DT87" s="378">
        <v>95595.029999999853</v>
      </c>
      <c r="DU87" s="378">
        <v>24311.829999999994</v>
      </c>
      <c r="DV87" s="378">
        <v>15696.130000000001</v>
      </c>
      <c r="DW87" s="378">
        <v>0</v>
      </c>
    </row>
    <row r="88" spans="1:127">
      <c r="A88" s="444">
        <v>1023</v>
      </c>
      <c r="B88" s="445" t="s">
        <v>453</v>
      </c>
      <c r="C88" s="444">
        <v>1023</v>
      </c>
      <c r="D88" s="446" t="s">
        <v>907</v>
      </c>
      <c r="E88" s="446" t="s">
        <v>570</v>
      </c>
      <c r="F88" s="446" t="s">
        <v>908</v>
      </c>
      <c r="G88" s="446" t="s">
        <v>571</v>
      </c>
      <c r="H88" s="377">
        <v>545495.14</v>
      </c>
      <c r="I88" s="377">
        <v>0</v>
      </c>
      <c r="J88" s="377">
        <v>47320.63</v>
      </c>
      <c r="K88" s="377">
        <v>0</v>
      </c>
      <c r="L88" s="377">
        <v>0</v>
      </c>
      <c r="M88" s="377">
        <v>0</v>
      </c>
      <c r="N88" s="377">
        <v>0</v>
      </c>
      <c r="O88" s="377">
        <v>0</v>
      </c>
      <c r="P88" s="377">
        <v>23328.55</v>
      </c>
      <c r="Q88" s="377">
        <v>0</v>
      </c>
      <c r="R88" s="377">
        <v>0</v>
      </c>
      <c r="S88" s="377">
        <v>0</v>
      </c>
      <c r="T88" s="377">
        <v>10344.799999999999</v>
      </c>
      <c r="U88" s="377">
        <v>57671.97</v>
      </c>
      <c r="V88" s="377">
        <v>0</v>
      </c>
      <c r="W88" s="377">
        <v>0</v>
      </c>
      <c r="X88" s="377">
        <v>0</v>
      </c>
      <c r="Y88" s="377">
        <v>684161.09000000008</v>
      </c>
      <c r="Z88" s="377">
        <v>144931.58000000002</v>
      </c>
      <c r="AA88" s="377">
        <v>0</v>
      </c>
      <c r="AB88" s="377">
        <v>164612.07000000004</v>
      </c>
      <c r="AC88" s="377">
        <v>0</v>
      </c>
      <c r="AD88" s="377">
        <v>23652.27</v>
      </c>
      <c r="AE88" s="377">
        <v>0</v>
      </c>
      <c r="AF88" s="377">
        <v>43377.780000000057</v>
      </c>
      <c r="AG88" s="377">
        <v>2203.2500000000009</v>
      </c>
      <c r="AH88" s="377">
        <v>4882.2</v>
      </c>
      <c r="AI88" s="377">
        <v>0</v>
      </c>
      <c r="AJ88" s="377">
        <v>0</v>
      </c>
      <c r="AK88" s="377">
        <v>12490.13</v>
      </c>
      <c r="AL88" s="377">
        <v>9930</v>
      </c>
      <c r="AM88" s="377">
        <v>20592.890000000003</v>
      </c>
      <c r="AN88" s="377">
        <v>5007.5599999999986</v>
      </c>
      <c r="AO88" s="377">
        <v>6119.8</v>
      </c>
      <c r="AP88" s="377">
        <v>0</v>
      </c>
      <c r="AQ88" s="377">
        <v>12626.2</v>
      </c>
      <c r="AR88" s="377">
        <v>15922.889999999992</v>
      </c>
      <c r="AS88" s="377">
        <v>506.8</v>
      </c>
      <c r="AT88" s="377">
        <v>0</v>
      </c>
      <c r="AU88" s="377">
        <v>2582.0999999999985</v>
      </c>
      <c r="AV88" s="377">
        <v>3291.75</v>
      </c>
      <c r="AW88" s="377">
        <v>0</v>
      </c>
      <c r="AX88" s="377">
        <v>1804.31</v>
      </c>
      <c r="AY88" s="377">
        <v>65707.47</v>
      </c>
      <c r="AZ88" s="377">
        <v>14116.53</v>
      </c>
      <c r="BA88" s="377">
        <v>42356.050000000017</v>
      </c>
      <c r="BB88" s="377">
        <v>0</v>
      </c>
      <c r="BC88" s="377">
        <v>0</v>
      </c>
      <c r="BD88" s="377">
        <v>0</v>
      </c>
      <c r="BE88" s="377">
        <v>596713.63000000012</v>
      </c>
      <c r="BF88" s="377">
        <v>187014.96999999991</v>
      </c>
      <c r="BG88" s="377">
        <v>87447.459999999963</v>
      </c>
      <c r="BH88" s="377">
        <v>274462.42999999988</v>
      </c>
      <c r="BI88" s="377">
        <v>4573.75</v>
      </c>
      <c r="BJ88" s="377">
        <v>0</v>
      </c>
      <c r="BK88" s="377">
        <v>0</v>
      </c>
      <c r="BL88" s="377">
        <v>4573.75</v>
      </c>
      <c r="BM88" s="377">
        <v>0</v>
      </c>
      <c r="BN88" s="377">
        <v>0</v>
      </c>
      <c r="BO88" s="377">
        <v>0</v>
      </c>
      <c r="BP88" s="377">
        <v>1323.66</v>
      </c>
      <c r="BQ88" s="377">
        <v>1323.66</v>
      </c>
      <c r="BR88" s="377">
        <v>24669.79</v>
      </c>
      <c r="BS88" s="377">
        <v>3250.09</v>
      </c>
      <c r="BT88" s="377">
        <v>27919.88</v>
      </c>
      <c r="BU88" s="377">
        <v>0</v>
      </c>
      <c r="BV88" s="377">
        <v>0</v>
      </c>
      <c r="BW88" s="377">
        <v>0</v>
      </c>
      <c r="BX88" s="377">
        <v>0</v>
      </c>
      <c r="BY88" s="377">
        <v>0</v>
      </c>
      <c r="BZ88" s="377">
        <v>0</v>
      </c>
      <c r="CA88" s="377">
        <v>0</v>
      </c>
      <c r="CB88" s="377">
        <v>0</v>
      </c>
      <c r="CC88" s="377">
        <v>0</v>
      </c>
      <c r="CD88" s="377">
        <v>274462.42999999988</v>
      </c>
      <c r="CE88" s="377">
        <v>0</v>
      </c>
      <c r="CF88" s="377">
        <v>27919.88</v>
      </c>
      <c r="CG88" s="377">
        <v>0</v>
      </c>
      <c r="CH88" s="377">
        <v>0</v>
      </c>
      <c r="CI88" s="377">
        <f t="shared" si="1"/>
        <v>302382.30999999988</v>
      </c>
      <c r="CJ88" s="377">
        <v>299198.53999999998</v>
      </c>
      <c r="CK88" s="377">
        <v>0</v>
      </c>
      <c r="CL88" s="377">
        <v>1800</v>
      </c>
      <c r="CM88" s="377">
        <v>300998.53999999998</v>
      </c>
      <c r="CN88" s="377">
        <v>900</v>
      </c>
      <c r="CO88" s="377">
        <v>0</v>
      </c>
      <c r="CP88" s="377">
        <v>1745.03</v>
      </c>
      <c r="CQ88" s="377">
        <v>0</v>
      </c>
      <c r="CR88" s="377">
        <v>0</v>
      </c>
      <c r="CS88" s="377">
        <v>303643.57</v>
      </c>
      <c r="CT88" s="377">
        <v>0</v>
      </c>
      <c r="CU88" s="377">
        <v>0</v>
      </c>
      <c r="CV88" s="377">
        <v>0</v>
      </c>
      <c r="CW88" s="377">
        <v>0</v>
      </c>
      <c r="CX88" s="377"/>
      <c r="CY88" s="377"/>
      <c r="CZ88" s="377"/>
      <c r="DA88" s="377">
        <v>0</v>
      </c>
      <c r="DB88" s="377">
        <v>0</v>
      </c>
      <c r="DC88" s="377">
        <v>0</v>
      </c>
      <c r="DD88" s="377">
        <v>4338.75</v>
      </c>
      <c r="DE88" s="377">
        <v>0</v>
      </c>
      <c r="DF88" s="377">
        <v>0</v>
      </c>
      <c r="DG88" s="377">
        <v>-5599.57</v>
      </c>
      <c r="DH88" s="377">
        <v>0</v>
      </c>
      <c r="DI88" s="377">
        <v>0</v>
      </c>
      <c r="DJ88" s="377">
        <v>0</v>
      </c>
      <c r="DK88" s="377">
        <v>-1260.8199999999997</v>
      </c>
      <c r="DL88" s="377">
        <v>0</v>
      </c>
      <c r="DM88" s="377">
        <v>0</v>
      </c>
      <c r="DN88" s="377">
        <v>0</v>
      </c>
      <c r="DO88" s="377">
        <v>0</v>
      </c>
      <c r="DP88" s="377">
        <v>0</v>
      </c>
      <c r="DQ88" s="447"/>
      <c r="DR88" s="378">
        <v>378776.95000000007</v>
      </c>
      <c r="DS88" s="448">
        <v>217936.68000000005</v>
      </c>
      <c r="DT88" s="378">
        <v>65707.47</v>
      </c>
      <c r="DU88" s="378">
        <v>33673.35</v>
      </c>
      <c r="DV88" s="378">
        <v>57671.97</v>
      </c>
      <c r="DW88" s="378">
        <v>0</v>
      </c>
    </row>
    <row r="89" spans="1:127">
      <c r="A89" s="444">
        <v>2015</v>
      </c>
      <c r="B89" s="445" t="s">
        <v>380</v>
      </c>
      <c r="C89" s="444">
        <v>2015</v>
      </c>
      <c r="D89" s="446" t="s">
        <v>907</v>
      </c>
      <c r="E89" s="446" t="s">
        <v>573</v>
      </c>
      <c r="F89" s="446" t="s">
        <v>908</v>
      </c>
      <c r="G89" s="446" t="s">
        <v>571</v>
      </c>
      <c r="H89" s="377">
        <v>2695206.24</v>
      </c>
      <c r="I89" s="377">
        <v>0</v>
      </c>
      <c r="J89" s="377">
        <v>42523.25</v>
      </c>
      <c r="K89" s="377">
        <v>0</v>
      </c>
      <c r="L89" s="377">
        <v>289690</v>
      </c>
      <c r="M89" s="377">
        <v>4628.22</v>
      </c>
      <c r="N89" s="377">
        <v>0</v>
      </c>
      <c r="O89" s="377">
        <v>0</v>
      </c>
      <c r="P89" s="377">
        <v>87044.3</v>
      </c>
      <c r="Q89" s="377">
        <v>23852.560000000001</v>
      </c>
      <c r="R89" s="377">
        <v>0</v>
      </c>
      <c r="S89" s="377">
        <v>0</v>
      </c>
      <c r="T89" s="377">
        <v>7175.75</v>
      </c>
      <c r="U89" s="377">
        <v>1149</v>
      </c>
      <c r="V89" s="377">
        <v>0</v>
      </c>
      <c r="W89" s="377">
        <v>214.38</v>
      </c>
      <c r="X89" s="377">
        <v>65706</v>
      </c>
      <c r="Y89" s="377">
        <v>3217189.7</v>
      </c>
      <c r="Z89" s="377">
        <v>1379747.69</v>
      </c>
      <c r="AA89" s="377">
        <v>0</v>
      </c>
      <c r="AB89" s="377">
        <v>431750.17</v>
      </c>
      <c r="AC89" s="377">
        <v>115934.22</v>
      </c>
      <c r="AD89" s="377">
        <v>207577.67</v>
      </c>
      <c r="AE89" s="377">
        <v>139446.62</v>
      </c>
      <c r="AF89" s="377">
        <v>84514.1</v>
      </c>
      <c r="AG89" s="377">
        <v>8035.05</v>
      </c>
      <c r="AH89" s="377">
        <v>6450.68</v>
      </c>
      <c r="AI89" s="377">
        <v>0</v>
      </c>
      <c r="AJ89" s="377">
        <v>0</v>
      </c>
      <c r="AK89" s="377">
        <v>123988.17</v>
      </c>
      <c r="AL89" s="377">
        <v>5150</v>
      </c>
      <c r="AM89" s="377">
        <v>4579.12</v>
      </c>
      <c r="AN89" s="377">
        <v>13555.51</v>
      </c>
      <c r="AO89" s="377">
        <v>60157.84</v>
      </c>
      <c r="AP89" s="377">
        <v>41332.1</v>
      </c>
      <c r="AQ89" s="377">
        <v>18220.87</v>
      </c>
      <c r="AR89" s="377">
        <v>93581.43</v>
      </c>
      <c r="AS89" s="377">
        <v>32962.14</v>
      </c>
      <c r="AT89" s="377">
        <v>0</v>
      </c>
      <c r="AU89" s="377">
        <v>78177.87</v>
      </c>
      <c r="AV89" s="377">
        <v>9471</v>
      </c>
      <c r="AW89" s="377">
        <v>0</v>
      </c>
      <c r="AX89" s="377">
        <v>61752.959999999999</v>
      </c>
      <c r="AY89" s="377">
        <v>73102.77</v>
      </c>
      <c r="AZ89" s="377">
        <v>214474.04</v>
      </c>
      <c r="BA89" s="377">
        <v>129938.16</v>
      </c>
      <c r="BB89" s="377">
        <v>0</v>
      </c>
      <c r="BC89" s="377">
        <v>0</v>
      </c>
      <c r="BD89" s="377">
        <v>0</v>
      </c>
      <c r="BE89" s="377">
        <v>3333900.1800000006</v>
      </c>
      <c r="BF89" s="377">
        <v>679265.74</v>
      </c>
      <c r="BG89" s="377">
        <v>-116710.48000000045</v>
      </c>
      <c r="BH89" s="377">
        <v>562555.25999999954</v>
      </c>
      <c r="BI89" s="377">
        <v>30279</v>
      </c>
      <c r="BJ89" s="377">
        <v>0</v>
      </c>
      <c r="BK89" s="377">
        <v>0</v>
      </c>
      <c r="BL89" s="377">
        <v>30279</v>
      </c>
      <c r="BM89" s="377">
        <v>0</v>
      </c>
      <c r="BN89" s="377">
        <v>26564</v>
      </c>
      <c r="BO89" s="377">
        <v>0</v>
      </c>
      <c r="BP89" s="377">
        <v>0</v>
      </c>
      <c r="BQ89" s="377">
        <v>26564</v>
      </c>
      <c r="BR89" s="377">
        <v>9800</v>
      </c>
      <c r="BS89" s="377">
        <v>3715</v>
      </c>
      <c r="BT89" s="377">
        <v>13515</v>
      </c>
      <c r="BU89" s="377">
        <v>0</v>
      </c>
      <c r="BV89" s="377">
        <v>0</v>
      </c>
      <c r="BW89" s="377">
        <v>0</v>
      </c>
      <c r="BX89" s="377">
        <v>0</v>
      </c>
      <c r="BY89" s="377">
        <v>0</v>
      </c>
      <c r="BZ89" s="377">
        <v>0</v>
      </c>
      <c r="CA89" s="377">
        <v>0</v>
      </c>
      <c r="CB89" s="377">
        <v>0</v>
      </c>
      <c r="CC89" s="377">
        <v>0</v>
      </c>
      <c r="CD89" s="377">
        <v>562555.25999999954</v>
      </c>
      <c r="CE89" s="377">
        <v>0</v>
      </c>
      <c r="CF89" s="377">
        <v>13515</v>
      </c>
      <c r="CG89" s="377">
        <v>0</v>
      </c>
      <c r="CH89" s="377">
        <v>0</v>
      </c>
      <c r="CI89" s="377">
        <f t="shared" si="1"/>
        <v>576070.25999999954</v>
      </c>
      <c r="CJ89" s="377">
        <v>541122.72</v>
      </c>
      <c r="CK89" s="377">
        <v>4101.1899999999996</v>
      </c>
      <c r="CL89" s="377">
        <v>0</v>
      </c>
      <c r="CM89" s="377">
        <v>537021.53</v>
      </c>
      <c r="CN89" s="377">
        <v>0</v>
      </c>
      <c r="CO89" s="377">
        <v>0</v>
      </c>
      <c r="CP89" s="377">
        <v>20363.47</v>
      </c>
      <c r="CQ89" s="377">
        <v>-958.75000000000068</v>
      </c>
      <c r="CR89" s="377">
        <v>17300.72</v>
      </c>
      <c r="CS89" s="377">
        <v>573726.97</v>
      </c>
      <c r="CT89" s="377">
        <v>2343.02</v>
      </c>
      <c r="CU89" s="377">
        <v>0</v>
      </c>
      <c r="CV89" s="377">
        <v>0</v>
      </c>
      <c r="CW89" s="377">
        <v>2343.02</v>
      </c>
      <c r="CX89" s="377"/>
      <c r="CY89" s="377"/>
      <c r="CZ89" s="377"/>
      <c r="DA89" s="377">
        <v>0</v>
      </c>
      <c r="DB89" s="377">
        <v>2343.02</v>
      </c>
      <c r="DC89" s="377">
        <v>0</v>
      </c>
      <c r="DD89" s="377">
        <v>0</v>
      </c>
      <c r="DE89" s="377">
        <v>0</v>
      </c>
      <c r="DF89" s="377">
        <v>0</v>
      </c>
      <c r="DG89" s="377">
        <v>0</v>
      </c>
      <c r="DH89" s="377">
        <v>0</v>
      </c>
      <c r="DI89" s="377">
        <v>0</v>
      </c>
      <c r="DJ89" s="377">
        <v>0</v>
      </c>
      <c r="DK89" s="377">
        <v>0</v>
      </c>
      <c r="DL89" s="377">
        <v>0</v>
      </c>
      <c r="DM89" s="377">
        <v>0</v>
      </c>
      <c r="DN89" s="377">
        <v>0</v>
      </c>
      <c r="DO89" s="377">
        <v>0</v>
      </c>
      <c r="DP89" s="377">
        <v>0</v>
      </c>
      <c r="DQ89" s="447"/>
      <c r="DR89" s="378">
        <v>2367005.52</v>
      </c>
      <c r="DS89" s="448">
        <v>966894.66000000061</v>
      </c>
      <c r="DT89" s="378">
        <v>73102.77</v>
      </c>
      <c r="DU89" s="378">
        <v>118072.61</v>
      </c>
      <c r="DV89" s="378">
        <v>1149</v>
      </c>
      <c r="DW89" s="378">
        <v>0</v>
      </c>
    </row>
    <row r="90" spans="1:127">
      <c r="A90" s="444">
        <v>3352</v>
      </c>
      <c r="B90" s="445" t="s">
        <v>454</v>
      </c>
      <c r="C90" s="444">
        <v>3352</v>
      </c>
      <c r="D90" s="446" t="s">
        <v>907</v>
      </c>
      <c r="E90" s="446" t="s">
        <v>573</v>
      </c>
      <c r="F90" s="446" t="s">
        <v>908</v>
      </c>
      <c r="G90" s="446" t="s">
        <v>883</v>
      </c>
      <c r="H90" s="377">
        <v>1135061.52</v>
      </c>
      <c r="I90" s="377">
        <v>0</v>
      </c>
      <c r="J90" s="377">
        <v>50684.58</v>
      </c>
      <c r="K90" s="377">
        <v>0</v>
      </c>
      <c r="L90" s="377">
        <v>97680</v>
      </c>
      <c r="M90" s="377">
        <v>1913.86</v>
      </c>
      <c r="N90" s="377">
        <v>0</v>
      </c>
      <c r="O90" s="377">
        <v>0</v>
      </c>
      <c r="P90" s="377">
        <v>54238.19</v>
      </c>
      <c r="Q90" s="377">
        <v>0</v>
      </c>
      <c r="R90" s="377">
        <v>0</v>
      </c>
      <c r="S90" s="377">
        <v>0</v>
      </c>
      <c r="T90" s="377">
        <v>0</v>
      </c>
      <c r="U90" s="377">
        <v>20.66</v>
      </c>
      <c r="V90" s="377">
        <v>0</v>
      </c>
      <c r="W90" s="377">
        <v>1528.33</v>
      </c>
      <c r="X90" s="377">
        <v>43038</v>
      </c>
      <c r="Y90" s="377">
        <v>1384165.1400000001</v>
      </c>
      <c r="Z90" s="377">
        <v>504703.25000000052</v>
      </c>
      <c r="AA90" s="377">
        <v>-9.16</v>
      </c>
      <c r="AB90" s="377">
        <v>0</v>
      </c>
      <c r="AC90" s="377">
        <v>321250.40000000031</v>
      </c>
      <c r="AD90" s="377">
        <v>1068.6499999999999</v>
      </c>
      <c r="AE90" s="377">
        <v>31.20000000000001</v>
      </c>
      <c r="AF90" s="377">
        <v>180458.07000000007</v>
      </c>
      <c r="AG90" s="377">
        <v>12249.550000000003</v>
      </c>
      <c r="AH90" s="377">
        <v>5438.5</v>
      </c>
      <c r="AI90" s="377">
        <v>0</v>
      </c>
      <c r="AJ90" s="377">
        <v>317.2</v>
      </c>
      <c r="AK90" s="377">
        <v>15957.449999999999</v>
      </c>
      <c r="AL90" s="377">
        <v>0</v>
      </c>
      <c r="AM90" s="377">
        <v>2207.1</v>
      </c>
      <c r="AN90" s="377">
        <v>6583.0599999999995</v>
      </c>
      <c r="AO90" s="377">
        <v>29980.330000000005</v>
      </c>
      <c r="AP90" s="377">
        <v>7207.96</v>
      </c>
      <c r="AQ90" s="377">
        <v>26893.699999999997</v>
      </c>
      <c r="AR90" s="377">
        <v>24795.149999999998</v>
      </c>
      <c r="AS90" s="377">
        <v>3198</v>
      </c>
      <c r="AT90" s="377">
        <v>0</v>
      </c>
      <c r="AU90" s="377">
        <v>22786.379999999997</v>
      </c>
      <c r="AV90" s="377">
        <v>5139.75</v>
      </c>
      <c r="AW90" s="377">
        <v>2583</v>
      </c>
      <c r="AX90" s="377">
        <v>52763.25</v>
      </c>
      <c r="AY90" s="377">
        <v>130756.11000000002</v>
      </c>
      <c r="AZ90" s="377">
        <v>4663.0200000000004</v>
      </c>
      <c r="BA90" s="377">
        <v>121113.98999999999</v>
      </c>
      <c r="BB90" s="377">
        <v>0</v>
      </c>
      <c r="BC90" s="377">
        <v>0</v>
      </c>
      <c r="BD90" s="377">
        <v>0</v>
      </c>
      <c r="BE90" s="377">
        <v>1482135.9100000008</v>
      </c>
      <c r="BF90" s="377">
        <v>-43705.849999999926</v>
      </c>
      <c r="BG90" s="377">
        <v>-97970.770000000717</v>
      </c>
      <c r="BH90" s="377">
        <v>-141676.62000000064</v>
      </c>
      <c r="BI90" s="377">
        <v>0</v>
      </c>
      <c r="BJ90" s="377">
        <v>0</v>
      </c>
      <c r="BK90" s="377">
        <v>0</v>
      </c>
      <c r="BL90" s="377">
        <v>0</v>
      </c>
      <c r="BM90" s="377">
        <v>0</v>
      </c>
      <c r="BN90" s="377">
        <v>0</v>
      </c>
      <c r="BO90" s="377">
        <v>0</v>
      </c>
      <c r="BP90" s="377">
        <v>0</v>
      </c>
      <c r="BQ90" s="377">
        <v>0</v>
      </c>
      <c r="BR90" s="377">
        <v>0</v>
      </c>
      <c r="BS90" s="377">
        <v>0</v>
      </c>
      <c r="BT90" s="377">
        <v>0</v>
      </c>
      <c r="BU90" s="377">
        <v>0</v>
      </c>
      <c r="BV90" s="377">
        <v>0</v>
      </c>
      <c r="BW90" s="377">
        <v>0</v>
      </c>
      <c r="BX90" s="377">
        <v>0</v>
      </c>
      <c r="BY90" s="377">
        <v>0</v>
      </c>
      <c r="BZ90" s="377">
        <v>0</v>
      </c>
      <c r="CA90" s="377">
        <v>0</v>
      </c>
      <c r="CB90" s="377">
        <v>0</v>
      </c>
      <c r="CC90" s="377">
        <v>0</v>
      </c>
      <c r="CD90" s="377">
        <v>-141676.62000000064</v>
      </c>
      <c r="CE90" s="377">
        <v>0</v>
      </c>
      <c r="CF90" s="377">
        <v>0</v>
      </c>
      <c r="CG90" s="377">
        <v>0</v>
      </c>
      <c r="CH90" s="377">
        <v>0</v>
      </c>
      <c r="CI90" s="377">
        <f t="shared" si="1"/>
        <v>-141676.62000000064</v>
      </c>
      <c r="CJ90" s="377">
        <v>0</v>
      </c>
      <c r="CK90" s="377">
        <v>0</v>
      </c>
      <c r="CL90" s="377">
        <v>0</v>
      </c>
      <c r="CM90" s="377">
        <v>0</v>
      </c>
      <c r="CN90" s="377">
        <v>0</v>
      </c>
      <c r="CO90" s="377">
        <v>0</v>
      </c>
      <c r="CP90" s="377">
        <v>0</v>
      </c>
      <c r="CQ90" s="377">
        <v>0</v>
      </c>
      <c r="CR90" s="377">
        <v>0</v>
      </c>
      <c r="CS90" s="377">
        <v>0</v>
      </c>
      <c r="CT90" s="377">
        <v>0</v>
      </c>
      <c r="CU90" s="377">
        <v>0</v>
      </c>
      <c r="CV90" s="377">
        <v>0</v>
      </c>
      <c r="CW90" s="377">
        <v>0</v>
      </c>
      <c r="CX90" s="377"/>
      <c r="CY90" s="377"/>
      <c r="CZ90" s="377"/>
      <c r="DA90" s="377">
        <v>-141744.51000000065</v>
      </c>
      <c r="DB90" s="377">
        <v>-141744.51000000065</v>
      </c>
      <c r="DC90" s="377">
        <v>0</v>
      </c>
      <c r="DD90" s="377">
        <v>67.89</v>
      </c>
      <c r="DE90" s="377">
        <v>0</v>
      </c>
      <c r="DF90" s="377">
        <v>0</v>
      </c>
      <c r="DG90" s="377">
        <v>0</v>
      </c>
      <c r="DH90" s="377">
        <v>0</v>
      </c>
      <c r="DI90" s="377">
        <v>0</v>
      </c>
      <c r="DJ90" s="377">
        <v>0</v>
      </c>
      <c r="DK90" s="377">
        <v>67.89</v>
      </c>
      <c r="DL90" s="377">
        <v>0</v>
      </c>
      <c r="DM90" s="377">
        <v>0</v>
      </c>
      <c r="DN90" s="377">
        <v>0</v>
      </c>
      <c r="DO90" s="377">
        <v>0</v>
      </c>
      <c r="DP90" s="377">
        <v>0</v>
      </c>
      <c r="DQ90" s="447">
        <v>6.4028427004814148E-10</v>
      </c>
      <c r="DR90" s="378">
        <v>1019751.960000001</v>
      </c>
      <c r="DS90" s="448">
        <v>462383.94999999984</v>
      </c>
      <c r="DT90" s="378">
        <v>130756.11000000002</v>
      </c>
      <c r="DU90" s="378">
        <v>54238.19</v>
      </c>
      <c r="DV90" s="378">
        <v>20.66</v>
      </c>
      <c r="DW90" s="378">
        <v>0</v>
      </c>
    </row>
    <row r="91" spans="1:127">
      <c r="A91" s="444">
        <v>2005</v>
      </c>
      <c r="B91" s="445" t="s">
        <v>455</v>
      </c>
      <c r="C91" s="444">
        <v>2005</v>
      </c>
      <c r="D91" s="446" t="s">
        <v>907</v>
      </c>
      <c r="E91" s="446" t="s">
        <v>573</v>
      </c>
      <c r="F91" s="446" t="s">
        <v>908</v>
      </c>
      <c r="G91" s="446" t="s">
        <v>883</v>
      </c>
      <c r="H91" s="377">
        <v>3267340.1</v>
      </c>
      <c r="I91" s="377">
        <v>0</v>
      </c>
      <c r="J91" s="377">
        <v>109553.54</v>
      </c>
      <c r="K91" s="377">
        <v>0</v>
      </c>
      <c r="L91" s="377">
        <v>220980</v>
      </c>
      <c r="M91" s="377">
        <v>1200</v>
      </c>
      <c r="N91" s="377">
        <v>19900</v>
      </c>
      <c r="O91" s="377">
        <v>18740</v>
      </c>
      <c r="P91" s="377">
        <v>48877.430000000022</v>
      </c>
      <c r="Q91" s="377">
        <v>48053.88</v>
      </c>
      <c r="R91" s="377">
        <v>0</v>
      </c>
      <c r="S91" s="377">
        <v>0</v>
      </c>
      <c r="T91" s="377">
        <v>34720.119999999995</v>
      </c>
      <c r="U91" s="377">
        <v>28711</v>
      </c>
      <c r="V91" s="377">
        <v>0</v>
      </c>
      <c r="W91" s="377">
        <v>11434.19</v>
      </c>
      <c r="X91" s="377">
        <v>96391</v>
      </c>
      <c r="Y91" s="377">
        <v>3905901.2600000002</v>
      </c>
      <c r="Z91" s="377">
        <v>1786869.6599999971</v>
      </c>
      <c r="AA91" s="377">
        <v>0</v>
      </c>
      <c r="AB91" s="377">
        <v>489676.32</v>
      </c>
      <c r="AC91" s="377">
        <v>71380.229999999166</v>
      </c>
      <c r="AD91" s="377">
        <v>233977.71</v>
      </c>
      <c r="AE91" s="377">
        <v>0</v>
      </c>
      <c r="AF91" s="377">
        <v>94450.629999999772</v>
      </c>
      <c r="AG91" s="377">
        <v>11712.439999999879</v>
      </c>
      <c r="AH91" s="377">
        <v>5451</v>
      </c>
      <c r="AI91" s="377">
        <v>0</v>
      </c>
      <c r="AJ91" s="377">
        <v>3871.57</v>
      </c>
      <c r="AK91" s="377">
        <v>21050.720000000005</v>
      </c>
      <c r="AL91" s="377">
        <v>4138.5</v>
      </c>
      <c r="AM91" s="377">
        <v>84844.01999999999</v>
      </c>
      <c r="AN91" s="377">
        <v>-304.78999999999996</v>
      </c>
      <c r="AO91" s="377">
        <v>62273.809999999983</v>
      </c>
      <c r="AP91" s="377">
        <v>55649.66</v>
      </c>
      <c r="AQ91" s="377">
        <v>15868.049999999994</v>
      </c>
      <c r="AR91" s="377">
        <v>97745.780000000042</v>
      </c>
      <c r="AS91" s="377">
        <v>1136.3900000000001</v>
      </c>
      <c r="AT91" s="377">
        <v>0</v>
      </c>
      <c r="AU91" s="377">
        <v>41608.109999999986</v>
      </c>
      <c r="AV91" s="377">
        <v>18745.650000000001</v>
      </c>
      <c r="AW91" s="377">
        <v>0</v>
      </c>
      <c r="AX91" s="377">
        <v>123140.66000000002</v>
      </c>
      <c r="AY91" s="377">
        <v>225986.68999999989</v>
      </c>
      <c r="AZ91" s="377">
        <v>22343.96</v>
      </c>
      <c r="BA91" s="377">
        <v>273628.06000000006</v>
      </c>
      <c r="BB91" s="377">
        <v>0</v>
      </c>
      <c r="BC91" s="377">
        <v>0</v>
      </c>
      <c r="BD91" s="377">
        <v>0</v>
      </c>
      <c r="BE91" s="377">
        <v>3825534.2499999963</v>
      </c>
      <c r="BF91" s="377">
        <v>-85012.290000000328</v>
      </c>
      <c r="BG91" s="377">
        <v>80367.010000003967</v>
      </c>
      <c r="BH91" s="377">
        <v>-4645.2799999963609</v>
      </c>
      <c r="BI91" s="377">
        <v>27491.5</v>
      </c>
      <c r="BJ91" s="377">
        <v>0</v>
      </c>
      <c r="BK91" s="377">
        <v>0</v>
      </c>
      <c r="BL91" s="377">
        <v>27491.5</v>
      </c>
      <c r="BM91" s="377">
        <v>0</v>
      </c>
      <c r="BN91" s="377">
        <v>17544.059999999998</v>
      </c>
      <c r="BO91" s="377">
        <v>0</v>
      </c>
      <c r="BP91" s="377">
        <v>9947.44</v>
      </c>
      <c r="BQ91" s="377">
        <v>27491.5</v>
      </c>
      <c r="BR91" s="377">
        <v>0</v>
      </c>
      <c r="BS91" s="377">
        <v>0</v>
      </c>
      <c r="BT91" s="377">
        <v>0</v>
      </c>
      <c r="BU91" s="377">
        <v>0</v>
      </c>
      <c r="BV91" s="377">
        <v>0</v>
      </c>
      <c r="BW91" s="377">
        <v>0</v>
      </c>
      <c r="BX91" s="377">
        <v>0</v>
      </c>
      <c r="BY91" s="377">
        <v>0</v>
      </c>
      <c r="BZ91" s="377">
        <v>0</v>
      </c>
      <c r="CA91" s="377">
        <v>0</v>
      </c>
      <c r="CB91" s="377">
        <v>0</v>
      </c>
      <c r="CC91" s="377">
        <v>0</v>
      </c>
      <c r="CD91" s="377">
        <v>-4645.2799999963609</v>
      </c>
      <c r="CE91" s="377">
        <v>0</v>
      </c>
      <c r="CF91" s="377">
        <v>0</v>
      </c>
      <c r="CG91" s="377">
        <v>0</v>
      </c>
      <c r="CH91" s="377">
        <v>0</v>
      </c>
      <c r="CI91" s="377">
        <f t="shared" si="1"/>
        <v>-4645.2799999963609</v>
      </c>
      <c r="CJ91" s="377">
        <v>0</v>
      </c>
      <c r="CK91" s="377">
        <v>0</v>
      </c>
      <c r="CL91" s="377">
        <v>0</v>
      </c>
      <c r="CM91" s="377">
        <v>0</v>
      </c>
      <c r="CN91" s="377">
        <v>0</v>
      </c>
      <c r="CO91" s="377">
        <v>0</v>
      </c>
      <c r="CP91" s="377">
        <v>0</v>
      </c>
      <c r="CQ91" s="377">
        <v>0</v>
      </c>
      <c r="CR91" s="377">
        <v>0</v>
      </c>
      <c r="CS91" s="377">
        <v>0</v>
      </c>
      <c r="CT91" s="377">
        <v>0</v>
      </c>
      <c r="CU91" s="377">
        <v>0</v>
      </c>
      <c r="CV91" s="377">
        <v>0</v>
      </c>
      <c r="CW91" s="377">
        <v>0</v>
      </c>
      <c r="CX91" s="377"/>
      <c r="CY91" s="377"/>
      <c r="CZ91" s="377"/>
      <c r="DA91" s="377">
        <v>121565.27000000357</v>
      </c>
      <c r="DB91" s="377">
        <v>121565.27000000357</v>
      </c>
      <c r="DC91" s="377">
        <v>0</v>
      </c>
      <c r="DD91" s="377">
        <v>0</v>
      </c>
      <c r="DE91" s="377">
        <v>6826.3</v>
      </c>
      <c r="DF91" s="377">
        <v>0</v>
      </c>
      <c r="DG91" s="377">
        <v>-37008.43</v>
      </c>
      <c r="DH91" s="377">
        <v>-146</v>
      </c>
      <c r="DI91" s="377">
        <v>0</v>
      </c>
      <c r="DJ91" s="377">
        <v>-15593</v>
      </c>
      <c r="DK91" s="377">
        <v>-126210.55</v>
      </c>
      <c r="DL91" s="377">
        <v>0</v>
      </c>
      <c r="DM91" s="377">
        <v>0</v>
      </c>
      <c r="DN91" s="377">
        <v>0</v>
      </c>
      <c r="DO91" s="377">
        <v>0</v>
      </c>
      <c r="DP91" s="377">
        <v>0</v>
      </c>
      <c r="DQ91" s="447">
        <v>-3.5652192309498787E-9</v>
      </c>
      <c r="DR91" s="378">
        <v>2768356.409999996</v>
      </c>
      <c r="DS91" s="448">
        <v>1057177.8400000003</v>
      </c>
      <c r="DT91" s="378">
        <v>225986.68999999989</v>
      </c>
      <c r="DU91" s="378">
        <v>150391.43000000002</v>
      </c>
      <c r="DV91" s="378">
        <v>28711</v>
      </c>
      <c r="DW91" s="378">
        <v>0</v>
      </c>
    </row>
    <row r="92" spans="1:127">
      <c r="A92" s="444">
        <v>4063</v>
      </c>
      <c r="B92" s="445" t="s">
        <v>846</v>
      </c>
      <c r="C92" s="444">
        <v>4063</v>
      </c>
      <c r="D92" s="446" t="s">
        <v>907</v>
      </c>
      <c r="E92" s="446" t="s">
        <v>577</v>
      </c>
      <c r="F92" s="446" t="s">
        <v>908</v>
      </c>
      <c r="G92" s="446" t="s">
        <v>571</v>
      </c>
      <c r="H92" s="377">
        <v>6472151.2199999997</v>
      </c>
      <c r="I92" s="377">
        <v>0</v>
      </c>
      <c r="J92" s="377">
        <v>141086.79999999999</v>
      </c>
      <c r="K92" s="377">
        <v>0</v>
      </c>
      <c r="L92" s="377">
        <v>368550</v>
      </c>
      <c r="M92" s="377">
        <v>11313.86</v>
      </c>
      <c r="N92" s="377">
        <v>146923.43</v>
      </c>
      <c r="O92" s="377">
        <v>40004</v>
      </c>
      <c r="P92" s="377">
        <v>32020.39</v>
      </c>
      <c r="Q92" s="377">
        <v>30998.03</v>
      </c>
      <c r="R92" s="377">
        <v>0</v>
      </c>
      <c r="S92" s="377">
        <v>0</v>
      </c>
      <c r="T92" s="377">
        <v>8905.5</v>
      </c>
      <c r="U92" s="377">
        <v>31865.32</v>
      </c>
      <c r="V92" s="377">
        <v>0</v>
      </c>
      <c r="W92" s="377">
        <v>26950</v>
      </c>
      <c r="X92" s="377">
        <v>12489.67</v>
      </c>
      <c r="Y92" s="377">
        <v>7323258</v>
      </c>
      <c r="Z92" s="377">
        <v>3803613.68</v>
      </c>
      <c r="AA92" s="377">
        <v>0</v>
      </c>
      <c r="AB92" s="377">
        <v>897089.63</v>
      </c>
      <c r="AC92" s="377">
        <v>315098.88</v>
      </c>
      <c r="AD92" s="377">
        <v>443601.93</v>
      </c>
      <c r="AE92" s="377">
        <v>66829.95</v>
      </c>
      <c r="AF92" s="377">
        <v>0</v>
      </c>
      <c r="AG92" s="377">
        <v>65387.66</v>
      </c>
      <c r="AH92" s="377">
        <v>19650.11</v>
      </c>
      <c r="AI92" s="377">
        <v>0</v>
      </c>
      <c r="AJ92" s="377">
        <v>0</v>
      </c>
      <c r="AK92" s="377">
        <v>222768.15</v>
      </c>
      <c r="AL92" s="377">
        <v>15676.69</v>
      </c>
      <c r="AM92" s="377">
        <v>13207.16</v>
      </c>
      <c r="AN92" s="377">
        <v>7768.93</v>
      </c>
      <c r="AO92" s="377">
        <v>172782.76</v>
      </c>
      <c r="AP92" s="377">
        <v>113419.32</v>
      </c>
      <c r="AQ92" s="377">
        <v>84862.12</v>
      </c>
      <c r="AR92" s="377">
        <v>135435.99</v>
      </c>
      <c r="AS92" s="377">
        <v>217399.5</v>
      </c>
      <c r="AT92" s="377">
        <v>61300.66</v>
      </c>
      <c r="AU92" s="377">
        <v>134871.63</v>
      </c>
      <c r="AV92" s="377">
        <v>25714.560000000001</v>
      </c>
      <c r="AW92" s="377">
        <v>0</v>
      </c>
      <c r="AX92" s="377">
        <v>160060.81</v>
      </c>
      <c r="AY92" s="377">
        <v>88646.54</v>
      </c>
      <c r="AZ92" s="377">
        <v>14822.1</v>
      </c>
      <c r="BA92" s="377">
        <v>259001.2</v>
      </c>
      <c r="BB92" s="377">
        <v>0</v>
      </c>
      <c r="BC92" s="377">
        <v>0</v>
      </c>
      <c r="BD92" s="377">
        <v>0</v>
      </c>
      <c r="BE92" s="377">
        <f>SUM(Z92:BD92)</f>
        <v>7339009.9600000009</v>
      </c>
      <c r="BF92" s="377">
        <v>562693</v>
      </c>
      <c r="BG92" s="377">
        <f>SUM(H92:X92)-SUM(Z92:BD92)</f>
        <v>-15751.740000001155</v>
      </c>
      <c r="BH92" s="377">
        <v>627229.27999999933</v>
      </c>
      <c r="BI92" s="377">
        <v>16327</v>
      </c>
      <c r="BJ92" s="377">
        <v>0</v>
      </c>
      <c r="BK92" s="377">
        <v>0</v>
      </c>
      <c r="BL92" s="377">
        <v>16327</v>
      </c>
      <c r="BM92" s="377">
        <v>0</v>
      </c>
      <c r="BN92" s="377">
        <v>0</v>
      </c>
      <c r="BO92" s="377">
        <v>0</v>
      </c>
      <c r="BP92" s="377">
        <v>0</v>
      </c>
      <c r="BQ92" s="377">
        <v>0</v>
      </c>
      <c r="BR92" s="377">
        <v>23388</v>
      </c>
      <c r="BS92" s="377">
        <v>16327</v>
      </c>
      <c r="BT92" s="377">
        <v>39715</v>
      </c>
      <c r="BU92" s="377">
        <v>0</v>
      </c>
      <c r="BV92" s="377">
        <v>0</v>
      </c>
      <c r="BW92" s="377">
        <v>0</v>
      </c>
      <c r="BX92" s="377">
        <v>0</v>
      </c>
      <c r="BY92" s="377">
        <v>0</v>
      </c>
      <c r="BZ92" s="377">
        <v>0</v>
      </c>
      <c r="CA92" s="377">
        <v>0</v>
      </c>
      <c r="CB92" s="377">
        <v>0</v>
      </c>
      <c r="CC92" s="377">
        <v>0</v>
      </c>
      <c r="CD92" s="377">
        <v>627229.27999999933</v>
      </c>
      <c r="CE92" s="377">
        <v>0</v>
      </c>
      <c r="CF92" s="377">
        <v>39715</v>
      </c>
      <c r="CG92" s="377">
        <v>0</v>
      </c>
      <c r="CH92" s="377">
        <v>0</v>
      </c>
      <c r="CI92" s="377">
        <f t="shared" si="1"/>
        <v>666944.27999999933</v>
      </c>
      <c r="CJ92" s="377">
        <v>100000</v>
      </c>
      <c r="CK92" s="377">
        <v>477367</v>
      </c>
      <c r="CL92" s="377">
        <v>6068</v>
      </c>
      <c r="CM92" s="377">
        <v>-371298</v>
      </c>
      <c r="CN92" s="377">
        <v>0</v>
      </c>
      <c r="CO92" s="377">
        <v>0</v>
      </c>
      <c r="CP92" s="377">
        <v>55475</v>
      </c>
      <c r="CQ92" s="377">
        <v>-65348</v>
      </c>
      <c r="CR92" s="377">
        <v>0</v>
      </c>
      <c r="CS92" s="377">
        <v>-381171</v>
      </c>
      <c r="CT92" s="377">
        <v>1274384</v>
      </c>
      <c r="CU92" s="377">
        <v>0</v>
      </c>
      <c r="CV92" s="377">
        <v>0</v>
      </c>
      <c r="CW92" s="377">
        <v>1274384</v>
      </c>
      <c r="CX92" s="377"/>
      <c r="CY92" s="377"/>
      <c r="CZ92" s="377"/>
      <c r="DA92" s="377">
        <v>0</v>
      </c>
      <c r="DB92" s="377">
        <v>1274384</v>
      </c>
      <c r="DC92" s="377">
        <v>0</v>
      </c>
      <c r="DD92" s="377">
        <v>68493</v>
      </c>
      <c r="DE92" s="377">
        <v>0</v>
      </c>
      <c r="DF92" s="377">
        <v>0</v>
      </c>
      <c r="DG92" s="377">
        <v>-9573</v>
      </c>
      <c r="DH92" s="377">
        <v>-53917.72</v>
      </c>
      <c r="DI92" s="377">
        <v>0</v>
      </c>
      <c r="DJ92" s="377">
        <v>0</v>
      </c>
      <c r="DK92" s="377">
        <v>5002.2799999999988</v>
      </c>
      <c r="DL92" s="377">
        <v>29149</v>
      </c>
      <c r="DM92" s="377">
        <v>0</v>
      </c>
      <c r="DN92" s="377">
        <v>-80679</v>
      </c>
      <c r="DO92" s="377">
        <v>-2412</v>
      </c>
      <c r="DP92" s="377">
        <v>-177326</v>
      </c>
      <c r="DQ92" s="447">
        <v>0.01</v>
      </c>
      <c r="DR92" s="378">
        <v>5511333.7200000007</v>
      </c>
      <c r="DS92" s="448">
        <v>1747388</v>
      </c>
      <c r="DT92" s="378">
        <v>88647</v>
      </c>
      <c r="DU92" s="378">
        <v>111928</v>
      </c>
      <c r="DV92" s="378">
        <v>31865</v>
      </c>
      <c r="DW92" s="378">
        <v>-231268</v>
      </c>
    </row>
    <row r="93" spans="1:127">
      <c r="A93" s="444">
        <v>1016</v>
      </c>
      <c r="B93" s="173" t="s">
        <v>456</v>
      </c>
      <c r="C93" s="444">
        <v>1016</v>
      </c>
      <c r="D93" s="446" t="s">
        <v>907</v>
      </c>
      <c r="E93" s="446" t="s">
        <v>570</v>
      </c>
      <c r="F93" s="446" t="s">
        <v>908</v>
      </c>
      <c r="G93" s="446" t="s">
        <v>571</v>
      </c>
      <c r="H93" s="377">
        <v>630708.53</v>
      </c>
      <c r="I93" s="377">
        <v>0</v>
      </c>
      <c r="J93" s="377">
        <v>48190.15</v>
      </c>
      <c r="K93" s="377">
        <v>0</v>
      </c>
      <c r="L93" s="377">
        <v>0</v>
      </c>
      <c r="M93" s="377">
        <v>0</v>
      </c>
      <c r="N93" s="377">
        <v>0</v>
      </c>
      <c r="O93" s="377">
        <v>0</v>
      </c>
      <c r="P93" s="377">
        <v>1682.5499999999997</v>
      </c>
      <c r="Q93" s="377">
        <v>1170</v>
      </c>
      <c r="R93" s="377">
        <v>0</v>
      </c>
      <c r="S93" s="377">
        <v>0</v>
      </c>
      <c r="T93" s="377">
        <v>32465.439999999991</v>
      </c>
      <c r="U93" s="377">
        <v>16091.41</v>
      </c>
      <c r="V93" s="377">
        <v>0</v>
      </c>
      <c r="W93" s="377">
        <v>0</v>
      </c>
      <c r="X93" s="377">
        <v>0</v>
      </c>
      <c r="Y93" s="377">
        <v>730308.08000000007</v>
      </c>
      <c r="Z93" s="377">
        <v>164417.31999999983</v>
      </c>
      <c r="AA93" s="377">
        <v>0</v>
      </c>
      <c r="AB93" s="377">
        <v>244241.53999999998</v>
      </c>
      <c r="AC93" s="377">
        <v>4724.3399999998219</v>
      </c>
      <c r="AD93" s="377">
        <v>56024.35</v>
      </c>
      <c r="AE93" s="377">
        <v>0</v>
      </c>
      <c r="AF93" s="377">
        <v>49266.549999999697</v>
      </c>
      <c r="AG93" s="377">
        <v>2209.8800000000028</v>
      </c>
      <c r="AH93" s="377">
        <v>2215</v>
      </c>
      <c r="AI93" s="377">
        <v>0</v>
      </c>
      <c r="AJ93" s="377">
        <v>0</v>
      </c>
      <c r="AK93" s="377">
        <v>6169.1600000000008</v>
      </c>
      <c r="AL93" s="377">
        <v>2745</v>
      </c>
      <c r="AM93" s="377">
        <v>829.59000000000015</v>
      </c>
      <c r="AN93" s="377">
        <v>688.2</v>
      </c>
      <c r="AO93" s="377">
        <v>12382.44</v>
      </c>
      <c r="AP93" s="377">
        <v>0</v>
      </c>
      <c r="AQ93" s="377">
        <v>14395.210000000003</v>
      </c>
      <c r="AR93" s="377">
        <v>3699.2299999999987</v>
      </c>
      <c r="AS93" s="377">
        <v>0</v>
      </c>
      <c r="AT93" s="377">
        <v>0</v>
      </c>
      <c r="AU93" s="377">
        <v>15504.719999999998</v>
      </c>
      <c r="AV93" s="377">
        <v>3291.75</v>
      </c>
      <c r="AW93" s="377">
        <v>0</v>
      </c>
      <c r="AX93" s="377">
        <v>4437.7700000000004</v>
      </c>
      <c r="AY93" s="377">
        <v>18692.400000000001</v>
      </c>
      <c r="AZ93" s="377">
        <v>7092</v>
      </c>
      <c r="BA93" s="377">
        <v>18890.38</v>
      </c>
      <c r="BB93" s="377">
        <v>0</v>
      </c>
      <c r="BC93" s="377">
        <v>0</v>
      </c>
      <c r="BD93" s="377">
        <v>0</v>
      </c>
      <c r="BE93" s="377">
        <v>631916.82999999914</v>
      </c>
      <c r="BF93" s="377">
        <v>46976.600000000202</v>
      </c>
      <c r="BG93" s="377">
        <v>98391.250000000931</v>
      </c>
      <c r="BH93" s="377">
        <v>145367.85000000114</v>
      </c>
      <c r="BI93" s="377">
        <v>4803.25</v>
      </c>
      <c r="BJ93" s="377">
        <v>0</v>
      </c>
      <c r="BK93" s="377">
        <v>0</v>
      </c>
      <c r="BL93" s="377">
        <v>4803.25</v>
      </c>
      <c r="BM93" s="377">
        <v>0</v>
      </c>
      <c r="BN93" s="377">
        <v>7861.83</v>
      </c>
      <c r="BO93" s="377">
        <v>0</v>
      </c>
      <c r="BP93" s="377">
        <v>0</v>
      </c>
      <c r="BQ93" s="377">
        <v>7861.83</v>
      </c>
      <c r="BR93" s="377">
        <v>5992.58</v>
      </c>
      <c r="BS93" s="377">
        <v>-3058.58</v>
      </c>
      <c r="BT93" s="377">
        <v>2934</v>
      </c>
      <c r="BU93" s="377">
        <v>0</v>
      </c>
      <c r="BV93" s="377">
        <v>0</v>
      </c>
      <c r="BW93" s="377">
        <v>0</v>
      </c>
      <c r="BX93" s="377">
        <v>0</v>
      </c>
      <c r="BY93" s="377">
        <v>0</v>
      </c>
      <c r="BZ93" s="377">
        <v>0</v>
      </c>
      <c r="CA93" s="377">
        <v>0</v>
      </c>
      <c r="CB93" s="377">
        <v>0</v>
      </c>
      <c r="CC93" s="377">
        <v>0</v>
      </c>
      <c r="CD93" s="377">
        <v>145367.85000000114</v>
      </c>
      <c r="CE93" s="377">
        <v>0</v>
      </c>
      <c r="CF93" s="377">
        <v>2934</v>
      </c>
      <c r="CG93" s="377">
        <v>0</v>
      </c>
      <c r="CH93" s="377">
        <v>0</v>
      </c>
      <c r="CI93" s="377">
        <f t="shared" si="1"/>
        <v>148301.85000000114</v>
      </c>
      <c r="CJ93" s="377">
        <v>165005.96</v>
      </c>
      <c r="CK93" s="377">
        <v>0</v>
      </c>
      <c r="CL93" s="377">
        <v>0</v>
      </c>
      <c r="CM93" s="377">
        <v>165005.96</v>
      </c>
      <c r="CN93" s="377">
        <v>0</v>
      </c>
      <c r="CO93" s="377">
        <v>0</v>
      </c>
      <c r="CP93" s="377">
        <v>785.99</v>
      </c>
      <c r="CQ93" s="377">
        <v>0</v>
      </c>
      <c r="CR93" s="377">
        <v>-15460.93991228069</v>
      </c>
      <c r="CS93" s="377">
        <v>150331.0100877193</v>
      </c>
      <c r="CT93" s="377">
        <v>0</v>
      </c>
      <c r="CU93" s="377">
        <v>0</v>
      </c>
      <c r="CV93" s="377">
        <v>0</v>
      </c>
      <c r="CW93" s="377">
        <v>0</v>
      </c>
      <c r="CX93" s="377"/>
      <c r="CY93" s="377"/>
      <c r="CZ93" s="377"/>
      <c r="DA93" s="377">
        <v>0</v>
      </c>
      <c r="DB93" s="377">
        <v>0</v>
      </c>
      <c r="DC93" s="377">
        <v>0</v>
      </c>
      <c r="DD93" s="377">
        <v>791.39</v>
      </c>
      <c r="DE93" s="377">
        <v>0</v>
      </c>
      <c r="DF93" s="377">
        <v>0</v>
      </c>
      <c r="DG93" s="377">
        <v>-2820.34</v>
      </c>
      <c r="DH93" s="377">
        <v>0</v>
      </c>
      <c r="DI93" s="377">
        <v>0</v>
      </c>
      <c r="DJ93" s="377">
        <v>0</v>
      </c>
      <c r="DK93" s="377">
        <v>-2028.9500000000003</v>
      </c>
      <c r="DL93" s="377">
        <v>0</v>
      </c>
      <c r="DM93" s="377">
        <v>0</v>
      </c>
      <c r="DN93" s="377">
        <v>0</v>
      </c>
      <c r="DO93" s="377">
        <v>0</v>
      </c>
      <c r="DP93" s="377">
        <v>0</v>
      </c>
      <c r="DQ93" s="447">
        <v>-0.21008771928609349</v>
      </c>
      <c r="DR93" s="378">
        <v>520883.97999999928</v>
      </c>
      <c r="DS93" s="448">
        <v>111032.84999999986</v>
      </c>
      <c r="DT93" s="378">
        <v>18692.400000000001</v>
      </c>
      <c r="DU93" s="378">
        <v>35317.989999999991</v>
      </c>
      <c r="DV93" s="378">
        <v>16091.41</v>
      </c>
      <c r="DW93" s="378">
        <v>0</v>
      </c>
    </row>
    <row r="94" spans="1:127">
      <c r="A94" s="444">
        <v>2115</v>
      </c>
      <c r="B94" s="445" t="s">
        <v>457</v>
      </c>
      <c r="C94" s="444">
        <v>2115</v>
      </c>
      <c r="D94" s="446" t="s">
        <v>907</v>
      </c>
      <c r="E94" s="446" t="s">
        <v>573</v>
      </c>
      <c r="F94" s="446" t="s">
        <v>908</v>
      </c>
      <c r="G94" s="446" t="s">
        <v>571</v>
      </c>
      <c r="H94" s="377">
        <v>1928376.84</v>
      </c>
      <c r="I94" s="377">
        <v>0</v>
      </c>
      <c r="J94" s="377">
        <v>102273</v>
      </c>
      <c r="K94" s="377">
        <v>0</v>
      </c>
      <c r="L94" s="377">
        <v>236630</v>
      </c>
      <c r="M94" s="377">
        <v>6742.57</v>
      </c>
      <c r="N94" s="377">
        <v>0</v>
      </c>
      <c r="O94" s="377">
        <v>0</v>
      </c>
      <c r="P94" s="377">
        <v>29432.100000000013</v>
      </c>
      <c r="Q94" s="377">
        <v>0</v>
      </c>
      <c r="R94" s="377">
        <v>0</v>
      </c>
      <c r="S94" s="377">
        <v>0</v>
      </c>
      <c r="T94" s="377">
        <v>281.88</v>
      </c>
      <c r="U94" s="377">
        <v>54692.959999999999</v>
      </c>
      <c r="V94" s="377">
        <v>0</v>
      </c>
      <c r="W94" s="377">
        <v>13807.21</v>
      </c>
      <c r="X94" s="377">
        <v>49496</v>
      </c>
      <c r="Y94" s="377">
        <v>2421732.5599999996</v>
      </c>
      <c r="Z94" s="377">
        <v>1191251.5800000005</v>
      </c>
      <c r="AA94" s="377">
        <v>0</v>
      </c>
      <c r="AB94" s="377">
        <v>315479.62</v>
      </c>
      <c r="AC94" s="377">
        <v>-6.9849193096160889E-10</v>
      </c>
      <c r="AD94" s="377">
        <v>179590.97</v>
      </c>
      <c r="AE94" s="377">
        <v>88578.01</v>
      </c>
      <c r="AF94" s="377">
        <v>51855.58999999956</v>
      </c>
      <c r="AG94" s="377">
        <v>1555.190000000006</v>
      </c>
      <c r="AH94" s="377">
        <v>2894.9999999999964</v>
      </c>
      <c r="AI94" s="377">
        <v>0</v>
      </c>
      <c r="AJ94" s="377">
        <v>12578.23</v>
      </c>
      <c r="AK94" s="377">
        <v>2541.3099999999977</v>
      </c>
      <c r="AL94" s="377">
        <v>0</v>
      </c>
      <c r="AM94" s="377">
        <v>0</v>
      </c>
      <c r="AN94" s="377">
        <v>7254.77</v>
      </c>
      <c r="AO94" s="377">
        <v>62528.929999999993</v>
      </c>
      <c r="AP94" s="377">
        <v>41869.75</v>
      </c>
      <c r="AQ94" s="377">
        <v>158724.42000000001</v>
      </c>
      <c r="AR94" s="377">
        <v>129892.32</v>
      </c>
      <c r="AS94" s="377">
        <v>7584.8899999999994</v>
      </c>
      <c r="AT94" s="377">
        <v>700</v>
      </c>
      <c r="AU94" s="377">
        <v>93909.00999999998</v>
      </c>
      <c r="AV94" s="377">
        <v>5139.75</v>
      </c>
      <c r="AW94" s="377">
        <v>4465</v>
      </c>
      <c r="AX94" s="377">
        <v>27.709999999999127</v>
      </c>
      <c r="AY94" s="377">
        <v>12200.97</v>
      </c>
      <c r="AZ94" s="377">
        <v>14803.43</v>
      </c>
      <c r="BA94" s="377">
        <v>39759.21</v>
      </c>
      <c r="BB94" s="377">
        <v>2502.4</v>
      </c>
      <c r="BC94" s="377">
        <v>0</v>
      </c>
      <c r="BD94" s="377">
        <v>0</v>
      </c>
      <c r="BE94" s="377">
        <v>2427688.0599999996</v>
      </c>
      <c r="BF94" s="377">
        <v>297273.12000000023</v>
      </c>
      <c r="BG94" s="377">
        <v>-5955.5</v>
      </c>
      <c r="BH94" s="377">
        <v>291317.62000000023</v>
      </c>
      <c r="BI94" s="377">
        <v>7598.88</v>
      </c>
      <c r="BJ94" s="377">
        <v>0</v>
      </c>
      <c r="BK94" s="377">
        <v>0</v>
      </c>
      <c r="BL94" s="377">
        <v>7598.88</v>
      </c>
      <c r="BM94" s="377">
        <v>0</v>
      </c>
      <c r="BN94" s="377">
        <v>0</v>
      </c>
      <c r="BO94" s="377">
        <v>3039</v>
      </c>
      <c r="BP94" s="377">
        <v>0</v>
      </c>
      <c r="BQ94" s="377">
        <v>3039</v>
      </c>
      <c r="BR94" s="377">
        <v>0</v>
      </c>
      <c r="BS94" s="377">
        <v>4559.88</v>
      </c>
      <c r="BT94" s="377">
        <v>4559.88</v>
      </c>
      <c r="BU94" s="377">
        <v>0</v>
      </c>
      <c r="BV94" s="377">
        <v>0</v>
      </c>
      <c r="BW94" s="377">
        <v>0</v>
      </c>
      <c r="BX94" s="377">
        <v>0</v>
      </c>
      <c r="BY94" s="377">
        <v>0</v>
      </c>
      <c r="BZ94" s="377">
        <v>0</v>
      </c>
      <c r="CA94" s="377">
        <v>0</v>
      </c>
      <c r="CB94" s="377">
        <v>0</v>
      </c>
      <c r="CC94" s="377">
        <v>0</v>
      </c>
      <c r="CD94" s="377">
        <v>291317.62000000023</v>
      </c>
      <c r="CE94" s="377">
        <v>0</v>
      </c>
      <c r="CF94" s="377">
        <v>4559.88</v>
      </c>
      <c r="CG94" s="377">
        <v>0</v>
      </c>
      <c r="CH94" s="377">
        <v>0</v>
      </c>
      <c r="CI94" s="377">
        <f t="shared" si="1"/>
        <v>295877.50000000023</v>
      </c>
      <c r="CJ94" s="377">
        <v>191545.55</v>
      </c>
      <c r="CK94" s="377">
        <v>21286.600000000002</v>
      </c>
      <c r="CL94" s="377">
        <v>0</v>
      </c>
      <c r="CM94" s="377">
        <v>170258.94999999998</v>
      </c>
      <c r="CN94" s="377">
        <v>0</v>
      </c>
      <c r="CO94" s="377">
        <v>0</v>
      </c>
      <c r="CP94" s="377">
        <v>1250.55</v>
      </c>
      <c r="CQ94" s="377">
        <v>0</v>
      </c>
      <c r="CR94" s="377">
        <v>116406.19</v>
      </c>
      <c r="CS94" s="377">
        <v>287915.68999999994</v>
      </c>
      <c r="CT94" s="377">
        <v>0</v>
      </c>
      <c r="CU94" s="377">
        <v>0</v>
      </c>
      <c r="CV94" s="377">
        <v>0</v>
      </c>
      <c r="CW94" s="377">
        <v>0</v>
      </c>
      <c r="CX94" s="377"/>
      <c r="CY94" s="377"/>
      <c r="CZ94" s="377"/>
      <c r="DA94" s="377">
        <v>0</v>
      </c>
      <c r="DB94" s="377">
        <v>0</v>
      </c>
      <c r="DC94" s="377">
        <v>0</v>
      </c>
      <c r="DD94" s="377">
        <v>10839.5</v>
      </c>
      <c r="DE94" s="377">
        <v>0</v>
      </c>
      <c r="DF94" s="377">
        <v>0</v>
      </c>
      <c r="DG94" s="377">
        <v>0</v>
      </c>
      <c r="DH94" s="377">
        <v>-2502.4</v>
      </c>
      <c r="DI94" s="377">
        <v>0</v>
      </c>
      <c r="DJ94" s="377">
        <v>0</v>
      </c>
      <c r="DK94" s="377">
        <v>8337.1</v>
      </c>
      <c r="DL94" s="377">
        <v>0</v>
      </c>
      <c r="DM94" s="377">
        <v>0</v>
      </c>
      <c r="DN94" s="377">
        <v>-375</v>
      </c>
      <c r="DO94" s="377">
        <v>0</v>
      </c>
      <c r="DP94" s="377">
        <v>0</v>
      </c>
      <c r="DQ94" s="447">
        <v>-0.28999999992083758</v>
      </c>
      <c r="DR94" s="378">
        <v>1828310.9599999995</v>
      </c>
      <c r="DS94" s="448">
        <v>599377.10000000009</v>
      </c>
      <c r="DT94" s="378">
        <v>12200.97</v>
      </c>
      <c r="DU94" s="378">
        <v>29713.980000000014</v>
      </c>
      <c r="DV94" s="378">
        <v>54692.959999999999</v>
      </c>
      <c r="DW94" s="378">
        <v>-375</v>
      </c>
    </row>
    <row r="95" spans="1:127">
      <c r="A95" s="444">
        <v>2441</v>
      </c>
      <c r="B95" s="445" t="s">
        <v>458</v>
      </c>
      <c r="C95" s="444">
        <v>2441</v>
      </c>
      <c r="D95" s="446" t="s">
        <v>907</v>
      </c>
      <c r="E95" s="446" t="s">
        <v>573</v>
      </c>
      <c r="F95" s="446" t="s">
        <v>908</v>
      </c>
      <c r="G95" s="446" t="s">
        <v>571</v>
      </c>
      <c r="H95" s="377">
        <v>2203191.9500000002</v>
      </c>
      <c r="I95" s="377">
        <v>0</v>
      </c>
      <c r="J95" s="377">
        <v>92722.52</v>
      </c>
      <c r="K95" s="377">
        <v>0</v>
      </c>
      <c r="L95" s="377">
        <v>297430</v>
      </c>
      <c r="M95" s="377">
        <v>139905.79</v>
      </c>
      <c r="N95" s="377">
        <v>0</v>
      </c>
      <c r="O95" s="377">
        <v>0</v>
      </c>
      <c r="P95" s="377">
        <v>15969.880000000001</v>
      </c>
      <c r="Q95" s="377">
        <v>0</v>
      </c>
      <c r="R95" s="377">
        <v>0</v>
      </c>
      <c r="S95" s="377">
        <v>0</v>
      </c>
      <c r="T95" s="377">
        <v>17493</v>
      </c>
      <c r="U95" s="377">
        <v>0</v>
      </c>
      <c r="V95" s="377">
        <v>0</v>
      </c>
      <c r="W95" s="377">
        <v>4770.83</v>
      </c>
      <c r="X95" s="377">
        <v>47061</v>
      </c>
      <c r="Y95" s="377">
        <v>2818544.97</v>
      </c>
      <c r="Z95" s="377">
        <v>1204800.9999999974</v>
      </c>
      <c r="AA95" s="377">
        <v>2403.83</v>
      </c>
      <c r="AB95" s="377">
        <v>495427</v>
      </c>
      <c r="AC95" s="377">
        <v>43570.000000000058</v>
      </c>
      <c r="AD95" s="377">
        <v>168965</v>
      </c>
      <c r="AE95" s="377">
        <v>0</v>
      </c>
      <c r="AF95" s="377">
        <v>145034.00000000012</v>
      </c>
      <c r="AG95" s="377">
        <v>9499.9999999999018</v>
      </c>
      <c r="AH95" s="377">
        <v>7711.7</v>
      </c>
      <c r="AI95" s="377">
        <v>0</v>
      </c>
      <c r="AJ95" s="377">
        <v>0</v>
      </c>
      <c r="AK95" s="377">
        <v>33795</v>
      </c>
      <c r="AL95" s="377">
        <v>9191</v>
      </c>
      <c r="AM95" s="377">
        <v>1561</v>
      </c>
      <c r="AN95" s="377">
        <v>4315.8</v>
      </c>
      <c r="AO95" s="377">
        <v>35027</v>
      </c>
      <c r="AP95" s="377">
        <v>14333.98</v>
      </c>
      <c r="AQ95" s="377">
        <v>334253</v>
      </c>
      <c r="AR95" s="377">
        <v>88163.099999999948</v>
      </c>
      <c r="AS95" s="377">
        <v>8435</v>
      </c>
      <c r="AT95" s="377">
        <v>0</v>
      </c>
      <c r="AU95" s="377">
        <v>4580.9999999997672</v>
      </c>
      <c r="AV95" s="377">
        <v>9471</v>
      </c>
      <c r="AW95" s="377">
        <v>0</v>
      </c>
      <c r="AX95" s="377">
        <v>99043.000000000044</v>
      </c>
      <c r="AY95" s="377">
        <v>105124</v>
      </c>
      <c r="AZ95" s="377">
        <v>10287.01</v>
      </c>
      <c r="BA95" s="377">
        <v>41644</v>
      </c>
      <c r="BB95" s="377">
        <v>0</v>
      </c>
      <c r="BC95" s="377">
        <v>0</v>
      </c>
      <c r="BD95" s="377">
        <v>0</v>
      </c>
      <c r="BE95" s="377">
        <v>2876637.4199999971</v>
      </c>
      <c r="BF95" s="377">
        <v>377218.73</v>
      </c>
      <c r="BG95" s="377">
        <v>-58092.449999996927</v>
      </c>
      <c r="BH95" s="377">
        <v>319126.28000000305</v>
      </c>
      <c r="BI95" s="377">
        <v>8030.88</v>
      </c>
      <c r="BJ95" s="377">
        <v>0</v>
      </c>
      <c r="BK95" s="377">
        <v>0</v>
      </c>
      <c r="BL95" s="377">
        <v>8030.88</v>
      </c>
      <c r="BM95" s="377">
        <v>0</v>
      </c>
      <c r="BN95" s="377">
        <v>0</v>
      </c>
      <c r="BO95" s="377">
        <v>0</v>
      </c>
      <c r="BP95" s="377">
        <v>0</v>
      </c>
      <c r="BQ95" s="377">
        <v>0</v>
      </c>
      <c r="BR95" s="377">
        <v>30413.25</v>
      </c>
      <c r="BS95" s="377">
        <v>8030.88</v>
      </c>
      <c r="BT95" s="377">
        <v>38444.129999999997</v>
      </c>
      <c r="BU95" s="377">
        <v>0</v>
      </c>
      <c r="BV95" s="377">
        <v>0</v>
      </c>
      <c r="BW95" s="377">
        <v>0</v>
      </c>
      <c r="BX95" s="377">
        <v>0</v>
      </c>
      <c r="BY95" s="377">
        <v>0</v>
      </c>
      <c r="BZ95" s="377">
        <v>0</v>
      </c>
      <c r="CA95" s="377">
        <v>0</v>
      </c>
      <c r="CB95" s="377">
        <v>0</v>
      </c>
      <c r="CC95" s="377">
        <v>0</v>
      </c>
      <c r="CD95" s="377">
        <v>319126.28000000305</v>
      </c>
      <c r="CE95" s="377">
        <v>0</v>
      </c>
      <c r="CF95" s="377">
        <v>38444.129999999997</v>
      </c>
      <c r="CG95" s="377">
        <v>0</v>
      </c>
      <c r="CH95" s="377">
        <v>0</v>
      </c>
      <c r="CI95" s="377">
        <f t="shared" si="1"/>
        <v>357570.41000000306</v>
      </c>
      <c r="CJ95" s="377">
        <v>531945</v>
      </c>
      <c r="CK95" s="377">
        <v>18244</v>
      </c>
      <c r="CL95" s="377">
        <v>285</v>
      </c>
      <c r="CM95" s="377">
        <v>513986</v>
      </c>
      <c r="CN95" s="377">
        <v>0</v>
      </c>
      <c r="CO95" s="377">
        <v>0</v>
      </c>
      <c r="CP95" s="377">
        <v>11631</v>
      </c>
      <c r="CQ95" s="377">
        <v>45.59</v>
      </c>
      <c r="CR95" s="377">
        <v>-181488.14885416671</v>
      </c>
      <c r="CS95" s="377">
        <v>344174.44114583323</v>
      </c>
      <c r="CT95" s="377">
        <v>0</v>
      </c>
      <c r="CU95" s="377">
        <v>0</v>
      </c>
      <c r="CV95" s="377">
        <v>0</v>
      </c>
      <c r="CW95" s="377">
        <v>0</v>
      </c>
      <c r="CX95" s="377"/>
      <c r="CY95" s="377"/>
      <c r="CZ95" s="377"/>
      <c r="DA95" s="377">
        <v>0</v>
      </c>
      <c r="DB95" s="377">
        <v>0</v>
      </c>
      <c r="DC95" s="377">
        <v>0</v>
      </c>
      <c r="DD95" s="377">
        <v>13395.95</v>
      </c>
      <c r="DE95" s="377">
        <v>0</v>
      </c>
      <c r="DF95" s="377">
        <v>0</v>
      </c>
      <c r="DG95" s="377">
        <v>0</v>
      </c>
      <c r="DH95" s="377">
        <v>0</v>
      </c>
      <c r="DI95" s="377">
        <v>0</v>
      </c>
      <c r="DJ95" s="377">
        <v>0</v>
      </c>
      <c r="DK95" s="377">
        <v>13395.95</v>
      </c>
      <c r="DL95" s="377">
        <v>0</v>
      </c>
      <c r="DM95" s="377">
        <v>0</v>
      </c>
      <c r="DN95" s="377">
        <v>0</v>
      </c>
      <c r="DO95" s="377">
        <v>0</v>
      </c>
      <c r="DP95" s="377">
        <v>0</v>
      </c>
      <c r="DQ95" s="447">
        <v>1.8854166788514704E-2</v>
      </c>
      <c r="DR95" s="378">
        <v>2069700.8299999977</v>
      </c>
      <c r="DS95" s="448">
        <v>806936.58999999939</v>
      </c>
      <c r="DT95" s="378">
        <v>105124</v>
      </c>
      <c r="DU95" s="378">
        <v>33462.880000000005</v>
      </c>
      <c r="DV95" s="378">
        <v>0</v>
      </c>
      <c r="DW95" s="378">
        <v>0</v>
      </c>
    </row>
    <row r="96" spans="1:127">
      <c r="A96" s="444">
        <v>2321</v>
      </c>
      <c r="B96" s="445" t="s">
        <v>459</v>
      </c>
      <c r="C96" s="444">
        <v>2321</v>
      </c>
      <c r="D96" s="446" t="s">
        <v>907</v>
      </c>
      <c r="E96" s="446" t="s">
        <v>573</v>
      </c>
      <c r="F96" s="446" t="s">
        <v>908</v>
      </c>
      <c r="G96" s="446" t="s">
        <v>571</v>
      </c>
      <c r="H96" s="377">
        <v>1232754.3999999999</v>
      </c>
      <c r="I96" s="377">
        <v>0</v>
      </c>
      <c r="J96" s="377">
        <v>119471.9</v>
      </c>
      <c r="K96" s="377">
        <v>0</v>
      </c>
      <c r="L96" s="377">
        <v>187230</v>
      </c>
      <c r="M96" s="377">
        <v>285.64</v>
      </c>
      <c r="N96" s="377">
        <v>0</v>
      </c>
      <c r="O96" s="377">
        <v>0</v>
      </c>
      <c r="P96" s="377">
        <v>43024.54</v>
      </c>
      <c r="Q96" s="377">
        <v>10813.5</v>
      </c>
      <c r="R96" s="377">
        <v>0</v>
      </c>
      <c r="S96" s="377">
        <v>0</v>
      </c>
      <c r="T96" s="377">
        <v>0</v>
      </c>
      <c r="U96" s="377">
        <v>0</v>
      </c>
      <c r="V96" s="377">
        <v>0</v>
      </c>
      <c r="W96" s="377">
        <v>8501.7999999999993</v>
      </c>
      <c r="X96" s="377">
        <v>22071</v>
      </c>
      <c r="Y96" s="377">
        <v>1624152.7799999998</v>
      </c>
      <c r="Z96" s="377">
        <v>579077</v>
      </c>
      <c r="AA96" s="377">
        <v>0</v>
      </c>
      <c r="AB96" s="377">
        <v>339647.7</v>
      </c>
      <c r="AC96" s="377">
        <v>44887.59</v>
      </c>
      <c r="AD96" s="377">
        <v>71486.41</v>
      </c>
      <c r="AE96" s="377">
        <v>0</v>
      </c>
      <c r="AF96" s="377">
        <v>42681.86</v>
      </c>
      <c r="AG96" s="377">
        <v>1060.6099999999999</v>
      </c>
      <c r="AH96" s="377">
        <v>2667.5</v>
      </c>
      <c r="AI96" s="377">
        <v>0</v>
      </c>
      <c r="AJ96" s="377">
        <v>0</v>
      </c>
      <c r="AK96" s="377">
        <v>8125.63</v>
      </c>
      <c r="AL96" s="377">
        <v>3489.83</v>
      </c>
      <c r="AM96" s="377">
        <v>2193.9699999999998</v>
      </c>
      <c r="AN96" s="377">
        <v>4345.5</v>
      </c>
      <c r="AO96" s="377">
        <v>41980.1</v>
      </c>
      <c r="AP96" s="377">
        <v>15754.5</v>
      </c>
      <c r="AQ96" s="377">
        <v>16123.05</v>
      </c>
      <c r="AR96" s="377">
        <v>56666.1</v>
      </c>
      <c r="AS96" s="377">
        <v>26795.35</v>
      </c>
      <c r="AT96" s="377">
        <v>0</v>
      </c>
      <c r="AU96" s="377">
        <v>15552.49</v>
      </c>
      <c r="AV96" s="377">
        <v>5139.75</v>
      </c>
      <c r="AW96" s="377">
        <v>1284.26</v>
      </c>
      <c r="AX96" s="377">
        <v>64812.37</v>
      </c>
      <c r="AY96" s="377">
        <v>91616.4</v>
      </c>
      <c r="AZ96" s="377">
        <v>848.08</v>
      </c>
      <c r="BA96" s="377">
        <v>130407.8</v>
      </c>
      <c r="BB96" s="377">
        <v>0</v>
      </c>
      <c r="BC96" s="377">
        <v>0</v>
      </c>
      <c r="BD96" s="377">
        <v>0</v>
      </c>
      <c r="BE96" s="377">
        <v>1566643.8500000006</v>
      </c>
      <c r="BF96" s="377">
        <v>328357.75</v>
      </c>
      <c r="BG96" s="377">
        <v>57508.929999999236</v>
      </c>
      <c r="BH96" s="377">
        <v>385866.67999999924</v>
      </c>
      <c r="BI96" s="377">
        <v>6081.25</v>
      </c>
      <c r="BJ96" s="377">
        <v>0</v>
      </c>
      <c r="BK96" s="377">
        <v>0</v>
      </c>
      <c r="BL96" s="377">
        <v>6081.25</v>
      </c>
      <c r="BM96" s="377">
        <v>0</v>
      </c>
      <c r="BN96" s="377">
        <v>10551.9</v>
      </c>
      <c r="BO96" s="377">
        <v>0</v>
      </c>
      <c r="BP96" s="377">
        <v>0</v>
      </c>
      <c r="BQ96" s="377">
        <v>10551.9</v>
      </c>
      <c r="BR96" s="377">
        <v>10537.1</v>
      </c>
      <c r="BS96" s="377">
        <v>-4470.6499999999996</v>
      </c>
      <c r="BT96" s="377">
        <v>6066.4</v>
      </c>
      <c r="BU96" s="377">
        <v>0</v>
      </c>
      <c r="BV96" s="377">
        <v>0</v>
      </c>
      <c r="BW96" s="377">
        <v>0</v>
      </c>
      <c r="BX96" s="377">
        <v>0</v>
      </c>
      <c r="BY96" s="377">
        <v>0</v>
      </c>
      <c r="BZ96" s="377">
        <v>0</v>
      </c>
      <c r="CA96" s="377">
        <v>0</v>
      </c>
      <c r="CB96" s="377">
        <v>0</v>
      </c>
      <c r="CC96" s="377">
        <v>0</v>
      </c>
      <c r="CD96" s="377">
        <v>385866.67999999924</v>
      </c>
      <c r="CE96" s="377">
        <v>0</v>
      </c>
      <c r="CF96" s="377">
        <v>6066.4</v>
      </c>
      <c r="CG96" s="377">
        <v>0</v>
      </c>
      <c r="CH96" s="377">
        <v>0</v>
      </c>
      <c r="CI96" s="377">
        <f t="shared" si="1"/>
        <v>391933.07999999926</v>
      </c>
      <c r="CJ96" s="377">
        <v>115070</v>
      </c>
      <c r="CK96" s="377">
        <v>0</v>
      </c>
      <c r="CL96" s="377">
        <v>0</v>
      </c>
      <c r="CM96" s="377">
        <v>115070.1</v>
      </c>
      <c r="CN96" s="377">
        <v>0</v>
      </c>
      <c r="CO96" s="377">
        <v>0</v>
      </c>
      <c r="CP96" s="377">
        <v>3320.33</v>
      </c>
      <c r="CQ96" s="377">
        <v>0</v>
      </c>
      <c r="CR96" s="377">
        <v>295744.90000000002</v>
      </c>
      <c r="CS96" s="377">
        <v>414135.3</v>
      </c>
      <c r="CT96" s="377">
        <v>0</v>
      </c>
      <c r="CU96" s="377">
        <v>0</v>
      </c>
      <c r="CV96" s="377">
        <v>0</v>
      </c>
      <c r="CW96" s="377">
        <v>0</v>
      </c>
      <c r="CX96" s="377"/>
      <c r="CY96" s="377"/>
      <c r="CZ96" s="377"/>
      <c r="DA96" s="377">
        <v>0</v>
      </c>
      <c r="DB96" s="377">
        <v>0</v>
      </c>
      <c r="DC96" s="377">
        <v>0</v>
      </c>
      <c r="DD96" s="377">
        <v>10017.68</v>
      </c>
      <c r="DE96" s="377">
        <v>0</v>
      </c>
      <c r="DF96" s="377">
        <v>0</v>
      </c>
      <c r="DG96" s="377">
        <v>-10944.1</v>
      </c>
      <c r="DH96" s="377">
        <v>-21275.58</v>
      </c>
      <c r="DI96" s="377">
        <v>0</v>
      </c>
      <c r="DJ96" s="377">
        <v>0</v>
      </c>
      <c r="DK96" s="377">
        <v>-22202</v>
      </c>
      <c r="DL96" s="377">
        <v>0</v>
      </c>
      <c r="DM96" s="377">
        <v>0</v>
      </c>
      <c r="DN96" s="377">
        <v>0</v>
      </c>
      <c r="DO96" s="377">
        <v>0</v>
      </c>
      <c r="DP96" s="377">
        <v>0</v>
      </c>
      <c r="DQ96" s="447">
        <v>0</v>
      </c>
      <c r="DR96" s="378">
        <v>1078841.1700000002</v>
      </c>
      <c r="DS96" s="448">
        <v>487802.6800000004</v>
      </c>
      <c r="DT96" s="378">
        <v>91616.4</v>
      </c>
      <c r="DU96" s="378">
        <v>53838.04</v>
      </c>
      <c r="DV96" s="378">
        <v>0</v>
      </c>
      <c r="DW96" s="378">
        <v>0</v>
      </c>
    </row>
    <row r="97" spans="1:127">
      <c r="A97" s="444">
        <v>2189</v>
      </c>
      <c r="B97" s="445" t="s">
        <v>528</v>
      </c>
      <c r="C97" s="444">
        <v>2189</v>
      </c>
      <c r="D97" s="446" t="s">
        <v>907</v>
      </c>
      <c r="E97" s="446" t="s">
        <v>573</v>
      </c>
      <c r="F97" s="446" t="s">
        <v>908</v>
      </c>
      <c r="G97" s="446" t="s">
        <v>882</v>
      </c>
      <c r="H97" s="377">
        <v>1597303.71</v>
      </c>
      <c r="I97" s="377">
        <v>0</v>
      </c>
      <c r="J97" s="377">
        <v>55195.71</v>
      </c>
      <c r="K97" s="377">
        <v>0</v>
      </c>
      <c r="L97" s="377">
        <v>180560</v>
      </c>
      <c r="M97" s="377">
        <v>4828.22</v>
      </c>
      <c r="N97" s="377">
        <v>0</v>
      </c>
      <c r="O97" s="377">
        <v>0</v>
      </c>
      <c r="P97" s="377">
        <v>61876.639999999992</v>
      </c>
      <c r="Q97" s="377">
        <v>33206.19</v>
      </c>
      <c r="R97" s="377">
        <v>0</v>
      </c>
      <c r="S97" s="377">
        <v>0</v>
      </c>
      <c r="T97" s="377">
        <v>6312.32</v>
      </c>
      <c r="U97" s="377">
        <v>0</v>
      </c>
      <c r="V97" s="377">
        <v>0</v>
      </c>
      <c r="W97" s="377">
        <v>11510.83</v>
      </c>
      <c r="X97" s="377">
        <v>33422</v>
      </c>
      <c r="Y97" s="377">
        <v>1984215.6199999999</v>
      </c>
      <c r="Z97" s="377">
        <v>664057.80000000028</v>
      </c>
      <c r="AA97" s="377">
        <v>397.4</v>
      </c>
      <c r="AB97" s="377">
        <v>2053.58</v>
      </c>
      <c r="AC97" s="377">
        <v>337903.06000000064</v>
      </c>
      <c r="AD97" s="377">
        <v>4454.9399999999996</v>
      </c>
      <c r="AE97" s="377">
        <v>0</v>
      </c>
      <c r="AF97" s="377">
        <v>221847.6099999999</v>
      </c>
      <c r="AG97" s="377">
        <v>13360.669999999978</v>
      </c>
      <c r="AH97" s="377">
        <v>0</v>
      </c>
      <c r="AI97" s="377">
        <v>0</v>
      </c>
      <c r="AJ97" s="377">
        <v>0</v>
      </c>
      <c r="AK97" s="377">
        <v>14123.610000000004</v>
      </c>
      <c r="AL97" s="377">
        <v>0</v>
      </c>
      <c r="AM97" s="377">
        <v>4761.0499999999993</v>
      </c>
      <c r="AN97" s="377">
        <v>316.75</v>
      </c>
      <c r="AO97" s="377">
        <v>33995.350000000013</v>
      </c>
      <c r="AP97" s="377">
        <v>31534.81</v>
      </c>
      <c r="AQ97" s="377">
        <v>6408.869999999999</v>
      </c>
      <c r="AR97" s="377">
        <v>334685.76999999996</v>
      </c>
      <c r="AS97" s="377">
        <v>108687.26000000001</v>
      </c>
      <c r="AT97" s="377">
        <v>-533.5</v>
      </c>
      <c r="AU97" s="377">
        <v>-1372.01</v>
      </c>
      <c r="AV97" s="377">
        <v>5139.75</v>
      </c>
      <c r="AW97" s="377">
        <v>0</v>
      </c>
      <c r="AX97" s="377">
        <v>165900.71</v>
      </c>
      <c r="AY97" s="377">
        <v>55396.56</v>
      </c>
      <c r="AZ97" s="377">
        <v>5816.24</v>
      </c>
      <c r="BA97" s="377">
        <v>219558.75</v>
      </c>
      <c r="BB97" s="377">
        <v>0</v>
      </c>
      <c r="BC97" s="377">
        <v>0</v>
      </c>
      <c r="BD97" s="377">
        <v>0</v>
      </c>
      <c r="BE97" s="377">
        <v>2228495.0300000012</v>
      </c>
      <c r="BF97" s="377">
        <v>-237278.13000000024</v>
      </c>
      <c r="BG97" s="377">
        <v>-244279.41000000131</v>
      </c>
      <c r="BH97" s="377">
        <v>-481557.54000000155</v>
      </c>
      <c r="BI97" s="377">
        <v>6958.75</v>
      </c>
      <c r="BJ97" s="377">
        <v>0</v>
      </c>
      <c r="BK97" s="377">
        <v>0</v>
      </c>
      <c r="BL97" s="377">
        <v>6958.75</v>
      </c>
      <c r="BM97" s="377">
        <v>0</v>
      </c>
      <c r="BN97" s="377">
        <v>3155.7400000000002</v>
      </c>
      <c r="BO97" s="377">
        <v>0</v>
      </c>
      <c r="BP97" s="377">
        <v>0</v>
      </c>
      <c r="BQ97" s="377">
        <v>3155.7400000000002</v>
      </c>
      <c r="BR97" s="377">
        <v>5.8264504332328215E-13</v>
      </c>
      <c r="BS97" s="377">
        <v>3803.0099999999998</v>
      </c>
      <c r="BT97" s="377">
        <v>3803.01</v>
      </c>
      <c r="BU97" s="377">
        <v>0</v>
      </c>
      <c r="BV97" s="377">
        <v>0</v>
      </c>
      <c r="BW97" s="377">
        <v>0</v>
      </c>
      <c r="BX97" s="377">
        <v>0</v>
      </c>
      <c r="BY97" s="377">
        <v>0</v>
      </c>
      <c r="BZ97" s="377">
        <v>0</v>
      </c>
      <c r="CA97" s="377">
        <v>0</v>
      </c>
      <c r="CB97" s="377">
        <v>0</v>
      </c>
      <c r="CC97" s="377">
        <v>0</v>
      </c>
      <c r="CD97" s="377">
        <v>-481557.54000000155</v>
      </c>
      <c r="CE97" s="377">
        <v>0</v>
      </c>
      <c r="CF97" s="377">
        <v>3803.01</v>
      </c>
      <c r="CG97" s="377">
        <v>0</v>
      </c>
      <c r="CH97" s="377">
        <v>0</v>
      </c>
      <c r="CI97" s="377">
        <f t="shared" si="1"/>
        <v>-477754.53000000154</v>
      </c>
      <c r="CJ97" s="377">
        <v>0</v>
      </c>
      <c r="CK97" s="377">
        <v>0</v>
      </c>
      <c r="CL97" s="377">
        <v>0</v>
      </c>
      <c r="CM97" s="377">
        <v>0</v>
      </c>
      <c r="CN97" s="377">
        <v>0</v>
      </c>
      <c r="CO97" s="377">
        <v>0</v>
      </c>
      <c r="CP97" s="377">
        <v>0</v>
      </c>
      <c r="CQ97" s="377">
        <v>0</v>
      </c>
      <c r="CR97" s="377">
        <v>0</v>
      </c>
      <c r="CS97" s="377">
        <v>0</v>
      </c>
      <c r="CT97" s="377">
        <v>0</v>
      </c>
      <c r="CU97" s="377">
        <v>0</v>
      </c>
      <c r="CV97" s="377">
        <v>0</v>
      </c>
      <c r="CW97" s="377">
        <v>0</v>
      </c>
      <c r="CX97" s="377"/>
      <c r="CY97" s="377"/>
      <c r="CZ97" s="377"/>
      <c r="DA97" s="377">
        <v>-364530.88000000163</v>
      </c>
      <c r="DB97" s="377">
        <v>-364530.88000000163</v>
      </c>
      <c r="DC97" s="377">
        <v>0</v>
      </c>
      <c r="DD97" s="377">
        <v>1222.52</v>
      </c>
      <c r="DE97" s="377">
        <v>0</v>
      </c>
      <c r="DF97" s="377">
        <v>0</v>
      </c>
      <c r="DG97" s="377">
        <v>0</v>
      </c>
      <c r="DH97" s="377">
        <v>-36850.22</v>
      </c>
      <c r="DI97" s="377">
        <v>0</v>
      </c>
      <c r="DJ97" s="377">
        <v>0</v>
      </c>
      <c r="DK97" s="377">
        <v>-35627.700000000004</v>
      </c>
      <c r="DL97" s="377">
        <v>0</v>
      </c>
      <c r="DM97" s="377">
        <v>0</v>
      </c>
      <c r="DN97" s="377">
        <v>0</v>
      </c>
      <c r="DO97" s="377">
        <v>0</v>
      </c>
      <c r="DP97" s="377">
        <v>0</v>
      </c>
      <c r="DQ97" s="447">
        <v>1.6298145055770874E-9</v>
      </c>
      <c r="DR97" s="378">
        <v>1244075.0600000008</v>
      </c>
      <c r="DS97" s="448">
        <v>984419.97000000044</v>
      </c>
      <c r="DT97" s="378">
        <v>55396.56</v>
      </c>
      <c r="DU97" s="378">
        <v>101395.15</v>
      </c>
      <c r="DV97" s="378">
        <v>0</v>
      </c>
      <c r="DW97" s="378">
        <v>0</v>
      </c>
    </row>
    <row r="98" spans="1:127">
      <c r="A98" s="444">
        <v>7060</v>
      </c>
      <c r="B98" s="445" t="s">
        <v>529</v>
      </c>
      <c r="C98" s="444">
        <v>7060</v>
      </c>
      <c r="D98" s="446" t="s">
        <v>907</v>
      </c>
      <c r="E98" s="446" t="s">
        <v>575</v>
      </c>
      <c r="F98" s="446" t="s">
        <v>908</v>
      </c>
      <c r="G98" s="446" t="s">
        <v>882</v>
      </c>
      <c r="H98" s="377">
        <v>1343231.94</v>
      </c>
      <c r="I98" s="377">
        <v>0</v>
      </c>
      <c r="J98" s="377">
        <v>1689745.1</v>
      </c>
      <c r="K98" s="377">
        <v>0</v>
      </c>
      <c r="L98" s="377">
        <v>72520</v>
      </c>
      <c r="M98" s="377">
        <v>0</v>
      </c>
      <c r="N98" s="377">
        <v>6467</v>
      </c>
      <c r="O98" s="377">
        <v>0</v>
      </c>
      <c r="P98" s="377">
        <v>-5154.45999999999</v>
      </c>
      <c r="Q98" s="377">
        <v>0</v>
      </c>
      <c r="R98" s="377">
        <v>0</v>
      </c>
      <c r="S98" s="377">
        <v>0</v>
      </c>
      <c r="T98" s="377">
        <v>2181.4</v>
      </c>
      <c r="U98" s="377">
        <v>165442.6</v>
      </c>
      <c r="V98" s="377">
        <v>0</v>
      </c>
      <c r="W98" s="377">
        <v>15171.46</v>
      </c>
      <c r="X98" s="377">
        <v>21214</v>
      </c>
      <c r="Y98" s="377">
        <v>3310819.04</v>
      </c>
      <c r="Z98" s="377">
        <v>1193149.9999999907</v>
      </c>
      <c r="AA98" s="377">
        <v>0</v>
      </c>
      <c r="AB98" s="377">
        <v>1239273.2</v>
      </c>
      <c r="AC98" s="377">
        <v>46518.029999998864</v>
      </c>
      <c r="AD98" s="377">
        <v>155922.29999999999</v>
      </c>
      <c r="AE98" s="377">
        <v>0</v>
      </c>
      <c r="AF98" s="377">
        <v>62378.829999999492</v>
      </c>
      <c r="AG98" s="377">
        <v>400.99999999955799</v>
      </c>
      <c r="AH98" s="377">
        <v>0</v>
      </c>
      <c r="AI98" s="377">
        <v>0</v>
      </c>
      <c r="AJ98" s="377">
        <v>0</v>
      </c>
      <c r="AK98" s="377">
        <v>9939.31</v>
      </c>
      <c r="AL98" s="377">
        <v>0</v>
      </c>
      <c r="AM98" s="377">
        <v>32694.84</v>
      </c>
      <c r="AN98" s="377">
        <v>10501.8</v>
      </c>
      <c r="AO98" s="377">
        <v>35211.75</v>
      </c>
      <c r="AP98" s="377">
        <v>0</v>
      </c>
      <c r="AQ98" s="377">
        <v>36140.950000000004</v>
      </c>
      <c r="AR98" s="377">
        <v>48939.11</v>
      </c>
      <c r="AS98" s="377">
        <v>0</v>
      </c>
      <c r="AT98" s="377">
        <v>0</v>
      </c>
      <c r="AU98" s="377">
        <v>79071.520000000077</v>
      </c>
      <c r="AV98" s="377">
        <v>3291.75</v>
      </c>
      <c r="AW98" s="377">
        <v>0</v>
      </c>
      <c r="AX98" s="377">
        <v>0</v>
      </c>
      <c r="AY98" s="377">
        <v>91866.540000000008</v>
      </c>
      <c r="AZ98" s="377">
        <v>779.7</v>
      </c>
      <c r="BA98" s="377">
        <v>196959.75999999998</v>
      </c>
      <c r="BB98" s="377">
        <v>0</v>
      </c>
      <c r="BC98" s="377">
        <v>0</v>
      </c>
      <c r="BD98" s="377">
        <v>0</v>
      </c>
      <c r="BE98" s="377">
        <v>3243040.3899999885</v>
      </c>
      <c r="BF98" s="377">
        <v>-224781.79999999984</v>
      </c>
      <c r="BG98" s="377">
        <v>67778.650000011548</v>
      </c>
      <c r="BH98" s="377">
        <v>-157003.14999998829</v>
      </c>
      <c r="BI98" s="377">
        <v>40001.379999999997</v>
      </c>
      <c r="BJ98" s="377">
        <v>0</v>
      </c>
      <c r="BK98" s="377">
        <v>0</v>
      </c>
      <c r="BL98" s="377">
        <v>40001.379999999997</v>
      </c>
      <c r="BM98" s="377">
        <v>0</v>
      </c>
      <c r="BN98" s="377">
        <v>0</v>
      </c>
      <c r="BO98" s="377">
        <v>0</v>
      </c>
      <c r="BP98" s="377">
        <v>0</v>
      </c>
      <c r="BQ98" s="377">
        <v>0</v>
      </c>
      <c r="BR98" s="377">
        <v>45431.210000000006</v>
      </c>
      <c r="BS98" s="377">
        <v>40001.379999999997</v>
      </c>
      <c r="BT98" s="377">
        <v>85432.59</v>
      </c>
      <c r="BU98" s="377">
        <v>0</v>
      </c>
      <c r="BV98" s="377">
        <v>0</v>
      </c>
      <c r="BW98" s="377">
        <v>0</v>
      </c>
      <c r="BX98" s="377">
        <v>0</v>
      </c>
      <c r="BY98" s="377">
        <v>0</v>
      </c>
      <c r="BZ98" s="377">
        <v>0</v>
      </c>
      <c r="CA98" s="377">
        <v>0</v>
      </c>
      <c r="CB98" s="377">
        <v>0</v>
      </c>
      <c r="CC98" s="377">
        <v>0</v>
      </c>
      <c r="CD98" s="377">
        <v>-157003.14999998829</v>
      </c>
      <c r="CE98" s="377">
        <v>0</v>
      </c>
      <c r="CF98" s="377">
        <v>85432.59</v>
      </c>
      <c r="CG98" s="377">
        <v>0</v>
      </c>
      <c r="CH98" s="377">
        <v>0</v>
      </c>
      <c r="CI98" s="377">
        <f t="shared" si="1"/>
        <v>-71570.559999988298</v>
      </c>
      <c r="CJ98" s="377">
        <v>0</v>
      </c>
      <c r="CK98" s="377">
        <v>0</v>
      </c>
      <c r="CL98" s="377">
        <v>0</v>
      </c>
      <c r="CM98" s="377">
        <v>0</v>
      </c>
      <c r="CN98" s="377">
        <v>0</v>
      </c>
      <c r="CO98" s="377">
        <v>0</v>
      </c>
      <c r="CP98" s="377">
        <v>0</v>
      </c>
      <c r="CQ98" s="377">
        <v>0</v>
      </c>
      <c r="CR98" s="377">
        <v>0</v>
      </c>
      <c r="CS98" s="377">
        <v>0</v>
      </c>
      <c r="CT98" s="377">
        <v>0</v>
      </c>
      <c r="CU98" s="377">
        <v>0</v>
      </c>
      <c r="CV98" s="377">
        <v>0</v>
      </c>
      <c r="CW98" s="377">
        <v>0</v>
      </c>
      <c r="CX98" s="377"/>
      <c r="CY98" s="377"/>
      <c r="CZ98" s="377"/>
      <c r="DA98" s="377">
        <v>-72134.969999988301</v>
      </c>
      <c r="DB98" s="377">
        <v>-72134.969999988301</v>
      </c>
      <c r="DC98" s="377">
        <v>0</v>
      </c>
      <c r="DD98" s="377">
        <v>648.55999999999995</v>
      </c>
      <c r="DE98" s="377">
        <v>0</v>
      </c>
      <c r="DF98" s="377">
        <v>0</v>
      </c>
      <c r="DG98" s="377">
        <v>0</v>
      </c>
      <c r="DH98" s="377">
        <v>-84.15</v>
      </c>
      <c r="DI98" s="377">
        <v>0</v>
      </c>
      <c r="DJ98" s="377">
        <v>0</v>
      </c>
      <c r="DK98" s="377">
        <v>564.41</v>
      </c>
      <c r="DL98" s="377">
        <v>0</v>
      </c>
      <c r="DM98" s="377">
        <v>0</v>
      </c>
      <c r="DN98" s="377">
        <v>0</v>
      </c>
      <c r="DO98" s="377">
        <v>0</v>
      </c>
      <c r="DP98" s="377">
        <v>0</v>
      </c>
      <c r="DQ98" s="447">
        <v>-1.1699739843606949E-8</v>
      </c>
      <c r="DR98" s="378">
        <v>2697643.3599999887</v>
      </c>
      <c r="DS98" s="448">
        <v>545397.0299999998</v>
      </c>
      <c r="DT98" s="378">
        <v>91866.540000000008</v>
      </c>
      <c r="DU98" s="378">
        <v>-2973.0599999999899</v>
      </c>
      <c r="DV98" s="378">
        <v>165442.6</v>
      </c>
      <c r="DW98" s="378">
        <v>0</v>
      </c>
    </row>
    <row r="99" spans="1:127">
      <c r="A99" s="444">
        <v>1024</v>
      </c>
      <c r="B99" s="445" t="s">
        <v>460</v>
      </c>
      <c r="C99" s="444">
        <v>1024</v>
      </c>
      <c r="D99" s="446" t="s">
        <v>907</v>
      </c>
      <c r="E99" s="446" t="s">
        <v>570</v>
      </c>
      <c r="F99" s="446" t="s">
        <v>908</v>
      </c>
      <c r="G99" s="446" t="s">
        <v>883</v>
      </c>
      <c r="H99" s="377">
        <v>646688</v>
      </c>
      <c r="I99" s="377">
        <v>0</v>
      </c>
      <c r="J99" s="377">
        <v>1196</v>
      </c>
      <c r="K99" s="377">
        <v>0</v>
      </c>
      <c r="L99" s="377">
        <v>0</v>
      </c>
      <c r="M99" s="377">
        <v>8957</v>
      </c>
      <c r="N99" s="377">
        <v>14000</v>
      </c>
      <c r="O99" s="377">
        <v>7000</v>
      </c>
      <c r="P99" s="377">
        <v>0</v>
      </c>
      <c r="Q99" s="377">
        <v>4569</v>
      </c>
      <c r="R99" s="377">
        <v>0</v>
      </c>
      <c r="S99" s="377">
        <v>0</v>
      </c>
      <c r="T99" s="377">
        <v>50818</v>
      </c>
      <c r="U99" s="377">
        <v>0</v>
      </c>
      <c r="V99" s="377">
        <v>0</v>
      </c>
      <c r="W99" s="377">
        <v>0</v>
      </c>
      <c r="X99" s="377">
        <v>0</v>
      </c>
      <c r="Y99" s="377">
        <v>733227</v>
      </c>
      <c r="Z99" s="377">
        <v>181924</v>
      </c>
      <c r="AA99" s="377">
        <v>0</v>
      </c>
      <c r="AB99" s="377">
        <v>166001</v>
      </c>
      <c r="AC99" s="377">
        <v>43084</v>
      </c>
      <c r="AD99" s="377">
        <v>51631</v>
      </c>
      <c r="AE99" s="377">
        <v>7262</v>
      </c>
      <c r="AF99" s="377">
        <v>0</v>
      </c>
      <c r="AG99" s="377">
        <v>1606</v>
      </c>
      <c r="AH99" s="377">
        <v>2754</v>
      </c>
      <c r="AI99" s="377">
        <v>0</v>
      </c>
      <c r="AJ99" s="377">
        <v>0</v>
      </c>
      <c r="AK99" s="377">
        <v>19842</v>
      </c>
      <c r="AL99" s="377">
        <v>208</v>
      </c>
      <c r="AM99" s="377">
        <v>2214</v>
      </c>
      <c r="AN99" s="377">
        <v>2715</v>
      </c>
      <c r="AO99" s="377">
        <v>15335</v>
      </c>
      <c r="AP99" s="377">
        <v>0</v>
      </c>
      <c r="AQ99" s="377">
        <v>10788</v>
      </c>
      <c r="AR99" s="377">
        <v>13336</v>
      </c>
      <c r="AS99" s="377">
        <v>0</v>
      </c>
      <c r="AT99" s="377">
        <v>0</v>
      </c>
      <c r="AU99" s="377">
        <v>3791</v>
      </c>
      <c r="AV99" s="377">
        <v>3292</v>
      </c>
      <c r="AW99" s="377">
        <v>0</v>
      </c>
      <c r="AX99" s="377">
        <v>14961</v>
      </c>
      <c r="AY99" s="377">
        <v>75914</v>
      </c>
      <c r="AZ99" s="377">
        <v>0</v>
      </c>
      <c r="BA99" s="377">
        <v>45684</v>
      </c>
      <c r="BB99" s="377">
        <v>0</v>
      </c>
      <c r="BC99" s="377">
        <v>0</v>
      </c>
      <c r="BD99" s="377">
        <v>0</v>
      </c>
      <c r="BE99" s="377">
        <v>662342</v>
      </c>
      <c r="BF99" s="377">
        <v>-565326.36</v>
      </c>
      <c r="BG99" s="377">
        <v>70886</v>
      </c>
      <c r="BH99" s="377">
        <v>-153895.79999999984</v>
      </c>
      <c r="BI99" s="377">
        <v>7532</v>
      </c>
      <c r="BJ99" s="377">
        <v>0</v>
      </c>
      <c r="BK99" s="377">
        <v>0</v>
      </c>
      <c r="BL99" s="377">
        <v>7532</v>
      </c>
      <c r="BM99" s="377">
        <v>0</v>
      </c>
      <c r="BN99" s="377">
        <v>0</v>
      </c>
      <c r="BO99" s="377">
        <v>0</v>
      </c>
      <c r="BP99" s="377">
        <v>0</v>
      </c>
      <c r="BQ99" s="377">
        <v>0</v>
      </c>
      <c r="BR99" s="377">
        <v>10409</v>
      </c>
      <c r="BS99" s="377">
        <v>7532</v>
      </c>
      <c r="BT99" s="377">
        <v>17941</v>
      </c>
      <c r="BU99" s="377">
        <v>0</v>
      </c>
      <c r="BV99" s="377">
        <v>0</v>
      </c>
      <c r="BW99" s="377">
        <v>0</v>
      </c>
      <c r="BX99" s="377">
        <v>0</v>
      </c>
      <c r="BY99" s="377">
        <v>0</v>
      </c>
      <c r="BZ99" s="377">
        <v>0</v>
      </c>
      <c r="CA99" s="377">
        <v>0</v>
      </c>
      <c r="CB99" s="377">
        <v>0</v>
      </c>
      <c r="CC99" s="377">
        <v>0</v>
      </c>
      <c r="CD99" s="377">
        <v>-153895.79999999984</v>
      </c>
      <c r="CE99" s="377">
        <v>0</v>
      </c>
      <c r="CF99" s="377">
        <v>17941</v>
      </c>
      <c r="CG99" s="377">
        <v>0</v>
      </c>
      <c r="CH99" s="377">
        <v>0</v>
      </c>
      <c r="CI99" s="377">
        <f t="shared" si="1"/>
        <v>-135954.79999999984</v>
      </c>
      <c r="CJ99" s="377">
        <v>0</v>
      </c>
      <c r="CK99" s="377">
        <v>0</v>
      </c>
      <c r="CL99" s="377">
        <v>0</v>
      </c>
      <c r="CM99" s="377">
        <v>0</v>
      </c>
      <c r="CN99" s="377">
        <v>0</v>
      </c>
      <c r="CO99" s="377">
        <v>0</v>
      </c>
      <c r="CP99" s="377">
        <v>0</v>
      </c>
      <c r="CQ99" s="377">
        <v>0</v>
      </c>
      <c r="CR99" s="377">
        <v>0</v>
      </c>
      <c r="CS99" s="377">
        <v>0</v>
      </c>
      <c r="CT99" s="377">
        <v>0</v>
      </c>
      <c r="CU99" s="377">
        <v>0</v>
      </c>
      <c r="CV99" s="377">
        <v>0</v>
      </c>
      <c r="CW99" s="377">
        <v>0</v>
      </c>
      <c r="CX99" s="377"/>
      <c r="CY99" s="377"/>
      <c r="CZ99" s="377"/>
      <c r="DA99" s="377">
        <v>-518141.99999999983</v>
      </c>
      <c r="DB99" s="377">
        <v>-518141.99999999983</v>
      </c>
      <c r="DC99" s="377">
        <v>0</v>
      </c>
      <c r="DD99" s="377">
        <v>47252</v>
      </c>
      <c r="DE99" s="377">
        <v>0</v>
      </c>
      <c r="DF99" s="377">
        <v>0</v>
      </c>
      <c r="DG99" s="377">
        <v>-5609</v>
      </c>
      <c r="DH99" s="377">
        <v>0</v>
      </c>
      <c r="DI99" s="377">
        <v>0</v>
      </c>
      <c r="DJ99" s="377">
        <v>0</v>
      </c>
      <c r="DK99" s="377">
        <v>41643</v>
      </c>
      <c r="DL99" s="377">
        <v>0</v>
      </c>
      <c r="DM99" s="377">
        <v>0</v>
      </c>
      <c r="DN99" s="377">
        <v>0</v>
      </c>
      <c r="DO99" s="377">
        <v>0</v>
      </c>
      <c r="DP99" s="377">
        <v>0</v>
      </c>
      <c r="DQ99" s="447">
        <v>0</v>
      </c>
      <c r="DR99" s="378">
        <v>451508</v>
      </c>
      <c r="DS99" s="448">
        <v>210834</v>
      </c>
      <c r="DT99" s="378">
        <v>75914</v>
      </c>
      <c r="DU99" s="378">
        <v>62387</v>
      </c>
      <c r="DV99" s="378">
        <v>0</v>
      </c>
      <c r="DW99" s="378">
        <v>0</v>
      </c>
    </row>
    <row r="100" spans="1:127">
      <c r="A100" s="444">
        <v>7062</v>
      </c>
      <c r="B100" s="445" t="s">
        <v>461</v>
      </c>
      <c r="C100" s="444">
        <v>7062</v>
      </c>
      <c r="D100" s="446" t="s">
        <v>907</v>
      </c>
      <c r="E100" s="446" t="s">
        <v>575</v>
      </c>
      <c r="F100" s="446" t="s">
        <v>908</v>
      </c>
      <c r="G100" s="446" t="s">
        <v>571</v>
      </c>
      <c r="H100" s="377">
        <v>1653467.24</v>
      </c>
      <c r="I100" s="377">
        <v>0</v>
      </c>
      <c r="J100" s="377">
        <v>2871433.71</v>
      </c>
      <c r="K100" s="377">
        <v>0</v>
      </c>
      <c r="L100" s="377">
        <v>131820</v>
      </c>
      <c r="M100" s="377">
        <v>800</v>
      </c>
      <c r="N100" s="377">
        <v>0</v>
      </c>
      <c r="O100" s="377">
        <v>0</v>
      </c>
      <c r="P100" s="377">
        <v>291210.76</v>
      </c>
      <c r="Q100" s="377">
        <v>167357.68</v>
      </c>
      <c r="R100" s="377">
        <v>0</v>
      </c>
      <c r="S100" s="377">
        <v>0</v>
      </c>
      <c r="T100" s="377">
        <v>6014.54</v>
      </c>
      <c r="U100" s="377">
        <v>0</v>
      </c>
      <c r="V100" s="377">
        <v>0</v>
      </c>
      <c r="W100" s="377">
        <v>34846.11</v>
      </c>
      <c r="X100" s="377">
        <v>16202</v>
      </c>
      <c r="Y100" s="377">
        <v>5173152.04</v>
      </c>
      <c r="Z100" s="377">
        <v>1561162.3800000022</v>
      </c>
      <c r="AA100" s="377">
        <v>0</v>
      </c>
      <c r="AB100" s="377">
        <v>1293558.1299999999</v>
      </c>
      <c r="AC100" s="377">
        <v>254376.6299999964</v>
      </c>
      <c r="AD100" s="377">
        <v>233355.17</v>
      </c>
      <c r="AE100" s="377">
        <v>29035.99</v>
      </c>
      <c r="AF100" s="377">
        <v>309902.4300000011</v>
      </c>
      <c r="AG100" s="377">
        <v>13493.34999999992</v>
      </c>
      <c r="AH100" s="377">
        <v>15521.439999999999</v>
      </c>
      <c r="AI100" s="377">
        <v>0</v>
      </c>
      <c r="AJ100" s="377">
        <v>0</v>
      </c>
      <c r="AK100" s="377">
        <v>16084.789999999999</v>
      </c>
      <c r="AL100" s="377">
        <v>4502.6899999999996</v>
      </c>
      <c r="AM100" s="377">
        <v>16069.81</v>
      </c>
      <c r="AN100" s="377">
        <v>9263</v>
      </c>
      <c r="AO100" s="377">
        <v>101930.85000000002</v>
      </c>
      <c r="AP100" s="377">
        <v>2147.34</v>
      </c>
      <c r="AQ100" s="377">
        <v>89718.21</v>
      </c>
      <c r="AR100" s="377">
        <v>98516.64</v>
      </c>
      <c r="AS100" s="377">
        <v>15923.44</v>
      </c>
      <c r="AT100" s="377">
        <v>71772.37</v>
      </c>
      <c r="AU100" s="377">
        <v>35947.790000000008</v>
      </c>
      <c r="AV100" s="377">
        <v>3291.75</v>
      </c>
      <c r="AW100" s="377">
        <v>1513</v>
      </c>
      <c r="AX100" s="377">
        <v>50758.630000000034</v>
      </c>
      <c r="AY100" s="377">
        <v>588341.73999999976</v>
      </c>
      <c r="AZ100" s="377">
        <v>56563.08</v>
      </c>
      <c r="BA100" s="377">
        <v>154706.86000000002</v>
      </c>
      <c r="BB100" s="377">
        <v>0</v>
      </c>
      <c r="BC100" s="377">
        <v>0</v>
      </c>
      <c r="BD100" s="377">
        <v>0</v>
      </c>
      <c r="BE100" s="377">
        <v>5027457.5100000007</v>
      </c>
      <c r="BF100" s="377">
        <v>660064.80999999947</v>
      </c>
      <c r="BG100" s="377">
        <v>145694.52999999933</v>
      </c>
      <c r="BH100" s="377">
        <v>805759.3399999988</v>
      </c>
      <c r="BI100" s="377">
        <v>10581.25</v>
      </c>
      <c r="BJ100" s="377">
        <v>0</v>
      </c>
      <c r="BK100" s="377">
        <v>0</v>
      </c>
      <c r="BL100" s="377">
        <v>10581.25</v>
      </c>
      <c r="BM100" s="377">
        <v>0</v>
      </c>
      <c r="BN100" s="377">
        <v>0</v>
      </c>
      <c r="BO100" s="377">
        <v>0</v>
      </c>
      <c r="BP100" s="377">
        <v>0</v>
      </c>
      <c r="BQ100" s="377">
        <v>0</v>
      </c>
      <c r="BR100" s="377">
        <v>42896.09</v>
      </c>
      <c r="BS100" s="377">
        <v>10581.25</v>
      </c>
      <c r="BT100" s="377">
        <v>53477.34</v>
      </c>
      <c r="BU100" s="377">
        <v>0</v>
      </c>
      <c r="BV100" s="377">
        <v>0</v>
      </c>
      <c r="BW100" s="377">
        <v>0</v>
      </c>
      <c r="BX100" s="377">
        <v>0</v>
      </c>
      <c r="BY100" s="377">
        <v>0</v>
      </c>
      <c r="BZ100" s="377">
        <v>0</v>
      </c>
      <c r="CA100" s="377">
        <v>0</v>
      </c>
      <c r="CB100" s="377">
        <v>0</v>
      </c>
      <c r="CC100" s="377">
        <v>0</v>
      </c>
      <c r="CD100" s="377">
        <v>805759.3399999988</v>
      </c>
      <c r="CE100" s="377">
        <v>0</v>
      </c>
      <c r="CF100" s="377">
        <v>53477.34</v>
      </c>
      <c r="CG100" s="377">
        <v>0</v>
      </c>
      <c r="CH100" s="377">
        <v>0</v>
      </c>
      <c r="CI100" s="377">
        <f t="shared" si="1"/>
        <v>859236.67999999877</v>
      </c>
      <c r="CJ100" s="377">
        <v>1067269.1000000001</v>
      </c>
      <c r="CK100" s="377">
        <v>0</v>
      </c>
      <c r="CL100" s="377">
        <v>0</v>
      </c>
      <c r="CM100" s="377">
        <v>1067269.1000000001</v>
      </c>
      <c r="CN100" s="377">
        <v>0</v>
      </c>
      <c r="CO100" s="377">
        <v>0</v>
      </c>
      <c r="CP100" s="377">
        <v>15157.73</v>
      </c>
      <c r="CQ100" s="377">
        <v>0</v>
      </c>
      <c r="CR100" s="377">
        <v>-412282.73</v>
      </c>
      <c r="CS100" s="377">
        <v>670144.10000000009</v>
      </c>
      <c r="CT100" s="377">
        <v>0</v>
      </c>
      <c r="CU100" s="377">
        <v>0</v>
      </c>
      <c r="CV100" s="377">
        <v>0</v>
      </c>
      <c r="CW100" s="377">
        <v>0</v>
      </c>
      <c r="CX100" s="377"/>
      <c r="CY100" s="377"/>
      <c r="CZ100" s="377"/>
      <c r="DA100" s="377">
        <v>0</v>
      </c>
      <c r="DB100" s="377">
        <v>0</v>
      </c>
      <c r="DC100" s="377">
        <v>0</v>
      </c>
      <c r="DD100" s="377">
        <v>249625.66</v>
      </c>
      <c r="DE100" s="377">
        <v>3970.15</v>
      </c>
      <c r="DF100" s="377">
        <v>0</v>
      </c>
      <c r="DG100" s="377">
        <v>-64503.57</v>
      </c>
      <c r="DH100" s="377">
        <v>0</v>
      </c>
      <c r="DI100" s="377">
        <v>0</v>
      </c>
      <c r="DJ100" s="377">
        <v>0</v>
      </c>
      <c r="DK100" s="377">
        <v>189092.24</v>
      </c>
      <c r="DL100" s="377">
        <v>0</v>
      </c>
      <c r="DM100" s="377">
        <v>0</v>
      </c>
      <c r="DN100" s="377">
        <v>0</v>
      </c>
      <c r="DO100" s="377">
        <v>0</v>
      </c>
      <c r="DP100" s="377">
        <v>0</v>
      </c>
      <c r="DQ100" s="447">
        <v>0.33999999985098839</v>
      </c>
      <c r="DR100" s="378">
        <v>3694884.08</v>
      </c>
      <c r="DS100" s="448">
        <v>1332573.4300000006</v>
      </c>
      <c r="DT100" s="378">
        <v>588341.73999999976</v>
      </c>
      <c r="DU100" s="378">
        <v>464582.98</v>
      </c>
      <c r="DV100" s="378">
        <v>0</v>
      </c>
      <c r="DW100" s="378">
        <v>0</v>
      </c>
    </row>
    <row r="101" spans="1:127">
      <c r="A101" s="444">
        <v>2462</v>
      </c>
      <c r="B101" s="445" t="s">
        <v>381</v>
      </c>
      <c r="C101" s="444">
        <v>2462</v>
      </c>
      <c r="D101" s="446" t="s">
        <v>907</v>
      </c>
      <c r="E101" s="446" t="s">
        <v>573</v>
      </c>
      <c r="F101" s="446" t="s">
        <v>908</v>
      </c>
      <c r="G101" s="446" t="s">
        <v>571</v>
      </c>
      <c r="H101" s="377">
        <v>2104095.67</v>
      </c>
      <c r="I101" s="377">
        <v>0</v>
      </c>
      <c r="J101" s="377">
        <v>34470.980000000003</v>
      </c>
      <c r="K101" s="377">
        <v>0</v>
      </c>
      <c r="L101" s="377">
        <v>55707</v>
      </c>
      <c r="M101" s="377">
        <v>711666</v>
      </c>
      <c r="N101" s="377">
        <v>40776</v>
      </c>
      <c r="O101" s="377">
        <v>31432</v>
      </c>
      <c r="P101" s="377">
        <v>38629.86</v>
      </c>
      <c r="Q101" s="377">
        <v>84932.31</v>
      </c>
      <c r="R101" s="377">
        <v>0</v>
      </c>
      <c r="S101" s="377">
        <v>0</v>
      </c>
      <c r="T101" s="377">
        <v>66064.850000000006</v>
      </c>
      <c r="U101" s="377">
        <v>20281.009999999998</v>
      </c>
      <c r="V101" s="377">
        <v>0</v>
      </c>
      <c r="W101" s="377">
        <v>2403.13</v>
      </c>
      <c r="X101" s="377">
        <v>101531</v>
      </c>
      <c r="Y101" s="377">
        <v>3291989.8099999996</v>
      </c>
      <c r="Z101" s="377">
        <v>1234342.45</v>
      </c>
      <c r="AA101" s="377">
        <v>0</v>
      </c>
      <c r="AB101" s="377">
        <v>327579.85000000003</v>
      </c>
      <c r="AC101" s="377">
        <v>19346.72</v>
      </c>
      <c r="AD101" s="377">
        <v>165546.46</v>
      </c>
      <c r="AE101" s="377">
        <v>0</v>
      </c>
      <c r="AF101" s="377">
        <v>158415.77000000002</v>
      </c>
      <c r="AG101" s="377">
        <v>1960.9</v>
      </c>
      <c r="AH101" s="377">
        <v>7459.71</v>
      </c>
      <c r="AI101" s="377">
        <v>0</v>
      </c>
      <c r="AJ101" s="377">
        <v>0</v>
      </c>
      <c r="AK101" s="377">
        <v>21225.9</v>
      </c>
      <c r="AL101" s="377">
        <v>4287.96</v>
      </c>
      <c r="AM101" s="377">
        <v>51392.3</v>
      </c>
      <c r="AN101" s="377">
        <v>9252.7799999999988</v>
      </c>
      <c r="AO101" s="377">
        <v>44917.33</v>
      </c>
      <c r="AP101" s="377">
        <v>54589.67</v>
      </c>
      <c r="AQ101" s="377">
        <v>11252.56</v>
      </c>
      <c r="AR101" s="377">
        <v>102627.87</v>
      </c>
      <c r="AS101" s="377">
        <v>24627.640000000003</v>
      </c>
      <c r="AT101" s="377">
        <v>0</v>
      </c>
      <c r="AU101" s="377">
        <v>65210.92</v>
      </c>
      <c r="AV101" s="377">
        <v>9471</v>
      </c>
      <c r="AW101" s="377">
        <v>442675.39</v>
      </c>
      <c r="AX101" s="377">
        <v>200256.72999999998</v>
      </c>
      <c r="AY101" s="377">
        <v>37759.61</v>
      </c>
      <c r="AZ101" s="377">
        <v>28051.870000000003</v>
      </c>
      <c r="BA101" s="377">
        <v>376198.56</v>
      </c>
      <c r="BB101" s="377">
        <v>0</v>
      </c>
      <c r="BC101" s="377">
        <v>0</v>
      </c>
      <c r="BD101" s="377">
        <v>0</v>
      </c>
      <c r="BE101" s="377">
        <v>3398449.95</v>
      </c>
      <c r="BF101" s="377">
        <v>730779.20999999973</v>
      </c>
      <c r="BG101" s="377">
        <v>-106460.1400000006</v>
      </c>
      <c r="BH101" s="377">
        <v>624319.06999999913</v>
      </c>
      <c r="BI101" s="377">
        <v>8741.8799999999992</v>
      </c>
      <c r="BJ101" s="377">
        <v>0</v>
      </c>
      <c r="BK101" s="377">
        <v>0</v>
      </c>
      <c r="BL101" s="377">
        <v>8741.8799999999992</v>
      </c>
      <c r="BM101" s="377">
        <v>0</v>
      </c>
      <c r="BN101" s="377">
        <v>0</v>
      </c>
      <c r="BO101" s="377">
        <v>19156.05</v>
      </c>
      <c r="BP101" s="377">
        <v>0</v>
      </c>
      <c r="BQ101" s="377">
        <v>19156.05</v>
      </c>
      <c r="BR101" s="377">
        <v>14805</v>
      </c>
      <c r="BS101" s="377">
        <v>-10414.17</v>
      </c>
      <c r="BT101" s="377">
        <v>4390.83</v>
      </c>
      <c r="BU101" s="377">
        <v>0</v>
      </c>
      <c r="BV101" s="377">
        <v>0</v>
      </c>
      <c r="BW101" s="377">
        <v>0</v>
      </c>
      <c r="BX101" s="377">
        <v>0</v>
      </c>
      <c r="BY101" s="377">
        <v>0</v>
      </c>
      <c r="BZ101" s="377">
        <v>0</v>
      </c>
      <c r="CA101" s="377">
        <v>0</v>
      </c>
      <c r="CB101" s="377">
        <v>0</v>
      </c>
      <c r="CC101" s="377">
        <v>0</v>
      </c>
      <c r="CD101" s="377">
        <v>678279.99</v>
      </c>
      <c r="CE101" s="377">
        <v>0</v>
      </c>
      <c r="CF101" s="377">
        <v>4390.83</v>
      </c>
      <c r="CG101" s="377">
        <v>0</v>
      </c>
      <c r="CH101" s="377">
        <v>0</v>
      </c>
      <c r="CI101" s="377">
        <f t="shared" si="1"/>
        <v>682670.82</v>
      </c>
      <c r="CJ101" s="377">
        <v>780027.15</v>
      </c>
      <c r="CK101" s="377">
        <v>5971.39</v>
      </c>
      <c r="CL101" s="377">
        <v>0</v>
      </c>
      <c r="CM101" s="377">
        <v>774055.76</v>
      </c>
      <c r="CN101" s="377">
        <v>0</v>
      </c>
      <c r="CO101" s="377">
        <v>0</v>
      </c>
      <c r="CP101" s="377">
        <v>5178.2299999999996</v>
      </c>
      <c r="CQ101" s="377">
        <v>0</v>
      </c>
      <c r="CR101" s="377">
        <v>0</v>
      </c>
      <c r="CS101" s="377">
        <v>779233.99</v>
      </c>
      <c r="CT101" s="377">
        <v>1005.2</v>
      </c>
      <c r="CU101" s="377">
        <v>0</v>
      </c>
      <c r="CV101" s="377">
        <v>0</v>
      </c>
      <c r="CW101" s="377">
        <v>1005.2</v>
      </c>
      <c r="CX101" s="377"/>
      <c r="CY101" s="377"/>
      <c r="CZ101" s="377"/>
      <c r="DA101" s="377">
        <v>0</v>
      </c>
      <c r="DB101" s="377">
        <v>1005.2</v>
      </c>
      <c r="DC101" s="377">
        <v>14719.05</v>
      </c>
      <c r="DD101" s="377">
        <v>0</v>
      </c>
      <c r="DE101" s="377">
        <v>7054.94</v>
      </c>
      <c r="DF101" s="377">
        <v>0</v>
      </c>
      <c r="DG101" s="377">
        <v>-18330.11</v>
      </c>
      <c r="DH101" s="377">
        <v>-53960.92</v>
      </c>
      <c r="DI101" s="377">
        <v>0</v>
      </c>
      <c r="DJ101" s="377">
        <v>-20425.830000000002</v>
      </c>
      <c r="DK101" s="377">
        <v>-70942.87</v>
      </c>
      <c r="DL101" s="377">
        <v>4500</v>
      </c>
      <c r="DM101" s="377">
        <v>71096.06</v>
      </c>
      <c r="DN101" s="377">
        <v>0</v>
      </c>
      <c r="DO101" s="377">
        <v>-156182.46</v>
      </c>
      <c r="DP101" s="377">
        <v>0</v>
      </c>
      <c r="DQ101" s="447">
        <v>-2.0000000135041773E-2</v>
      </c>
      <c r="DR101" s="378">
        <v>1907192.15</v>
      </c>
      <c r="DS101" s="448">
        <v>1491257.8000000003</v>
      </c>
      <c r="DT101" s="378">
        <v>37759.61</v>
      </c>
      <c r="DU101" s="378">
        <v>221059.02</v>
      </c>
      <c r="DV101" s="378">
        <v>20281.009999999998</v>
      </c>
      <c r="DW101" s="378">
        <v>-80586.399999999994</v>
      </c>
    </row>
    <row r="102" spans="1:127">
      <c r="A102" s="444">
        <v>7012</v>
      </c>
      <c r="B102" s="445" t="s">
        <v>530</v>
      </c>
      <c r="C102" s="444">
        <v>7012</v>
      </c>
      <c r="D102" s="446" t="s">
        <v>907</v>
      </c>
      <c r="E102" s="446" t="s">
        <v>575</v>
      </c>
      <c r="F102" s="446" t="s">
        <v>908</v>
      </c>
      <c r="G102" s="446" t="s">
        <v>571</v>
      </c>
      <c r="H102" s="377">
        <v>789559</v>
      </c>
      <c r="I102" s="377">
        <v>0</v>
      </c>
      <c r="J102" s="377">
        <v>653322</v>
      </c>
      <c r="K102" s="377">
        <v>0</v>
      </c>
      <c r="L102" s="377">
        <v>51800</v>
      </c>
      <c r="M102" s="377">
        <v>0</v>
      </c>
      <c r="N102" s="377">
        <v>0</v>
      </c>
      <c r="O102" s="377">
        <v>0</v>
      </c>
      <c r="P102" s="377">
        <v>271794</v>
      </c>
      <c r="Q102" s="377">
        <v>17689</v>
      </c>
      <c r="R102" s="377">
        <v>0</v>
      </c>
      <c r="S102" s="377">
        <v>0</v>
      </c>
      <c r="T102" s="377">
        <v>0</v>
      </c>
      <c r="U102" s="377">
        <v>0</v>
      </c>
      <c r="V102" s="377">
        <v>0</v>
      </c>
      <c r="W102" s="377">
        <v>9194</v>
      </c>
      <c r="X102" s="377">
        <v>22004</v>
      </c>
      <c r="Y102" s="377">
        <v>1815362</v>
      </c>
      <c r="Z102" s="377">
        <v>632686</v>
      </c>
      <c r="AA102" s="377">
        <v>-1570</v>
      </c>
      <c r="AB102" s="377">
        <v>-9215</v>
      </c>
      <c r="AC102" s="377">
        <v>488924</v>
      </c>
      <c r="AD102" s="377">
        <v>0</v>
      </c>
      <c r="AE102" s="377">
        <v>0</v>
      </c>
      <c r="AF102" s="377">
        <v>480439</v>
      </c>
      <c r="AG102" s="377">
        <v>17372</v>
      </c>
      <c r="AH102" s="377">
        <v>185</v>
      </c>
      <c r="AI102" s="377">
        <v>0</v>
      </c>
      <c r="AJ102" s="377">
        <v>0</v>
      </c>
      <c r="AK102" s="377">
        <v>158</v>
      </c>
      <c r="AL102" s="377">
        <v>0</v>
      </c>
      <c r="AM102" s="377">
        <v>1220</v>
      </c>
      <c r="AN102" s="377">
        <v>0</v>
      </c>
      <c r="AO102" s="377">
        <v>17794</v>
      </c>
      <c r="AP102" s="377">
        <v>0</v>
      </c>
      <c r="AQ102" s="377">
        <v>233</v>
      </c>
      <c r="AR102" s="377">
        <v>250645</v>
      </c>
      <c r="AS102" s="377">
        <v>1279</v>
      </c>
      <c r="AT102" s="377">
        <v>630</v>
      </c>
      <c r="AU102" s="377">
        <v>75901</v>
      </c>
      <c r="AV102" s="377">
        <v>3292</v>
      </c>
      <c r="AW102" s="377">
        <v>0</v>
      </c>
      <c r="AX102" s="377">
        <v>73158.62</v>
      </c>
      <c r="AY102" s="377">
        <v>0</v>
      </c>
      <c r="AZ102" s="377">
        <v>0</v>
      </c>
      <c r="BA102" s="377">
        <v>17185</v>
      </c>
      <c r="BB102" s="377">
        <v>0</v>
      </c>
      <c r="BC102" s="377">
        <v>0</v>
      </c>
      <c r="BD102" s="377">
        <v>0</v>
      </c>
      <c r="BE102" s="377">
        <v>2050316.62</v>
      </c>
      <c r="BF102" s="377">
        <v>103482</v>
      </c>
      <c r="BG102" s="377">
        <v>-234954.62000000011</v>
      </c>
      <c r="BH102" s="377">
        <v>-131472.62000000011</v>
      </c>
      <c r="BI102" s="377">
        <v>7038</v>
      </c>
      <c r="BJ102" s="377">
        <v>0</v>
      </c>
      <c r="BK102" s="377">
        <v>0</v>
      </c>
      <c r="BL102" s="377">
        <v>7038</v>
      </c>
      <c r="BM102" s="377">
        <v>0</v>
      </c>
      <c r="BN102" s="377">
        <v>4695</v>
      </c>
      <c r="BO102" s="377">
        <v>0</v>
      </c>
      <c r="BP102" s="377">
        <v>0</v>
      </c>
      <c r="BQ102" s="377">
        <v>4695</v>
      </c>
      <c r="BR102" s="377">
        <v>36285</v>
      </c>
      <c r="BS102" s="377">
        <v>2342</v>
      </c>
      <c r="BT102" s="377">
        <v>38628</v>
      </c>
      <c r="BU102" s="377">
        <v>0</v>
      </c>
      <c r="BV102" s="377">
        <v>0</v>
      </c>
      <c r="BW102" s="377">
        <v>0</v>
      </c>
      <c r="BX102" s="377">
        <v>0</v>
      </c>
      <c r="BY102" s="377">
        <v>0</v>
      </c>
      <c r="BZ102" s="377">
        <v>0</v>
      </c>
      <c r="CA102" s="377">
        <v>0</v>
      </c>
      <c r="CB102" s="377">
        <v>0</v>
      </c>
      <c r="CC102" s="377">
        <v>0</v>
      </c>
      <c r="CD102" s="377">
        <v>-131472.62000000011</v>
      </c>
      <c r="CE102" s="377">
        <v>0</v>
      </c>
      <c r="CF102" s="377">
        <v>38628</v>
      </c>
      <c r="CG102" s="377">
        <v>0</v>
      </c>
      <c r="CH102" s="377">
        <v>0</v>
      </c>
      <c r="CI102" s="377">
        <f t="shared" si="1"/>
        <v>-92844.620000000112</v>
      </c>
      <c r="CJ102" s="377">
        <v>202306</v>
      </c>
      <c r="CK102" s="377">
        <v>0</v>
      </c>
      <c r="CL102" s="377">
        <v>0</v>
      </c>
      <c r="CM102" s="377">
        <v>202306</v>
      </c>
      <c r="CN102" s="377">
        <v>0</v>
      </c>
      <c r="CO102" s="377">
        <v>0</v>
      </c>
      <c r="CP102" s="377">
        <v>0</v>
      </c>
      <c r="CQ102" s="377">
        <v>0</v>
      </c>
      <c r="CR102" s="377">
        <v>-280165</v>
      </c>
      <c r="CS102" s="377">
        <v>-77859</v>
      </c>
      <c r="CT102" s="377">
        <v>0</v>
      </c>
      <c r="CU102" s="377">
        <v>0</v>
      </c>
      <c r="CV102" s="377">
        <v>0</v>
      </c>
      <c r="CW102" s="377">
        <v>0</v>
      </c>
      <c r="CX102" s="377"/>
      <c r="CY102" s="377"/>
      <c r="CZ102" s="377"/>
      <c r="DA102" s="377">
        <v>0</v>
      </c>
      <c r="DB102" s="377">
        <v>0</v>
      </c>
      <c r="DC102" s="377">
        <v>0</v>
      </c>
      <c r="DD102" s="377">
        <v>95</v>
      </c>
      <c r="DE102" s="377">
        <v>0</v>
      </c>
      <c r="DF102" s="377">
        <v>0</v>
      </c>
      <c r="DG102" s="377">
        <v>0</v>
      </c>
      <c r="DH102" s="377">
        <v>-15080.62</v>
      </c>
      <c r="DI102" s="377">
        <v>0</v>
      </c>
      <c r="DJ102" s="377">
        <v>0</v>
      </c>
      <c r="DK102" s="377">
        <v>-14985.62</v>
      </c>
      <c r="DL102" s="377">
        <v>0</v>
      </c>
      <c r="DM102" s="377">
        <v>0</v>
      </c>
      <c r="DN102" s="377">
        <v>0</v>
      </c>
      <c r="DO102" s="377">
        <v>0</v>
      </c>
      <c r="DP102" s="377">
        <v>0</v>
      </c>
      <c r="DQ102" s="447">
        <v>-0.01</v>
      </c>
      <c r="DR102" s="378">
        <v>1608636</v>
      </c>
      <c r="DS102" s="448">
        <v>441680.62000000011</v>
      </c>
      <c r="DT102" s="378">
        <v>0</v>
      </c>
      <c r="DU102" s="378">
        <v>289483</v>
      </c>
      <c r="DV102" s="378">
        <v>0</v>
      </c>
      <c r="DW102" s="378">
        <v>0</v>
      </c>
    </row>
    <row r="103" spans="1:127">
      <c r="A103" s="444">
        <v>2127</v>
      </c>
      <c r="B103" s="445" t="s">
        <v>382</v>
      </c>
      <c r="C103" s="444">
        <v>2127</v>
      </c>
      <c r="D103" s="446" t="s">
        <v>907</v>
      </c>
      <c r="E103" s="446" t="s">
        <v>573</v>
      </c>
      <c r="F103" s="446" t="s">
        <v>908</v>
      </c>
      <c r="G103" s="446" t="s">
        <v>571</v>
      </c>
      <c r="H103" s="377">
        <v>2759902.69</v>
      </c>
      <c r="I103" s="377">
        <v>0</v>
      </c>
      <c r="J103" s="377">
        <v>178241.43</v>
      </c>
      <c r="K103" s="377">
        <v>0</v>
      </c>
      <c r="L103" s="377">
        <v>362600</v>
      </c>
      <c r="M103" s="377">
        <v>7885.64</v>
      </c>
      <c r="N103" s="377">
        <v>0</v>
      </c>
      <c r="O103" s="377">
        <v>0</v>
      </c>
      <c r="P103" s="377">
        <v>19872.93</v>
      </c>
      <c r="Q103" s="377">
        <v>1270.9000000000001</v>
      </c>
      <c r="R103" s="377">
        <v>0</v>
      </c>
      <c r="S103" s="377">
        <v>0</v>
      </c>
      <c r="T103" s="377">
        <v>14243.6</v>
      </c>
      <c r="U103" s="377">
        <v>18564.61</v>
      </c>
      <c r="V103" s="377">
        <v>0</v>
      </c>
      <c r="W103" s="377">
        <v>258.13</v>
      </c>
      <c r="X103" s="377">
        <v>57382</v>
      </c>
      <c r="Y103" s="377">
        <v>3420221.93</v>
      </c>
      <c r="Z103" s="377">
        <v>1359889.66</v>
      </c>
      <c r="AA103" s="377">
        <v>0</v>
      </c>
      <c r="AB103" s="377">
        <v>488862.78</v>
      </c>
      <c r="AC103" s="377">
        <v>0</v>
      </c>
      <c r="AD103" s="377">
        <v>196614.13</v>
      </c>
      <c r="AE103" s="377">
        <v>0</v>
      </c>
      <c r="AF103" s="377">
        <v>97019.03</v>
      </c>
      <c r="AG103" s="377">
        <v>10860.04</v>
      </c>
      <c r="AH103" s="377">
        <v>6947.6</v>
      </c>
      <c r="AI103" s="377">
        <v>0</v>
      </c>
      <c r="AJ103" s="377">
        <v>11252.12</v>
      </c>
      <c r="AK103" s="377">
        <v>2829.96</v>
      </c>
      <c r="AL103" s="377">
        <v>0</v>
      </c>
      <c r="AM103" s="377">
        <v>0</v>
      </c>
      <c r="AN103" s="377">
        <v>16626.490000000002</v>
      </c>
      <c r="AO103" s="377">
        <v>120690.17000000001</v>
      </c>
      <c r="AP103" s="377">
        <v>64578.17</v>
      </c>
      <c r="AQ103" s="377">
        <v>26059.14</v>
      </c>
      <c r="AR103" s="377">
        <v>51873.32</v>
      </c>
      <c r="AS103" s="377">
        <v>76364.95</v>
      </c>
      <c r="AT103" s="377">
        <v>0</v>
      </c>
      <c r="AU103" s="377">
        <v>40636.089999999997</v>
      </c>
      <c r="AV103" s="377">
        <v>0</v>
      </c>
      <c r="AW103" s="377">
        <v>1610</v>
      </c>
      <c r="AX103" s="377">
        <v>184440.94</v>
      </c>
      <c r="AY103" s="377">
        <v>362845.2</v>
      </c>
      <c r="AZ103" s="377">
        <v>14420.76</v>
      </c>
      <c r="BA103" s="377">
        <v>103895.67</v>
      </c>
      <c r="BB103" s="377">
        <v>296998.67</v>
      </c>
      <c r="BC103" s="377">
        <v>0</v>
      </c>
      <c r="BD103" s="377">
        <v>0</v>
      </c>
      <c r="BE103" s="377">
        <v>3535314.8899999997</v>
      </c>
      <c r="BF103" s="377">
        <v>429121.32000000041</v>
      </c>
      <c r="BG103" s="377">
        <v>-115092.9599999995</v>
      </c>
      <c r="BH103" s="377">
        <v>314028.36000000092</v>
      </c>
      <c r="BI103" s="377">
        <v>9015.25</v>
      </c>
      <c r="BJ103" s="377">
        <v>0</v>
      </c>
      <c r="BK103" s="377">
        <v>0</v>
      </c>
      <c r="BL103" s="377">
        <v>9015.25</v>
      </c>
      <c r="BM103" s="377">
        <v>0</v>
      </c>
      <c r="BN103" s="377">
        <v>0</v>
      </c>
      <c r="BO103" s="377">
        <v>0</v>
      </c>
      <c r="BP103" s="377">
        <v>0</v>
      </c>
      <c r="BQ103" s="377">
        <v>0</v>
      </c>
      <c r="BR103" s="377">
        <v>36941.53</v>
      </c>
      <c r="BS103" s="377">
        <v>9015.25</v>
      </c>
      <c r="BT103" s="377">
        <v>45956.78</v>
      </c>
      <c r="BU103" s="377">
        <v>0</v>
      </c>
      <c r="BV103" s="377">
        <v>0</v>
      </c>
      <c r="BW103" s="377">
        <v>0</v>
      </c>
      <c r="BX103" s="377">
        <v>0</v>
      </c>
      <c r="BY103" s="377">
        <v>0</v>
      </c>
      <c r="BZ103" s="377">
        <v>0</v>
      </c>
      <c r="CA103" s="377">
        <v>0</v>
      </c>
      <c r="CB103" s="377">
        <v>0</v>
      </c>
      <c r="CC103" s="377">
        <v>0</v>
      </c>
      <c r="CD103" s="377">
        <v>314028.36000000092</v>
      </c>
      <c r="CE103" s="377">
        <v>0</v>
      </c>
      <c r="CF103" s="377">
        <v>45956.78</v>
      </c>
      <c r="CG103" s="377">
        <v>0</v>
      </c>
      <c r="CH103" s="377">
        <v>0</v>
      </c>
      <c r="CI103" s="377">
        <f t="shared" si="1"/>
        <v>359985.14000000095</v>
      </c>
      <c r="CJ103" s="377">
        <v>661121.15</v>
      </c>
      <c r="CK103" s="377">
        <v>81841.509999999995</v>
      </c>
      <c r="CL103" s="377">
        <v>0</v>
      </c>
      <c r="CM103" s="377">
        <v>579279.64</v>
      </c>
      <c r="CN103" s="377">
        <v>0</v>
      </c>
      <c r="CO103" s="377">
        <v>0</v>
      </c>
      <c r="CP103" s="377">
        <v>10350.85</v>
      </c>
      <c r="CQ103" s="377">
        <v>12525.230000000001</v>
      </c>
      <c r="CR103" s="377">
        <v>-182699.02</v>
      </c>
      <c r="CS103" s="377">
        <v>419456.69999999995</v>
      </c>
      <c r="CT103" s="377">
        <v>0</v>
      </c>
      <c r="CU103" s="377">
        <v>0</v>
      </c>
      <c r="CV103" s="377">
        <v>0</v>
      </c>
      <c r="CW103" s="377">
        <v>0</v>
      </c>
      <c r="CX103" s="377"/>
      <c r="CY103" s="377"/>
      <c r="CZ103" s="377"/>
      <c r="DA103" s="377">
        <v>0</v>
      </c>
      <c r="DB103" s="377">
        <v>0</v>
      </c>
      <c r="DC103" s="377">
        <v>0</v>
      </c>
      <c r="DD103" s="377">
        <v>0</v>
      </c>
      <c r="DE103" s="377">
        <v>0</v>
      </c>
      <c r="DF103" s="377">
        <v>0</v>
      </c>
      <c r="DG103" s="377">
        <v>-59109.47</v>
      </c>
      <c r="DH103" s="377">
        <v>-361.9</v>
      </c>
      <c r="DI103" s="377">
        <v>0</v>
      </c>
      <c r="DJ103" s="377">
        <v>0</v>
      </c>
      <c r="DK103" s="377">
        <v>-59471.37</v>
      </c>
      <c r="DL103" s="377">
        <v>0</v>
      </c>
      <c r="DM103" s="377">
        <v>0</v>
      </c>
      <c r="DN103" s="377">
        <v>0</v>
      </c>
      <c r="DO103" s="377">
        <v>0</v>
      </c>
      <c r="DP103" s="377">
        <v>0</v>
      </c>
      <c r="DQ103" s="447">
        <v>-0.18999999994412065</v>
      </c>
      <c r="DR103" s="378">
        <v>2153245.6399999997</v>
      </c>
      <c r="DS103" s="448">
        <v>1382069.25</v>
      </c>
      <c r="DT103" s="378">
        <v>362845.2</v>
      </c>
      <c r="DU103" s="378">
        <v>35387.43</v>
      </c>
      <c r="DV103" s="378">
        <v>18564.61</v>
      </c>
      <c r="DW103" s="378">
        <v>0</v>
      </c>
    </row>
    <row r="104" spans="1:127">
      <c r="A104" s="444">
        <v>2129</v>
      </c>
      <c r="B104" s="445" t="s">
        <v>383</v>
      </c>
      <c r="C104" s="444">
        <v>2129</v>
      </c>
      <c r="D104" s="446" t="s">
        <v>907</v>
      </c>
      <c r="E104" s="446" t="s">
        <v>573</v>
      </c>
      <c r="F104" s="446" t="s">
        <v>908</v>
      </c>
      <c r="G104" s="446" t="s">
        <v>571</v>
      </c>
      <c r="H104" s="377">
        <v>1484315.9000000001</v>
      </c>
      <c r="I104" s="377">
        <v>0</v>
      </c>
      <c r="J104" s="377">
        <v>179452.41</v>
      </c>
      <c r="K104" s="377">
        <v>0</v>
      </c>
      <c r="L104" s="377">
        <v>88750</v>
      </c>
      <c r="M104" s="377">
        <v>2342.5700000000002</v>
      </c>
      <c r="N104" s="377">
        <v>0</v>
      </c>
      <c r="O104" s="377">
        <v>0</v>
      </c>
      <c r="P104" s="377">
        <v>77002.600000000006</v>
      </c>
      <c r="Q104" s="377">
        <v>0</v>
      </c>
      <c r="R104" s="377">
        <v>0</v>
      </c>
      <c r="S104" s="377">
        <v>0</v>
      </c>
      <c r="T104" s="377">
        <v>4675.3</v>
      </c>
      <c r="U104" s="377">
        <v>6028.99</v>
      </c>
      <c r="V104" s="377">
        <v>0</v>
      </c>
      <c r="W104" s="377">
        <v>4548</v>
      </c>
      <c r="X104" s="377">
        <v>99764</v>
      </c>
      <c r="Y104" s="377">
        <v>1946879.7700000003</v>
      </c>
      <c r="Z104" s="377">
        <v>879605.42</v>
      </c>
      <c r="AA104" s="377">
        <v>0</v>
      </c>
      <c r="AB104" s="377">
        <v>171244.26</v>
      </c>
      <c r="AC104" s="377">
        <v>84213.25</v>
      </c>
      <c r="AD104" s="377">
        <v>159771.79</v>
      </c>
      <c r="AE104" s="377">
        <v>0</v>
      </c>
      <c r="AF104" s="377">
        <v>57311.63</v>
      </c>
      <c r="AG104" s="377">
        <v>8212.56</v>
      </c>
      <c r="AH104" s="377">
        <v>8056.97</v>
      </c>
      <c r="AI104" s="377">
        <v>0</v>
      </c>
      <c r="AJ104" s="377">
        <v>0</v>
      </c>
      <c r="AK104" s="377">
        <v>19065.740000000002</v>
      </c>
      <c r="AL104" s="377">
        <v>4231.21</v>
      </c>
      <c r="AM104" s="377">
        <v>15885.61</v>
      </c>
      <c r="AN104" s="377">
        <v>1274.53</v>
      </c>
      <c r="AO104" s="377">
        <v>129130.62</v>
      </c>
      <c r="AP104" s="377">
        <v>17553.5</v>
      </c>
      <c r="AQ104" s="377">
        <v>11699.743333333334</v>
      </c>
      <c r="AR104" s="377">
        <v>54292.21</v>
      </c>
      <c r="AS104" s="377">
        <v>12945.102254901962</v>
      </c>
      <c r="AT104" s="377">
        <v>0</v>
      </c>
      <c r="AU104" s="377">
        <v>31183.610833333332</v>
      </c>
      <c r="AV104" s="377">
        <v>6525</v>
      </c>
      <c r="AW104" s="377">
        <v>0</v>
      </c>
      <c r="AX104" s="377">
        <v>82011.34</v>
      </c>
      <c r="AY104" s="377">
        <v>276632.71000000002</v>
      </c>
      <c r="AZ104" s="377">
        <v>10323.200000000001</v>
      </c>
      <c r="BA104" s="377">
        <v>71246.320000000007</v>
      </c>
      <c r="BB104" s="377">
        <v>0</v>
      </c>
      <c r="BC104" s="377">
        <v>0</v>
      </c>
      <c r="BD104" s="377">
        <v>0</v>
      </c>
      <c r="BE104" s="377">
        <v>2112416.3264215691</v>
      </c>
      <c r="BF104" s="377">
        <v>215618.48999999967</v>
      </c>
      <c r="BG104" s="377">
        <v>-165536.55642156885</v>
      </c>
      <c r="BH104" s="377">
        <v>50081.93357843082</v>
      </c>
      <c r="BI104" s="377">
        <v>7150</v>
      </c>
      <c r="BJ104" s="377">
        <v>0</v>
      </c>
      <c r="BK104" s="377">
        <v>0</v>
      </c>
      <c r="BL104" s="377">
        <v>7150</v>
      </c>
      <c r="BM104" s="377">
        <v>0</v>
      </c>
      <c r="BN104" s="377">
        <v>27457.19</v>
      </c>
      <c r="BO104" s="377">
        <v>0</v>
      </c>
      <c r="BP104" s="377">
        <v>6484.85</v>
      </c>
      <c r="BQ104" s="377">
        <v>33942.04</v>
      </c>
      <c r="BR104" s="377">
        <v>57198.510000000009</v>
      </c>
      <c r="BS104" s="377">
        <v>-26792.04</v>
      </c>
      <c r="BT104" s="377">
        <v>30406.470000000008</v>
      </c>
      <c r="BU104" s="377">
        <v>0</v>
      </c>
      <c r="BV104" s="377">
        <v>0</v>
      </c>
      <c r="BW104" s="377">
        <v>0</v>
      </c>
      <c r="BX104" s="377">
        <v>0</v>
      </c>
      <c r="BY104" s="377">
        <v>0</v>
      </c>
      <c r="BZ104" s="377">
        <v>0</v>
      </c>
      <c r="CA104" s="377">
        <v>0</v>
      </c>
      <c r="CB104" s="377">
        <v>0</v>
      </c>
      <c r="CC104" s="377">
        <v>0</v>
      </c>
      <c r="CD104" s="377">
        <v>50081.93</v>
      </c>
      <c r="CE104" s="377">
        <v>0</v>
      </c>
      <c r="CF104" s="377">
        <v>30406.47</v>
      </c>
      <c r="CG104" s="377">
        <v>0</v>
      </c>
      <c r="CH104" s="377">
        <v>0</v>
      </c>
      <c r="CI104" s="377">
        <f t="shared" si="1"/>
        <v>80488.399999999994</v>
      </c>
      <c r="CJ104" s="377">
        <v>197094.75</v>
      </c>
      <c r="CK104" s="377">
        <v>38940.730000000003</v>
      </c>
      <c r="CL104" s="377">
        <v>249.63</v>
      </c>
      <c r="CM104" s="377">
        <v>158403.65</v>
      </c>
      <c r="CN104" s="377">
        <v>0</v>
      </c>
      <c r="CO104" s="377">
        <v>0</v>
      </c>
      <c r="CP104" s="377">
        <v>9989.86</v>
      </c>
      <c r="CQ104" s="377">
        <v>9427.3700000000026</v>
      </c>
      <c r="CR104" s="377">
        <v>0</v>
      </c>
      <c r="CS104" s="377">
        <v>177820.88</v>
      </c>
      <c r="CT104" s="377">
        <v>22442.97</v>
      </c>
      <c r="CU104" s="377">
        <v>0</v>
      </c>
      <c r="CV104" s="377">
        <v>0</v>
      </c>
      <c r="CW104" s="377">
        <v>22442.97</v>
      </c>
      <c r="CX104" s="377"/>
      <c r="CY104" s="377"/>
      <c r="CZ104" s="377"/>
      <c r="DA104" s="377">
        <v>0</v>
      </c>
      <c r="DB104" s="377">
        <v>22442.97</v>
      </c>
      <c r="DC104" s="377">
        <v>0</v>
      </c>
      <c r="DD104" s="377">
        <v>2029.82</v>
      </c>
      <c r="DE104" s="377">
        <v>2896.9</v>
      </c>
      <c r="DF104" s="377">
        <v>0</v>
      </c>
      <c r="DG104" s="377">
        <v>-7255.12</v>
      </c>
      <c r="DH104" s="377">
        <v>0</v>
      </c>
      <c r="DI104" s="377">
        <v>0</v>
      </c>
      <c r="DJ104" s="377">
        <v>0</v>
      </c>
      <c r="DK104" s="377">
        <v>-2328.3999999999996</v>
      </c>
      <c r="DL104" s="377">
        <v>0</v>
      </c>
      <c r="DM104" s="377">
        <v>0</v>
      </c>
      <c r="DN104" s="377">
        <v>-455.52</v>
      </c>
      <c r="DO104" s="377">
        <v>-116991.19</v>
      </c>
      <c r="DP104" s="377">
        <v>0</v>
      </c>
      <c r="DQ104" s="447">
        <v>-0.34000000002561137</v>
      </c>
      <c r="DR104" s="378">
        <v>1360358.9100000001</v>
      </c>
      <c r="DS104" s="448">
        <v>752057.41642156895</v>
      </c>
      <c r="DT104" s="378">
        <v>276632.71000000002</v>
      </c>
      <c r="DU104" s="378">
        <v>81677.900000000009</v>
      </c>
      <c r="DV104" s="378">
        <v>6028.99</v>
      </c>
      <c r="DW104" s="378">
        <v>-117446.71</v>
      </c>
    </row>
    <row r="105" spans="1:127">
      <c r="A105" s="444">
        <v>2128</v>
      </c>
      <c r="B105" s="445" t="s">
        <v>384</v>
      </c>
      <c r="C105" s="444">
        <v>2128</v>
      </c>
      <c r="D105" s="446" t="s">
        <v>907</v>
      </c>
      <c r="E105" s="446" t="s">
        <v>573</v>
      </c>
      <c r="F105" s="446" t="s">
        <v>908</v>
      </c>
      <c r="G105" s="446" t="s">
        <v>571</v>
      </c>
      <c r="H105" s="377">
        <v>2024922.51</v>
      </c>
      <c r="I105" s="377">
        <v>0</v>
      </c>
      <c r="J105" s="377">
        <v>161929.53</v>
      </c>
      <c r="K105" s="377">
        <v>0</v>
      </c>
      <c r="L105" s="377">
        <v>182560</v>
      </c>
      <c r="M105" s="377">
        <v>4456.93</v>
      </c>
      <c r="N105" s="377">
        <v>0</v>
      </c>
      <c r="O105" s="377">
        <v>0</v>
      </c>
      <c r="P105" s="377">
        <v>112305.31</v>
      </c>
      <c r="Q105" s="377">
        <v>39006.720000000001</v>
      </c>
      <c r="R105" s="377">
        <v>0</v>
      </c>
      <c r="S105" s="377">
        <v>0</v>
      </c>
      <c r="T105" s="377">
        <v>15913.21</v>
      </c>
      <c r="U105" s="377">
        <v>0</v>
      </c>
      <c r="V105" s="377">
        <v>0</v>
      </c>
      <c r="W105" s="377">
        <v>7708.75</v>
      </c>
      <c r="X105" s="377">
        <v>19649</v>
      </c>
      <c r="Y105" s="377">
        <v>2568451.9600000004</v>
      </c>
      <c r="Z105" s="377">
        <v>1280477.92</v>
      </c>
      <c r="AA105" s="377">
        <v>0</v>
      </c>
      <c r="AB105" s="377">
        <v>195160.79</v>
      </c>
      <c r="AC105" s="377">
        <v>33485.65</v>
      </c>
      <c r="AD105" s="377">
        <v>117430.39</v>
      </c>
      <c r="AE105" s="377">
        <v>143555.97</v>
      </c>
      <c r="AF105" s="377">
        <v>50059.59</v>
      </c>
      <c r="AG105" s="377">
        <v>7965.83</v>
      </c>
      <c r="AH105" s="377">
        <v>8263.5</v>
      </c>
      <c r="AI105" s="377">
        <v>0</v>
      </c>
      <c r="AJ105" s="377">
        <v>0</v>
      </c>
      <c r="AK105" s="377">
        <v>34046.620000000003</v>
      </c>
      <c r="AL105" s="377">
        <v>7349.95</v>
      </c>
      <c r="AM105" s="377">
        <v>46052.04</v>
      </c>
      <c r="AN105" s="377">
        <v>7578.66</v>
      </c>
      <c r="AO105" s="377">
        <v>90078.14</v>
      </c>
      <c r="AP105" s="377">
        <v>20960.28</v>
      </c>
      <c r="AQ105" s="377">
        <v>15390.54</v>
      </c>
      <c r="AR105" s="377">
        <v>80874.006666666668</v>
      </c>
      <c r="AS105" s="377">
        <v>18422.240000000002</v>
      </c>
      <c r="AT105" s="377">
        <v>0</v>
      </c>
      <c r="AU105" s="377">
        <v>27526.615000000002</v>
      </c>
      <c r="AV105" s="377">
        <v>10121</v>
      </c>
      <c r="AW105" s="377">
        <v>10200</v>
      </c>
      <c r="AX105" s="377">
        <v>94145.09</v>
      </c>
      <c r="AY105" s="377">
        <v>69692.11</v>
      </c>
      <c r="AZ105" s="377">
        <v>72200.816249999989</v>
      </c>
      <c r="BA105" s="377">
        <v>169044.54</v>
      </c>
      <c r="BB105" s="377">
        <v>0</v>
      </c>
      <c r="BC105" s="377">
        <v>0</v>
      </c>
      <c r="BD105" s="377">
        <v>0</v>
      </c>
      <c r="BE105" s="377">
        <v>2610082.2879166668</v>
      </c>
      <c r="BF105" s="377">
        <v>255150.15999999963</v>
      </c>
      <c r="BG105" s="377">
        <v>-41630.3279166664</v>
      </c>
      <c r="BH105" s="377">
        <v>213519.83208333323</v>
      </c>
      <c r="BI105" s="377">
        <v>8072.5</v>
      </c>
      <c r="BJ105" s="377">
        <v>0</v>
      </c>
      <c r="BK105" s="377">
        <v>0</v>
      </c>
      <c r="BL105" s="377">
        <v>8072.5</v>
      </c>
      <c r="BM105" s="377">
        <v>0</v>
      </c>
      <c r="BN105" s="377">
        <v>0</v>
      </c>
      <c r="BO105" s="377">
        <v>0</v>
      </c>
      <c r="BP105" s="377">
        <v>3472.72</v>
      </c>
      <c r="BQ105" s="377">
        <v>3472.72</v>
      </c>
      <c r="BR105" s="377">
        <v>71566.59</v>
      </c>
      <c r="BS105" s="377">
        <v>4599.7800000000007</v>
      </c>
      <c r="BT105" s="377">
        <v>76166.37</v>
      </c>
      <c r="BU105" s="377">
        <v>0</v>
      </c>
      <c r="BV105" s="377">
        <v>0</v>
      </c>
      <c r="BW105" s="377">
        <v>0</v>
      </c>
      <c r="BX105" s="377">
        <v>0</v>
      </c>
      <c r="BY105" s="377">
        <v>0</v>
      </c>
      <c r="BZ105" s="377">
        <v>0</v>
      </c>
      <c r="CA105" s="377">
        <v>0</v>
      </c>
      <c r="CB105" s="377">
        <v>0</v>
      </c>
      <c r="CC105" s="377">
        <v>0</v>
      </c>
      <c r="CD105" s="377">
        <v>213519.83208333323</v>
      </c>
      <c r="CE105" s="377">
        <v>0</v>
      </c>
      <c r="CF105" s="377">
        <v>76166.37</v>
      </c>
      <c r="CG105" s="377">
        <v>0</v>
      </c>
      <c r="CH105" s="377">
        <v>0</v>
      </c>
      <c r="CI105" s="377">
        <f t="shared" si="1"/>
        <v>289686.20208333322</v>
      </c>
      <c r="CJ105" s="377">
        <v>404045.9</v>
      </c>
      <c r="CK105" s="377">
        <v>20443.53</v>
      </c>
      <c r="CL105" s="377">
        <v>7564.92</v>
      </c>
      <c r="CM105" s="377">
        <v>391167.29</v>
      </c>
      <c r="CN105" s="377">
        <v>0</v>
      </c>
      <c r="CO105" s="377">
        <v>0</v>
      </c>
      <c r="CP105" s="377">
        <v>7366.95</v>
      </c>
      <c r="CQ105" s="377">
        <v>41695.26</v>
      </c>
      <c r="CR105" s="377">
        <v>0</v>
      </c>
      <c r="CS105" s="377">
        <v>440229.5</v>
      </c>
      <c r="CT105" s="377">
        <v>79.37</v>
      </c>
      <c r="CU105" s="377">
        <v>0</v>
      </c>
      <c r="CV105" s="377">
        <v>0</v>
      </c>
      <c r="CW105" s="377">
        <v>79.37</v>
      </c>
      <c r="CX105" s="377"/>
      <c r="CY105" s="377"/>
      <c r="CZ105" s="377"/>
      <c r="DA105" s="377">
        <v>0</v>
      </c>
      <c r="DB105" s="377">
        <v>79.37</v>
      </c>
      <c r="DC105" s="377">
        <v>0</v>
      </c>
      <c r="DD105" s="377">
        <v>1988.33</v>
      </c>
      <c r="DE105" s="377">
        <v>9567.9599999999991</v>
      </c>
      <c r="DF105" s="377">
        <v>0</v>
      </c>
      <c r="DG105" s="377">
        <v>-9240.6200000000008</v>
      </c>
      <c r="DH105" s="377">
        <v>0</v>
      </c>
      <c r="DI105" s="377">
        <v>0</v>
      </c>
      <c r="DJ105" s="377">
        <v>0</v>
      </c>
      <c r="DK105" s="377">
        <v>2315.6699999999983</v>
      </c>
      <c r="DL105" s="377">
        <v>0</v>
      </c>
      <c r="DM105" s="377">
        <v>0</v>
      </c>
      <c r="DN105" s="377">
        <v>0</v>
      </c>
      <c r="DO105" s="377">
        <v>-152938.54</v>
      </c>
      <c r="DP105" s="377">
        <v>0</v>
      </c>
      <c r="DQ105" s="447"/>
      <c r="DR105" s="378">
        <v>1828136.14</v>
      </c>
      <c r="DS105" s="448">
        <v>781946.14791666693</v>
      </c>
      <c r="DT105" s="378">
        <v>69692.11</v>
      </c>
      <c r="DU105" s="378">
        <v>167225.24</v>
      </c>
      <c r="DV105" s="378">
        <v>0</v>
      </c>
      <c r="DW105" s="378">
        <v>-152938.54</v>
      </c>
    </row>
    <row r="106" spans="1:127">
      <c r="A106" s="444">
        <v>2420</v>
      </c>
      <c r="B106" s="445" t="s">
        <v>531</v>
      </c>
      <c r="C106" s="444">
        <v>2420</v>
      </c>
      <c r="D106" s="446" t="s">
        <v>907</v>
      </c>
      <c r="E106" s="446" t="s">
        <v>573</v>
      </c>
      <c r="F106" s="446" t="s">
        <v>908</v>
      </c>
      <c r="G106" s="446" t="s">
        <v>571</v>
      </c>
      <c r="H106" s="377">
        <v>2053237</v>
      </c>
      <c r="I106" s="377">
        <v>0</v>
      </c>
      <c r="J106" s="377">
        <v>86104</v>
      </c>
      <c r="K106" s="377">
        <v>0</v>
      </c>
      <c r="L106" s="377">
        <v>40450</v>
      </c>
      <c r="M106" s="377">
        <v>4714</v>
      </c>
      <c r="N106" s="377">
        <v>0</v>
      </c>
      <c r="O106" s="377">
        <v>0</v>
      </c>
      <c r="P106" s="377">
        <v>72953</v>
      </c>
      <c r="Q106" s="377">
        <v>0</v>
      </c>
      <c r="R106" s="377">
        <v>0</v>
      </c>
      <c r="S106" s="377">
        <v>0</v>
      </c>
      <c r="T106" s="377">
        <v>242064</v>
      </c>
      <c r="U106" s="377">
        <v>0</v>
      </c>
      <c r="V106" s="377">
        <v>0</v>
      </c>
      <c r="W106" s="377">
        <v>629</v>
      </c>
      <c r="X106" s="377">
        <v>99795</v>
      </c>
      <c r="Y106" s="377">
        <v>2599946</v>
      </c>
      <c r="Z106" s="377">
        <v>1003410</v>
      </c>
      <c r="AA106" s="377">
        <v>4363</v>
      </c>
      <c r="AB106" s="377">
        <v>2522</v>
      </c>
      <c r="AC106" s="377">
        <v>382136</v>
      </c>
      <c r="AD106" s="377">
        <v>406</v>
      </c>
      <c r="AE106" s="377">
        <v>0</v>
      </c>
      <c r="AF106" s="377">
        <v>537381</v>
      </c>
      <c r="AG106" s="377">
        <v>26945</v>
      </c>
      <c r="AH106" s="377">
        <v>1289</v>
      </c>
      <c r="AI106" s="377">
        <v>0</v>
      </c>
      <c r="AJ106" s="377">
        <v>0</v>
      </c>
      <c r="AK106" s="377">
        <v>6016</v>
      </c>
      <c r="AL106" s="377">
        <v>0</v>
      </c>
      <c r="AM106" s="377">
        <v>0</v>
      </c>
      <c r="AN106" s="377">
        <v>0</v>
      </c>
      <c r="AO106" s="377">
        <v>39291</v>
      </c>
      <c r="AP106" s="377">
        <v>24536</v>
      </c>
      <c r="AQ106" s="377">
        <v>3058</v>
      </c>
      <c r="AR106" s="377">
        <v>599122</v>
      </c>
      <c r="AS106" s="377">
        <v>97</v>
      </c>
      <c r="AT106" s="377">
        <v>0</v>
      </c>
      <c r="AU106" s="377">
        <v>4594</v>
      </c>
      <c r="AV106" s="377">
        <v>9471</v>
      </c>
      <c r="AW106" s="377">
        <v>0</v>
      </c>
      <c r="AX106" s="377">
        <v>-7157</v>
      </c>
      <c r="AY106" s="377">
        <v>-5640</v>
      </c>
      <c r="AZ106" s="377">
        <v>10479</v>
      </c>
      <c r="BA106" s="377">
        <v>56968</v>
      </c>
      <c r="BB106" s="377">
        <v>0</v>
      </c>
      <c r="BC106" s="377">
        <v>0</v>
      </c>
      <c r="BD106" s="377">
        <v>0</v>
      </c>
      <c r="BE106" s="377">
        <v>2699287</v>
      </c>
      <c r="BF106" s="377">
        <v>384081</v>
      </c>
      <c r="BG106" s="377">
        <v>-99341</v>
      </c>
      <c r="BH106" s="377">
        <v>284740</v>
      </c>
      <c r="BI106" s="377">
        <v>14770</v>
      </c>
      <c r="BJ106" s="377">
        <v>0</v>
      </c>
      <c r="BK106" s="377">
        <v>0</v>
      </c>
      <c r="BL106" s="377">
        <v>14770</v>
      </c>
      <c r="BM106" s="377">
        <v>0</v>
      </c>
      <c r="BN106" s="377">
        <v>29935</v>
      </c>
      <c r="BO106" s="377">
        <v>0</v>
      </c>
      <c r="BP106" s="377">
        <v>0</v>
      </c>
      <c r="BQ106" s="377">
        <v>29935</v>
      </c>
      <c r="BR106" s="377">
        <v>22179</v>
      </c>
      <c r="BS106" s="377">
        <v>-15165</v>
      </c>
      <c r="BT106" s="377">
        <v>7014</v>
      </c>
      <c r="BU106" s="377">
        <v>0</v>
      </c>
      <c r="BV106" s="377">
        <v>0</v>
      </c>
      <c r="BW106" s="377">
        <v>0</v>
      </c>
      <c r="BX106" s="377">
        <v>0</v>
      </c>
      <c r="BY106" s="377">
        <v>0</v>
      </c>
      <c r="BZ106" s="377">
        <v>0</v>
      </c>
      <c r="CA106" s="377">
        <v>0</v>
      </c>
      <c r="CB106" s="377">
        <v>0</v>
      </c>
      <c r="CC106" s="377">
        <v>0</v>
      </c>
      <c r="CD106" s="377">
        <v>284740</v>
      </c>
      <c r="CE106" s="377">
        <v>0</v>
      </c>
      <c r="CF106" s="377">
        <v>7014</v>
      </c>
      <c r="CG106" s="377">
        <v>0</v>
      </c>
      <c r="CH106" s="377">
        <v>0</v>
      </c>
      <c r="CI106" s="377">
        <f t="shared" si="1"/>
        <v>291754</v>
      </c>
      <c r="CJ106" s="377">
        <v>622136</v>
      </c>
      <c r="CK106" s="377">
        <v>0</v>
      </c>
      <c r="CL106" s="377">
        <v>0</v>
      </c>
      <c r="CM106" s="377">
        <v>622136</v>
      </c>
      <c r="CN106" s="377">
        <v>0</v>
      </c>
      <c r="CO106" s="377">
        <v>0</v>
      </c>
      <c r="CP106" s="377">
        <v>11088</v>
      </c>
      <c r="CQ106" s="377">
        <v>0</v>
      </c>
      <c r="CR106" s="377">
        <v>-353158</v>
      </c>
      <c r="CS106" s="377">
        <v>280066</v>
      </c>
      <c r="CT106" s="377">
        <v>0</v>
      </c>
      <c r="CU106" s="377">
        <v>0</v>
      </c>
      <c r="CV106" s="377">
        <v>0</v>
      </c>
      <c r="CW106" s="377">
        <v>0</v>
      </c>
      <c r="CX106" s="377"/>
      <c r="CY106" s="377"/>
      <c r="CZ106" s="377"/>
      <c r="DA106" s="377">
        <v>0</v>
      </c>
      <c r="DB106" s="377">
        <v>0</v>
      </c>
      <c r="DC106" s="377">
        <v>0</v>
      </c>
      <c r="DD106" s="377">
        <v>11919</v>
      </c>
      <c r="DE106" s="377">
        <v>0</v>
      </c>
      <c r="DF106" s="377">
        <v>0</v>
      </c>
      <c r="DG106" s="377">
        <v>0</v>
      </c>
      <c r="DH106" s="377">
        <v>-231</v>
      </c>
      <c r="DI106" s="377">
        <v>0</v>
      </c>
      <c r="DJ106" s="377">
        <v>0</v>
      </c>
      <c r="DK106" s="377">
        <v>11688</v>
      </c>
      <c r="DL106" s="377">
        <v>0</v>
      </c>
      <c r="DM106" s="377">
        <v>0</v>
      </c>
      <c r="DN106" s="377">
        <v>0</v>
      </c>
      <c r="DO106" s="377">
        <v>0</v>
      </c>
      <c r="DP106" s="377">
        <v>0</v>
      </c>
      <c r="DQ106" s="447">
        <v>-0.01</v>
      </c>
      <c r="DR106" s="378">
        <v>1957163</v>
      </c>
      <c r="DS106" s="448">
        <v>742124</v>
      </c>
      <c r="DT106" s="378">
        <v>-5640</v>
      </c>
      <c r="DU106" s="378">
        <v>315017</v>
      </c>
      <c r="DV106" s="378">
        <v>0</v>
      </c>
      <c r="DW106" s="378">
        <v>0</v>
      </c>
    </row>
    <row r="107" spans="1:127">
      <c r="A107" s="444">
        <v>2004</v>
      </c>
      <c r="B107" s="445" t="s">
        <v>462</v>
      </c>
      <c r="C107" s="444">
        <v>2004</v>
      </c>
      <c r="D107" s="446" t="s">
        <v>907</v>
      </c>
      <c r="E107" s="446" t="s">
        <v>573</v>
      </c>
      <c r="F107" s="446" t="s">
        <v>908</v>
      </c>
      <c r="G107" s="446" t="s">
        <v>883</v>
      </c>
      <c r="H107" s="377">
        <v>1844309.44</v>
      </c>
      <c r="I107" s="377">
        <v>0</v>
      </c>
      <c r="J107" s="377">
        <v>47170.89</v>
      </c>
      <c r="K107" s="377">
        <v>0</v>
      </c>
      <c r="L107" s="377">
        <v>199410</v>
      </c>
      <c r="M107" s="377">
        <v>400</v>
      </c>
      <c r="N107" s="377">
        <v>0</v>
      </c>
      <c r="O107" s="377">
        <v>0</v>
      </c>
      <c r="P107" s="377">
        <v>44423.140000000014</v>
      </c>
      <c r="Q107" s="377">
        <v>28528.31</v>
      </c>
      <c r="R107" s="377">
        <v>0</v>
      </c>
      <c r="S107" s="377">
        <v>0</v>
      </c>
      <c r="T107" s="377">
        <v>2.4700000000000002</v>
      </c>
      <c r="U107" s="377">
        <v>0</v>
      </c>
      <c r="V107" s="377">
        <v>0</v>
      </c>
      <c r="W107" s="377">
        <v>10910.75</v>
      </c>
      <c r="X107" s="377">
        <v>56325</v>
      </c>
      <c r="Y107" s="377">
        <v>2231480</v>
      </c>
      <c r="Z107" s="377">
        <v>1064714.4999999993</v>
      </c>
      <c r="AA107" s="377">
        <v>1438.15</v>
      </c>
      <c r="AB107" s="377">
        <v>-359.91</v>
      </c>
      <c r="AC107" s="377">
        <v>422938.86000000057</v>
      </c>
      <c r="AD107" s="377">
        <v>2414.1699999999992</v>
      </c>
      <c r="AE107" s="377">
        <v>0</v>
      </c>
      <c r="AF107" s="377">
        <v>231443.37999999977</v>
      </c>
      <c r="AG107" s="377">
        <v>14825.449999999997</v>
      </c>
      <c r="AH107" s="377">
        <v>2566</v>
      </c>
      <c r="AI107" s="377">
        <v>0</v>
      </c>
      <c r="AJ107" s="377">
        <v>0</v>
      </c>
      <c r="AK107" s="377">
        <v>18766.519999999997</v>
      </c>
      <c r="AL107" s="377">
        <v>0</v>
      </c>
      <c r="AM107" s="377">
        <v>18593.060000000001</v>
      </c>
      <c r="AN107" s="377">
        <v>4411.5000000000009</v>
      </c>
      <c r="AO107" s="377">
        <v>51619.37000000001</v>
      </c>
      <c r="AP107" s="377">
        <v>23631.7</v>
      </c>
      <c r="AQ107" s="377">
        <v>6639.4</v>
      </c>
      <c r="AR107" s="377">
        <v>39507.210000000006</v>
      </c>
      <c r="AS107" s="377">
        <v>564</v>
      </c>
      <c r="AT107" s="377">
        <v>24.04</v>
      </c>
      <c r="AU107" s="377">
        <v>9362.91</v>
      </c>
      <c r="AV107" s="377">
        <v>9471</v>
      </c>
      <c r="AW107" s="377">
        <v>4715</v>
      </c>
      <c r="AX107" s="377">
        <v>108676.65</v>
      </c>
      <c r="AY107" s="377">
        <v>67025.709999999992</v>
      </c>
      <c r="AZ107" s="377">
        <v>7821.84</v>
      </c>
      <c r="BA107" s="377">
        <v>159733.11999999997</v>
      </c>
      <c r="BB107" s="377">
        <v>0</v>
      </c>
      <c r="BC107" s="377">
        <v>0</v>
      </c>
      <c r="BD107" s="377">
        <v>0</v>
      </c>
      <c r="BE107" s="377">
        <v>2270543.6299999994</v>
      </c>
      <c r="BF107" s="377">
        <v>-22083.420000000362</v>
      </c>
      <c r="BG107" s="377">
        <v>-39063.629999999423</v>
      </c>
      <c r="BH107" s="377">
        <v>-61147.049999999785</v>
      </c>
      <c r="BI107" s="377">
        <v>7672</v>
      </c>
      <c r="BJ107" s="377">
        <v>0</v>
      </c>
      <c r="BK107" s="377">
        <v>0</v>
      </c>
      <c r="BL107" s="377">
        <v>7672</v>
      </c>
      <c r="BM107" s="377">
        <v>0</v>
      </c>
      <c r="BN107" s="377">
        <v>24023.279999999999</v>
      </c>
      <c r="BO107" s="377">
        <v>0</v>
      </c>
      <c r="BP107" s="377">
        <v>0</v>
      </c>
      <c r="BQ107" s="377">
        <v>24023.279999999999</v>
      </c>
      <c r="BR107" s="377">
        <v>55361.9</v>
      </c>
      <c r="BS107" s="377">
        <v>-16351.279999999999</v>
      </c>
      <c r="BT107" s="377">
        <v>39010.620000000003</v>
      </c>
      <c r="BU107" s="377">
        <v>0</v>
      </c>
      <c r="BV107" s="377">
        <v>0</v>
      </c>
      <c r="BW107" s="377">
        <v>0</v>
      </c>
      <c r="BX107" s="377">
        <v>0</v>
      </c>
      <c r="BY107" s="377">
        <v>0</v>
      </c>
      <c r="BZ107" s="377">
        <v>0</v>
      </c>
      <c r="CA107" s="377">
        <v>0</v>
      </c>
      <c r="CB107" s="377">
        <v>0</v>
      </c>
      <c r="CC107" s="377">
        <v>0</v>
      </c>
      <c r="CD107" s="377">
        <v>-61147.049999999785</v>
      </c>
      <c r="CE107" s="377">
        <v>0</v>
      </c>
      <c r="CF107" s="377">
        <v>39010.620000000003</v>
      </c>
      <c r="CG107" s="377">
        <v>0</v>
      </c>
      <c r="CH107" s="377">
        <v>0</v>
      </c>
      <c r="CI107" s="377">
        <f t="shared" si="1"/>
        <v>-22136.429999999782</v>
      </c>
      <c r="CJ107" s="377">
        <v>0</v>
      </c>
      <c r="CK107" s="377">
        <v>0</v>
      </c>
      <c r="CL107" s="377">
        <v>0</v>
      </c>
      <c r="CM107" s="377">
        <v>0</v>
      </c>
      <c r="CN107" s="377">
        <v>0</v>
      </c>
      <c r="CO107" s="377">
        <v>0</v>
      </c>
      <c r="CP107" s="377">
        <v>0</v>
      </c>
      <c r="CQ107" s="377">
        <v>0</v>
      </c>
      <c r="CR107" s="377">
        <v>0</v>
      </c>
      <c r="CS107" s="377">
        <v>0</v>
      </c>
      <c r="CT107" s="377">
        <v>0</v>
      </c>
      <c r="CU107" s="377">
        <v>0</v>
      </c>
      <c r="CV107" s="377">
        <v>0</v>
      </c>
      <c r="CW107" s="377">
        <v>0</v>
      </c>
      <c r="CX107" s="377"/>
      <c r="CY107" s="377"/>
      <c r="CZ107" s="377"/>
      <c r="DA107" s="377">
        <v>15450.750000000051</v>
      </c>
      <c r="DB107" s="377">
        <v>15450.750000000051</v>
      </c>
      <c r="DC107" s="377">
        <v>0</v>
      </c>
      <c r="DD107" s="377">
        <v>411.14</v>
      </c>
      <c r="DE107" s="377">
        <v>0</v>
      </c>
      <c r="DF107" s="377">
        <v>0</v>
      </c>
      <c r="DG107" s="377">
        <v>0</v>
      </c>
      <c r="DH107" s="377">
        <v>-37998.32</v>
      </c>
      <c r="DI107" s="377">
        <v>0</v>
      </c>
      <c r="DJ107" s="377">
        <v>0</v>
      </c>
      <c r="DK107" s="377">
        <v>-37587.18</v>
      </c>
      <c r="DL107" s="377">
        <v>0</v>
      </c>
      <c r="DM107" s="377">
        <v>0</v>
      </c>
      <c r="DN107" s="377">
        <v>0</v>
      </c>
      <c r="DO107" s="377">
        <v>0</v>
      </c>
      <c r="DP107" s="377">
        <v>0</v>
      </c>
      <c r="DQ107" s="447">
        <v>-4.7293724492192268E-11</v>
      </c>
      <c r="DR107" s="378">
        <v>1737414.5999999994</v>
      </c>
      <c r="DS107" s="448">
        <v>533129.03</v>
      </c>
      <c r="DT107" s="378">
        <v>67025.709999999992</v>
      </c>
      <c r="DU107" s="378">
        <v>72953.920000000013</v>
      </c>
      <c r="DV107" s="378">
        <v>0</v>
      </c>
      <c r="DW107" s="378">
        <v>0</v>
      </c>
    </row>
    <row r="108" spans="1:127">
      <c r="A108" s="444">
        <v>1012</v>
      </c>
      <c r="B108" s="445" t="s">
        <v>463</v>
      </c>
      <c r="C108" s="444">
        <v>1012</v>
      </c>
      <c r="D108" s="446" t="s">
        <v>907</v>
      </c>
      <c r="E108" s="446" t="s">
        <v>570</v>
      </c>
      <c r="F108" s="446" t="s">
        <v>908</v>
      </c>
      <c r="G108" s="446" t="s">
        <v>571</v>
      </c>
      <c r="H108" s="377">
        <v>809668.15</v>
      </c>
      <c r="I108" s="377">
        <v>0</v>
      </c>
      <c r="J108" s="377">
        <v>15378.33</v>
      </c>
      <c r="K108" s="377">
        <v>0</v>
      </c>
      <c r="L108" s="377">
        <v>0</v>
      </c>
      <c r="M108" s="377">
        <v>-900</v>
      </c>
      <c r="N108" s="377">
        <v>0</v>
      </c>
      <c r="O108" s="377">
        <v>0</v>
      </c>
      <c r="P108" s="377">
        <v>11635.62</v>
      </c>
      <c r="Q108" s="377">
        <v>0</v>
      </c>
      <c r="R108" s="377">
        <v>0</v>
      </c>
      <c r="S108" s="377">
        <v>0</v>
      </c>
      <c r="T108" s="377">
        <v>1640</v>
      </c>
      <c r="U108" s="377">
        <v>15000</v>
      </c>
      <c r="V108" s="377">
        <v>0</v>
      </c>
      <c r="W108" s="377">
        <v>0</v>
      </c>
      <c r="X108" s="377">
        <v>0</v>
      </c>
      <c r="Y108" s="377">
        <v>852422.1</v>
      </c>
      <c r="Z108" s="377">
        <v>326144.79000000027</v>
      </c>
      <c r="AA108" s="377">
        <v>0</v>
      </c>
      <c r="AB108" s="377">
        <v>181092.99000000002</v>
      </c>
      <c r="AC108" s="377">
        <v>0</v>
      </c>
      <c r="AD108" s="377">
        <v>30457.62</v>
      </c>
      <c r="AE108" s="377">
        <v>0</v>
      </c>
      <c r="AF108" s="377">
        <v>0</v>
      </c>
      <c r="AG108" s="377">
        <v>78.040000000003602</v>
      </c>
      <c r="AH108" s="377">
        <v>199.5</v>
      </c>
      <c r="AI108" s="377">
        <v>0</v>
      </c>
      <c r="AJ108" s="377">
        <v>0</v>
      </c>
      <c r="AK108" s="377">
        <v>35649.279999999999</v>
      </c>
      <c r="AL108" s="377">
        <v>2225</v>
      </c>
      <c r="AM108" s="377">
        <v>1485.35</v>
      </c>
      <c r="AN108" s="377">
        <v>2304.84</v>
      </c>
      <c r="AO108" s="377">
        <v>9525.7099999999991</v>
      </c>
      <c r="AP108" s="377">
        <v>0</v>
      </c>
      <c r="AQ108" s="377">
        <v>0</v>
      </c>
      <c r="AR108" s="377">
        <v>70369.600000000006</v>
      </c>
      <c r="AS108" s="377">
        <v>15</v>
      </c>
      <c r="AT108" s="377">
        <v>0</v>
      </c>
      <c r="AU108" s="377">
        <v>3193.119999999999</v>
      </c>
      <c r="AV108" s="377">
        <v>3291.75</v>
      </c>
      <c r="AW108" s="377">
        <v>0</v>
      </c>
      <c r="AX108" s="377">
        <v>6516.75</v>
      </c>
      <c r="AY108" s="377">
        <v>1555</v>
      </c>
      <c r="AZ108" s="377">
        <v>0</v>
      </c>
      <c r="BA108" s="377">
        <v>20731.979999999996</v>
      </c>
      <c r="BB108" s="377">
        <v>0</v>
      </c>
      <c r="BC108" s="377">
        <v>0</v>
      </c>
      <c r="BD108" s="377">
        <v>0</v>
      </c>
      <c r="BE108" s="377">
        <v>694836.32000000018</v>
      </c>
      <c r="BF108" s="377">
        <v>338021.99999999994</v>
      </c>
      <c r="BG108" s="377">
        <v>157585.7799999998</v>
      </c>
      <c r="BH108" s="377">
        <v>495607.77999999974</v>
      </c>
      <c r="BI108" s="377">
        <v>4945</v>
      </c>
      <c r="BJ108" s="377">
        <v>0</v>
      </c>
      <c r="BK108" s="377">
        <v>0</v>
      </c>
      <c r="BL108" s="377">
        <v>4945</v>
      </c>
      <c r="BM108" s="377">
        <v>0</v>
      </c>
      <c r="BN108" s="377">
        <v>0</v>
      </c>
      <c r="BO108" s="377">
        <v>0</v>
      </c>
      <c r="BP108" s="377">
        <v>0</v>
      </c>
      <c r="BQ108" s="377">
        <v>0</v>
      </c>
      <c r="BR108" s="377">
        <v>40513.949999999997</v>
      </c>
      <c r="BS108" s="377">
        <v>4945</v>
      </c>
      <c r="BT108" s="377">
        <v>45458.95</v>
      </c>
      <c r="BU108" s="377">
        <v>0</v>
      </c>
      <c r="BV108" s="377">
        <v>0</v>
      </c>
      <c r="BW108" s="377">
        <v>0</v>
      </c>
      <c r="BX108" s="377">
        <v>0</v>
      </c>
      <c r="BY108" s="377">
        <v>0</v>
      </c>
      <c r="BZ108" s="377">
        <v>0</v>
      </c>
      <c r="CA108" s="377">
        <v>0</v>
      </c>
      <c r="CB108" s="377">
        <v>0</v>
      </c>
      <c r="CC108" s="377">
        <v>0</v>
      </c>
      <c r="CD108" s="377">
        <v>495607.77999999974</v>
      </c>
      <c r="CE108" s="377">
        <v>0</v>
      </c>
      <c r="CF108" s="377">
        <v>45458.95</v>
      </c>
      <c r="CG108" s="377">
        <v>0</v>
      </c>
      <c r="CH108" s="377">
        <v>0</v>
      </c>
      <c r="CI108" s="377">
        <f t="shared" si="1"/>
        <v>541066.72999999975</v>
      </c>
      <c r="CJ108" s="377">
        <v>10368</v>
      </c>
      <c r="CK108" s="377">
        <v>0</v>
      </c>
      <c r="CL108" s="377">
        <v>0</v>
      </c>
      <c r="CM108" s="377">
        <v>10368</v>
      </c>
      <c r="CN108" s="377">
        <v>0</v>
      </c>
      <c r="CO108" s="377">
        <v>0</v>
      </c>
      <c r="CP108" s="377">
        <v>4191.83</v>
      </c>
      <c r="CQ108" s="377">
        <v>0</v>
      </c>
      <c r="CR108" s="377">
        <v>522472</v>
      </c>
      <c r="CS108" s="377">
        <v>537031.82999999996</v>
      </c>
      <c r="CT108" s="377">
        <v>0</v>
      </c>
      <c r="CU108" s="377">
        <v>0</v>
      </c>
      <c r="CV108" s="377">
        <v>0</v>
      </c>
      <c r="CW108" s="377">
        <v>0</v>
      </c>
      <c r="CX108" s="377"/>
      <c r="CY108" s="377"/>
      <c r="CZ108" s="377"/>
      <c r="DA108" s="377">
        <v>0</v>
      </c>
      <c r="DB108" s="377">
        <v>0</v>
      </c>
      <c r="DC108" s="377">
        <v>0</v>
      </c>
      <c r="DD108" s="377">
        <v>10405.620000000001</v>
      </c>
      <c r="DE108" s="377">
        <v>0</v>
      </c>
      <c r="DF108" s="377">
        <v>0</v>
      </c>
      <c r="DG108" s="377">
        <v>0</v>
      </c>
      <c r="DH108" s="377">
        <v>-6370.25</v>
      </c>
      <c r="DI108" s="377">
        <v>0</v>
      </c>
      <c r="DJ108" s="377">
        <v>0</v>
      </c>
      <c r="DK108" s="377">
        <v>4035.3700000000008</v>
      </c>
      <c r="DL108" s="377">
        <v>0</v>
      </c>
      <c r="DM108" s="377">
        <v>0</v>
      </c>
      <c r="DN108" s="377">
        <v>0</v>
      </c>
      <c r="DO108" s="377">
        <v>0</v>
      </c>
      <c r="DP108" s="377">
        <v>0</v>
      </c>
      <c r="DQ108" s="447">
        <v>-0.46999999997206032</v>
      </c>
      <c r="DR108" s="378">
        <v>537773.44000000029</v>
      </c>
      <c r="DS108" s="448">
        <v>157062.87999999989</v>
      </c>
      <c r="DT108" s="378">
        <v>1555</v>
      </c>
      <c r="DU108" s="378">
        <v>13275.62</v>
      </c>
      <c r="DV108" s="378">
        <v>15000</v>
      </c>
      <c r="DW108" s="378">
        <v>0</v>
      </c>
    </row>
    <row r="109" spans="1:127">
      <c r="A109" s="444">
        <v>2133</v>
      </c>
      <c r="B109" s="445" t="s">
        <v>385</v>
      </c>
      <c r="C109" s="444">
        <v>2133</v>
      </c>
      <c r="D109" s="446" t="s">
        <v>907</v>
      </c>
      <c r="E109" s="446" t="s">
        <v>573</v>
      </c>
      <c r="F109" s="446" t="s">
        <v>908</v>
      </c>
      <c r="G109" s="446" t="s">
        <v>571</v>
      </c>
      <c r="H109" s="377">
        <v>2648134.11</v>
      </c>
      <c r="I109" s="377">
        <v>0</v>
      </c>
      <c r="J109" s="377">
        <v>110590.78</v>
      </c>
      <c r="K109" s="377">
        <v>0</v>
      </c>
      <c r="L109" s="377">
        <v>279170</v>
      </c>
      <c r="M109" s="377">
        <v>3742.08</v>
      </c>
      <c r="N109" s="377">
        <v>0</v>
      </c>
      <c r="O109" s="377">
        <v>0</v>
      </c>
      <c r="P109" s="377">
        <v>40900.67</v>
      </c>
      <c r="Q109" s="377">
        <v>21843.05</v>
      </c>
      <c r="R109" s="377">
        <v>0</v>
      </c>
      <c r="S109" s="377">
        <v>0</v>
      </c>
      <c r="T109" s="377">
        <v>14479</v>
      </c>
      <c r="U109" s="377">
        <v>0</v>
      </c>
      <c r="V109" s="377">
        <v>0</v>
      </c>
      <c r="W109" s="377">
        <v>396.88</v>
      </c>
      <c r="X109" s="377">
        <v>78004</v>
      </c>
      <c r="Y109" s="377">
        <v>3197260.5699999994</v>
      </c>
      <c r="Z109" s="377">
        <v>1113989.3400000001</v>
      </c>
      <c r="AA109" s="377">
        <v>22105.91</v>
      </c>
      <c r="AB109" s="377">
        <v>558546.55999999994</v>
      </c>
      <c r="AC109" s="377">
        <v>0</v>
      </c>
      <c r="AD109" s="377">
        <v>138905.38</v>
      </c>
      <c r="AE109" s="377">
        <v>81977.489999999991</v>
      </c>
      <c r="AF109" s="377">
        <v>103724.63</v>
      </c>
      <c r="AG109" s="377">
        <v>6321.23</v>
      </c>
      <c r="AH109" s="377">
        <v>4865</v>
      </c>
      <c r="AI109" s="377">
        <v>0</v>
      </c>
      <c r="AJ109" s="377">
        <v>0</v>
      </c>
      <c r="AK109" s="377">
        <v>70774.8</v>
      </c>
      <c r="AL109" s="377">
        <v>0</v>
      </c>
      <c r="AM109" s="377">
        <v>0</v>
      </c>
      <c r="AN109" s="377">
        <v>12657.8</v>
      </c>
      <c r="AO109" s="377">
        <v>65861.64</v>
      </c>
      <c r="AP109" s="377">
        <v>46374.720000000001</v>
      </c>
      <c r="AQ109" s="377">
        <v>13257.369999999999</v>
      </c>
      <c r="AR109" s="377">
        <v>99917.39</v>
      </c>
      <c r="AS109" s="377">
        <v>55481.939999999995</v>
      </c>
      <c r="AT109" s="377">
        <v>0</v>
      </c>
      <c r="AU109" s="377">
        <v>26424.010000000002</v>
      </c>
      <c r="AV109" s="377">
        <v>9471</v>
      </c>
      <c r="AW109" s="377">
        <v>13042.869999999999</v>
      </c>
      <c r="AX109" s="377">
        <v>60833.86</v>
      </c>
      <c r="AY109" s="377">
        <v>207101.17</v>
      </c>
      <c r="AZ109" s="377">
        <v>10479.26</v>
      </c>
      <c r="BA109" s="377">
        <v>81264.689999999988</v>
      </c>
      <c r="BB109" s="377">
        <v>427773</v>
      </c>
      <c r="BC109" s="377">
        <v>0</v>
      </c>
      <c r="BD109" s="377">
        <v>0</v>
      </c>
      <c r="BE109" s="377">
        <v>3231151.0599999996</v>
      </c>
      <c r="BF109" s="377">
        <v>385719.86999999994</v>
      </c>
      <c r="BG109" s="377">
        <v>-33890.490000000224</v>
      </c>
      <c r="BH109" s="377">
        <v>351829.37999999971</v>
      </c>
      <c r="BI109" s="377">
        <v>8702.5</v>
      </c>
      <c r="BJ109" s="377">
        <v>0</v>
      </c>
      <c r="BK109" s="377">
        <v>0</v>
      </c>
      <c r="BL109" s="377">
        <v>8702.5</v>
      </c>
      <c r="BM109" s="377">
        <v>0</v>
      </c>
      <c r="BN109" s="377">
        <v>0</v>
      </c>
      <c r="BO109" s="377">
        <v>0</v>
      </c>
      <c r="BP109" s="377">
        <v>0</v>
      </c>
      <c r="BQ109" s="377">
        <v>0</v>
      </c>
      <c r="BR109" s="377">
        <v>32161.299999999996</v>
      </c>
      <c r="BS109" s="377">
        <v>8702.5</v>
      </c>
      <c r="BT109" s="377">
        <v>40863.799999999996</v>
      </c>
      <c r="BU109" s="377">
        <v>0</v>
      </c>
      <c r="BV109" s="377">
        <v>0</v>
      </c>
      <c r="BW109" s="377">
        <v>0</v>
      </c>
      <c r="BX109" s="377">
        <v>0</v>
      </c>
      <c r="BY109" s="377">
        <v>0</v>
      </c>
      <c r="BZ109" s="377">
        <v>0</v>
      </c>
      <c r="CA109" s="377">
        <v>0</v>
      </c>
      <c r="CB109" s="377">
        <v>0</v>
      </c>
      <c r="CC109" s="377">
        <v>0</v>
      </c>
      <c r="CD109" s="377">
        <v>351829.37999999971</v>
      </c>
      <c r="CE109" s="377">
        <v>0</v>
      </c>
      <c r="CF109" s="377">
        <v>40863.799999999996</v>
      </c>
      <c r="CG109" s="377">
        <v>0</v>
      </c>
      <c r="CH109" s="377">
        <v>0</v>
      </c>
      <c r="CI109" s="377">
        <f t="shared" si="1"/>
        <v>392693.1799999997</v>
      </c>
      <c r="CJ109" s="377" t="s">
        <v>912</v>
      </c>
      <c r="CK109" s="377" t="s">
        <v>913</v>
      </c>
      <c r="CL109" s="377">
        <v>0</v>
      </c>
      <c r="CM109" s="377">
        <v>187692.48</v>
      </c>
      <c r="CN109" s="377">
        <v>0</v>
      </c>
      <c r="CO109" s="377">
        <v>0</v>
      </c>
      <c r="CP109" s="377">
        <v>-5630.46</v>
      </c>
      <c r="CQ109" s="377">
        <v>-6267.9299999999994</v>
      </c>
      <c r="CR109" s="377">
        <v>0</v>
      </c>
      <c r="CS109" s="377">
        <v>175794.09000000003</v>
      </c>
      <c r="CT109" s="377">
        <v>191225.16999999998</v>
      </c>
      <c r="CU109" s="377">
        <v>0</v>
      </c>
      <c r="CV109" s="377">
        <v>0</v>
      </c>
      <c r="CW109" s="377">
        <v>191225.16999999998</v>
      </c>
      <c r="CX109" s="377"/>
      <c r="CY109" s="377"/>
      <c r="CZ109" s="377"/>
      <c r="DA109" s="377">
        <v>0</v>
      </c>
      <c r="DB109" s="377">
        <v>191225.16999999998</v>
      </c>
      <c r="DC109" s="377">
        <v>0</v>
      </c>
      <c r="DD109" s="377">
        <v>0</v>
      </c>
      <c r="DE109" s="377">
        <v>0</v>
      </c>
      <c r="DF109" s="377">
        <v>0</v>
      </c>
      <c r="DG109" s="377">
        <v>-15323.65</v>
      </c>
      <c r="DH109" s="377">
        <v>-130.9</v>
      </c>
      <c r="DI109" s="377">
        <v>0</v>
      </c>
      <c r="DJ109" s="377">
        <v>0</v>
      </c>
      <c r="DK109" s="377">
        <v>-15454.55</v>
      </c>
      <c r="DL109" s="377">
        <v>-33687.75</v>
      </c>
      <c r="DM109" s="377">
        <v>78447</v>
      </c>
      <c r="DN109" s="377">
        <v>-2148.89</v>
      </c>
      <c r="DO109" s="377">
        <v>-1482</v>
      </c>
      <c r="DP109" s="377">
        <v>0</v>
      </c>
      <c r="DQ109" s="447">
        <v>0.10999999998603016</v>
      </c>
      <c r="DR109" s="378">
        <v>2025570.54</v>
      </c>
      <c r="DS109" s="448">
        <v>1205580.5199999996</v>
      </c>
      <c r="DT109" s="378">
        <v>207101.17</v>
      </c>
      <c r="DU109" s="378">
        <v>77222.720000000001</v>
      </c>
      <c r="DV109" s="378">
        <v>0</v>
      </c>
      <c r="DW109" s="378">
        <v>41128.36</v>
      </c>
    </row>
    <row r="110" spans="1:127">
      <c r="A110" s="444">
        <v>3322</v>
      </c>
      <c r="B110" s="445" t="s">
        <v>386</v>
      </c>
      <c r="C110" s="444">
        <v>3322</v>
      </c>
      <c r="D110" s="446" t="s">
        <v>907</v>
      </c>
      <c r="E110" s="446" t="s">
        <v>573</v>
      </c>
      <c r="F110" s="446" t="s">
        <v>908</v>
      </c>
      <c r="G110" s="446" t="s">
        <v>571</v>
      </c>
      <c r="H110" s="377">
        <v>1274646.1200000001</v>
      </c>
      <c r="I110" s="377">
        <v>0</v>
      </c>
      <c r="J110" s="377">
        <v>59817.93</v>
      </c>
      <c r="K110" s="377">
        <v>0</v>
      </c>
      <c r="L110" s="377">
        <v>111700</v>
      </c>
      <c r="M110" s="377">
        <v>771.29</v>
      </c>
      <c r="N110" s="377">
        <v>0</v>
      </c>
      <c r="O110" s="377">
        <v>0</v>
      </c>
      <c r="P110" s="377">
        <v>65523.47</v>
      </c>
      <c r="Q110" s="377">
        <v>7290.91</v>
      </c>
      <c r="R110" s="377">
        <v>0</v>
      </c>
      <c r="S110" s="377">
        <v>0</v>
      </c>
      <c r="T110" s="377">
        <v>10077.870000000001</v>
      </c>
      <c r="U110" s="377">
        <v>0</v>
      </c>
      <c r="V110" s="377">
        <v>0</v>
      </c>
      <c r="W110" s="377">
        <v>4707.5</v>
      </c>
      <c r="X110" s="377">
        <v>43152</v>
      </c>
      <c r="Y110" s="377">
        <v>1577687.09</v>
      </c>
      <c r="Z110" s="377">
        <v>645375.06000000006</v>
      </c>
      <c r="AA110" s="377">
        <v>0</v>
      </c>
      <c r="AB110" s="377">
        <v>294013.34000000003</v>
      </c>
      <c r="AC110" s="377">
        <v>44992.68</v>
      </c>
      <c r="AD110" s="377">
        <v>53910.69</v>
      </c>
      <c r="AE110" s="377">
        <v>0</v>
      </c>
      <c r="AF110" s="377">
        <v>43019.86</v>
      </c>
      <c r="AG110" s="377">
        <v>502.35</v>
      </c>
      <c r="AH110" s="377">
        <v>9093.2000000000007</v>
      </c>
      <c r="AI110" s="377">
        <v>0</v>
      </c>
      <c r="AJ110" s="377">
        <v>0</v>
      </c>
      <c r="AK110" s="377">
        <v>22872.68</v>
      </c>
      <c r="AL110" s="377">
        <v>526.24</v>
      </c>
      <c r="AM110" s="377">
        <v>3969.76</v>
      </c>
      <c r="AN110" s="377">
        <v>9486.15</v>
      </c>
      <c r="AO110" s="377">
        <v>16305.37</v>
      </c>
      <c r="AP110" s="377">
        <v>7944.8</v>
      </c>
      <c r="AQ110" s="377">
        <v>1583.4</v>
      </c>
      <c r="AR110" s="377">
        <v>43652.099999999817</v>
      </c>
      <c r="AS110" s="377">
        <v>12400.57</v>
      </c>
      <c r="AT110" s="377">
        <v>0</v>
      </c>
      <c r="AU110" s="377">
        <v>34050.58</v>
      </c>
      <c r="AV110" s="377">
        <v>10034.75</v>
      </c>
      <c r="AW110" s="377">
        <v>3677.5</v>
      </c>
      <c r="AX110" s="377">
        <v>155890.4</v>
      </c>
      <c r="AY110" s="377">
        <v>60112.94</v>
      </c>
      <c r="AZ110" s="377">
        <v>27487.519999999997</v>
      </c>
      <c r="BA110" s="377">
        <v>40839.300000000003</v>
      </c>
      <c r="BB110" s="377">
        <v>0</v>
      </c>
      <c r="BC110" s="377">
        <v>0</v>
      </c>
      <c r="BD110" s="377">
        <v>0</v>
      </c>
      <c r="BE110" s="377">
        <v>1541741.2400000002</v>
      </c>
      <c r="BF110" s="377">
        <v>28133.239999999845</v>
      </c>
      <c r="BG110" s="377">
        <v>35945.84999999986</v>
      </c>
      <c r="BH110" s="377">
        <v>64079.089999999705</v>
      </c>
      <c r="BI110" s="377">
        <v>0</v>
      </c>
      <c r="BJ110" s="377">
        <v>0</v>
      </c>
      <c r="BK110" s="377">
        <v>0</v>
      </c>
      <c r="BL110" s="377">
        <v>0</v>
      </c>
      <c r="BM110" s="377">
        <v>0</v>
      </c>
      <c r="BN110" s="377">
        <v>0</v>
      </c>
      <c r="BO110" s="377">
        <v>0</v>
      </c>
      <c r="BP110" s="377">
        <v>0</v>
      </c>
      <c r="BQ110" s="377">
        <v>0</v>
      </c>
      <c r="BR110" s="377">
        <v>13482.24</v>
      </c>
      <c r="BS110" s="377">
        <v>0</v>
      </c>
      <c r="BT110" s="377">
        <v>13482.24</v>
      </c>
      <c r="BU110" s="377">
        <v>0</v>
      </c>
      <c r="BV110" s="377">
        <v>0</v>
      </c>
      <c r="BW110" s="377">
        <v>0</v>
      </c>
      <c r="BX110" s="377">
        <v>0</v>
      </c>
      <c r="BY110" s="377">
        <v>0</v>
      </c>
      <c r="BZ110" s="377">
        <v>0</v>
      </c>
      <c r="CA110" s="377">
        <v>0</v>
      </c>
      <c r="CB110" s="377">
        <v>0</v>
      </c>
      <c r="CC110" s="377">
        <v>0</v>
      </c>
      <c r="CD110" s="377">
        <v>64079.089999999705</v>
      </c>
      <c r="CE110" s="377">
        <v>0</v>
      </c>
      <c r="CF110" s="377">
        <v>13482.24</v>
      </c>
      <c r="CG110" s="377">
        <v>0</v>
      </c>
      <c r="CH110" s="377">
        <v>0</v>
      </c>
      <c r="CI110" s="377">
        <f t="shared" si="1"/>
        <v>77561.329999999711</v>
      </c>
      <c r="CJ110" s="377">
        <v>206629.44</v>
      </c>
      <c r="CK110" s="377">
        <v>114781.45</v>
      </c>
      <c r="CL110" s="377">
        <v>997.84</v>
      </c>
      <c r="CM110" s="377">
        <v>92845.83</v>
      </c>
      <c r="CN110" s="377">
        <v>0</v>
      </c>
      <c r="CO110" s="377">
        <v>0</v>
      </c>
      <c r="CP110" s="377">
        <v>1640.23</v>
      </c>
      <c r="CQ110" s="377">
        <v>0</v>
      </c>
      <c r="CR110" s="377">
        <v>10646.51</v>
      </c>
      <c r="CS110" s="377">
        <v>105132.56999999999</v>
      </c>
      <c r="CT110" s="377">
        <v>0</v>
      </c>
      <c r="CU110" s="377">
        <v>0</v>
      </c>
      <c r="CV110" s="377">
        <v>0</v>
      </c>
      <c r="CW110" s="377">
        <v>0</v>
      </c>
      <c r="CX110" s="377"/>
      <c r="CY110" s="377"/>
      <c r="CZ110" s="377"/>
      <c r="DA110" s="377">
        <v>0</v>
      </c>
      <c r="DB110" s="377">
        <v>0</v>
      </c>
      <c r="DC110" s="377">
        <v>0</v>
      </c>
      <c r="DD110" s="377">
        <v>0</v>
      </c>
      <c r="DE110" s="377">
        <v>0</v>
      </c>
      <c r="DF110" s="377">
        <v>0</v>
      </c>
      <c r="DG110" s="377">
        <v>0</v>
      </c>
      <c r="DH110" s="377">
        <v>-27571.24</v>
      </c>
      <c r="DI110" s="377">
        <v>0</v>
      </c>
      <c r="DJ110" s="377">
        <v>0</v>
      </c>
      <c r="DK110" s="377">
        <v>-27571.24</v>
      </c>
      <c r="DL110" s="377">
        <v>0</v>
      </c>
      <c r="DM110" s="377">
        <v>0</v>
      </c>
      <c r="DN110" s="377">
        <v>0</v>
      </c>
      <c r="DO110" s="377">
        <v>0</v>
      </c>
      <c r="DP110" s="377">
        <v>0</v>
      </c>
      <c r="DQ110" s="447">
        <v>0</v>
      </c>
      <c r="DR110" s="378">
        <v>1081813.9800000004</v>
      </c>
      <c r="DS110" s="448">
        <v>459927.25999999978</v>
      </c>
      <c r="DT110" s="378">
        <v>60112.94</v>
      </c>
      <c r="DU110" s="378">
        <v>82892.25</v>
      </c>
      <c r="DV110" s="378">
        <v>0</v>
      </c>
      <c r="DW110" s="378">
        <v>0</v>
      </c>
    </row>
    <row r="111" spans="1:127">
      <c r="A111" s="444">
        <v>2406</v>
      </c>
      <c r="B111" s="445" t="s">
        <v>532</v>
      </c>
      <c r="C111" s="444">
        <v>2406</v>
      </c>
      <c r="D111" s="446" t="s">
        <v>907</v>
      </c>
      <c r="E111" s="446" t="s">
        <v>573</v>
      </c>
      <c r="F111" s="446" t="s">
        <v>908</v>
      </c>
      <c r="G111" s="446" t="s">
        <v>571</v>
      </c>
      <c r="H111" s="377">
        <v>1262089</v>
      </c>
      <c r="I111" s="377">
        <v>0</v>
      </c>
      <c r="J111" s="377">
        <v>72069</v>
      </c>
      <c r="K111" s="377">
        <v>0</v>
      </c>
      <c r="L111" s="377">
        <v>143170</v>
      </c>
      <c r="M111" s="377">
        <v>5657</v>
      </c>
      <c r="N111" s="377">
        <v>0</v>
      </c>
      <c r="O111" s="377">
        <v>0</v>
      </c>
      <c r="P111" s="377">
        <v>6723</v>
      </c>
      <c r="Q111" s="377">
        <v>0</v>
      </c>
      <c r="R111" s="377">
        <v>0</v>
      </c>
      <c r="S111" s="377">
        <v>0</v>
      </c>
      <c r="T111" s="377">
        <v>14878</v>
      </c>
      <c r="U111" s="377">
        <v>76509</v>
      </c>
      <c r="V111" s="377">
        <v>0</v>
      </c>
      <c r="W111" s="377">
        <v>9766</v>
      </c>
      <c r="X111" s="377">
        <v>41802</v>
      </c>
      <c r="Y111" s="377">
        <v>1632663</v>
      </c>
      <c r="Z111" s="377">
        <v>156638.62</v>
      </c>
      <c r="AA111" s="377">
        <v>0</v>
      </c>
      <c r="AB111" s="377">
        <v>59503</v>
      </c>
      <c r="AC111" s="377">
        <v>9331</v>
      </c>
      <c r="AD111" s="377">
        <v>90363</v>
      </c>
      <c r="AE111" s="377">
        <v>0</v>
      </c>
      <c r="AF111" s="377">
        <v>6637</v>
      </c>
      <c r="AG111" s="377">
        <v>0</v>
      </c>
      <c r="AH111" s="377">
        <v>0</v>
      </c>
      <c r="AI111" s="377">
        <v>0</v>
      </c>
      <c r="AJ111" s="377">
        <v>0</v>
      </c>
      <c r="AK111" s="377">
        <v>34768</v>
      </c>
      <c r="AL111" s="377">
        <v>3710</v>
      </c>
      <c r="AM111" s="377">
        <v>10433</v>
      </c>
      <c r="AN111" s="377">
        <v>2728</v>
      </c>
      <c r="AO111" s="377">
        <v>13017</v>
      </c>
      <c r="AP111" s="377">
        <v>12359</v>
      </c>
      <c r="AQ111" s="377">
        <v>11945</v>
      </c>
      <c r="AR111" s="377">
        <v>21395</v>
      </c>
      <c r="AS111" s="377">
        <v>0</v>
      </c>
      <c r="AT111" s="377">
        <v>0</v>
      </c>
      <c r="AU111" s="377">
        <v>0</v>
      </c>
      <c r="AV111" s="377">
        <v>5140</v>
      </c>
      <c r="AW111" s="377">
        <v>15418</v>
      </c>
      <c r="AX111" s="377">
        <v>52134</v>
      </c>
      <c r="AY111" s="377">
        <v>1534</v>
      </c>
      <c r="AZ111" s="377">
        <v>5114</v>
      </c>
      <c r="BA111" s="377">
        <v>1147257</v>
      </c>
      <c r="BB111" s="377">
        <v>0</v>
      </c>
      <c r="BC111" s="377">
        <v>0</v>
      </c>
      <c r="BD111" s="377">
        <v>0</v>
      </c>
      <c r="BE111" s="377">
        <v>1659425.62</v>
      </c>
      <c r="BF111" s="377">
        <v>219348</v>
      </c>
      <c r="BG111" s="377">
        <v>-26762.620000000112</v>
      </c>
      <c r="BH111" s="377">
        <v>192585.37999999989</v>
      </c>
      <c r="BI111" s="377">
        <v>6318</v>
      </c>
      <c r="BJ111" s="377">
        <v>0</v>
      </c>
      <c r="BK111" s="377">
        <v>0</v>
      </c>
      <c r="BL111" s="377">
        <v>6318</v>
      </c>
      <c r="BM111" s="377">
        <v>0</v>
      </c>
      <c r="BN111" s="377">
        <v>0</v>
      </c>
      <c r="BO111" s="377">
        <v>60346</v>
      </c>
      <c r="BP111" s="377">
        <v>0</v>
      </c>
      <c r="BQ111" s="377">
        <v>60346</v>
      </c>
      <c r="BR111" s="377">
        <v>62246</v>
      </c>
      <c r="BS111" s="377">
        <v>-54029</v>
      </c>
      <c r="BT111" s="377">
        <v>8217</v>
      </c>
      <c r="BU111" s="377">
        <v>0</v>
      </c>
      <c r="BV111" s="377">
        <v>0</v>
      </c>
      <c r="BW111" s="377">
        <v>0</v>
      </c>
      <c r="BX111" s="377">
        <v>0</v>
      </c>
      <c r="BY111" s="377">
        <v>0</v>
      </c>
      <c r="BZ111" s="377">
        <v>0</v>
      </c>
      <c r="CA111" s="377">
        <v>0</v>
      </c>
      <c r="CB111" s="377">
        <v>0</v>
      </c>
      <c r="CC111" s="377">
        <v>0</v>
      </c>
      <c r="CD111" s="377">
        <v>192585.37999999989</v>
      </c>
      <c r="CE111" s="377">
        <v>0</v>
      </c>
      <c r="CF111" s="377">
        <v>8217</v>
      </c>
      <c r="CG111" s="377">
        <v>0</v>
      </c>
      <c r="CH111" s="377">
        <v>0</v>
      </c>
      <c r="CI111" s="377">
        <f t="shared" si="1"/>
        <v>200802.37999999989</v>
      </c>
      <c r="CJ111" s="377">
        <v>288817</v>
      </c>
      <c r="CK111" s="377">
        <v>0</v>
      </c>
      <c r="CL111" s="377">
        <v>20000</v>
      </c>
      <c r="CM111" s="377">
        <v>308817</v>
      </c>
      <c r="CN111" s="377">
        <v>0</v>
      </c>
      <c r="CO111" s="377">
        <v>0</v>
      </c>
      <c r="CP111" s="377">
        <v>1644</v>
      </c>
      <c r="CQ111" s="377">
        <v>11155</v>
      </c>
      <c r="CR111" s="377">
        <v>-76885</v>
      </c>
      <c r="CS111" s="377">
        <v>244731</v>
      </c>
      <c r="CT111" s="377">
        <v>0</v>
      </c>
      <c r="CU111" s="377">
        <v>0</v>
      </c>
      <c r="CV111" s="377">
        <v>0</v>
      </c>
      <c r="CW111" s="377">
        <v>0</v>
      </c>
      <c r="CX111" s="377"/>
      <c r="CY111" s="377"/>
      <c r="CZ111" s="377"/>
      <c r="DA111" s="377">
        <v>0</v>
      </c>
      <c r="DB111" s="377">
        <v>0</v>
      </c>
      <c r="DC111" s="377">
        <v>0</v>
      </c>
      <c r="DD111" s="377">
        <v>6353</v>
      </c>
      <c r="DE111" s="377">
        <v>0</v>
      </c>
      <c r="DF111" s="377">
        <v>0</v>
      </c>
      <c r="DG111" s="377">
        <v>0</v>
      </c>
      <c r="DH111" s="377">
        <v>-28852.620000000003</v>
      </c>
      <c r="DI111" s="377">
        <v>0</v>
      </c>
      <c r="DJ111" s="377">
        <v>0</v>
      </c>
      <c r="DK111" s="377">
        <v>-22499.620000000003</v>
      </c>
      <c r="DL111" s="377">
        <v>0</v>
      </c>
      <c r="DM111" s="377">
        <v>0</v>
      </c>
      <c r="DN111" s="377">
        <v>0</v>
      </c>
      <c r="DO111" s="377">
        <v>0</v>
      </c>
      <c r="DP111" s="377">
        <v>-21428</v>
      </c>
      <c r="DQ111" s="447">
        <v>0</v>
      </c>
      <c r="DR111" s="378">
        <v>322472.62</v>
      </c>
      <c r="DS111" s="448">
        <v>1336953</v>
      </c>
      <c r="DT111" s="378">
        <v>1534</v>
      </c>
      <c r="DU111" s="378">
        <v>21601</v>
      </c>
      <c r="DV111" s="378">
        <v>76509</v>
      </c>
      <c r="DW111" s="378">
        <v>-21428</v>
      </c>
    </row>
    <row r="112" spans="1:127">
      <c r="A112" s="444">
        <v>2416</v>
      </c>
      <c r="B112" s="445" t="s">
        <v>387</v>
      </c>
      <c r="C112" s="444">
        <v>2416</v>
      </c>
      <c r="D112" s="446" t="s">
        <v>907</v>
      </c>
      <c r="E112" s="446" t="s">
        <v>573</v>
      </c>
      <c r="F112" s="446" t="s">
        <v>908</v>
      </c>
      <c r="G112" s="446" t="s">
        <v>571</v>
      </c>
      <c r="H112" s="377">
        <v>2045053</v>
      </c>
      <c r="I112" s="377">
        <v>0</v>
      </c>
      <c r="J112" s="377">
        <v>75526</v>
      </c>
      <c r="K112" s="377">
        <v>0</v>
      </c>
      <c r="L112" s="377">
        <v>63510</v>
      </c>
      <c r="M112" s="377">
        <v>1086</v>
      </c>
      <c r="N112" s="377">
        <v>0</v>
      </c>
      <c r="O112" s="377">
        <v>13060</v>
      </c>
      <c r="P112" s="377">
        <v>177344</v>
      </c>
      <c r="Q112" s="377">
        <v>80172</v>
      </c>
      <c r="R112" s="377">
        <v>0</v>
      </c>
      <c r="S112" s="377">
        <v>0</v>
      </c>
      <c r="T112" s="377">
        <v>53271</v>
      </c>
      <c r="U112" s="377">
        <v>32392</v>
      </c>
      <c r="V112" s="377">
        <v>0</v>
      </c>
      <c r="W112" s="377">
        <v>4408</v>
      </c>
      <c r="X112" s="377">
        <v>100472</v>
      </c>
      <c r="Y112" s="377">
        <v>2646294</v>
      </c>
      <c r="Z112" s="377">
        <v>1157725.0900000001</v>
      </c>
      <c r="AA112" s="377">
        <v>95323</v>
      </c>
      <c r="AB112" s="377">
        <v>343800</v>
      </c>
      <c r="AC112" s="377">
        <v>34740</v>
      </c>
      <c r="AD112" s="377">
        <v>142053</v>
      </c>
      <c r="AE112" s="377">
        <v>0</v>
      </c>
      <c r="AF112" s="377">
        <v>170682</v>
      </c>
      <c r="AG112" s="377">
        <v>1543</v>
      </c>
      <c r="AH112" s="377">
        <v>0</v>
      </c>
      <c r="AI112" s="377">
        <v>0</v>
      </c>
      <c r="AJ112" s="377">
        <v>0</v>
      </c>
      <c r="AK112" s="377">
        <v>20173</v>
      </c>
      <c r="AL112" s="377">
        <v>20135</v>
      </c>
      <c r="AM112" s="377">
        <v>36446</v>
      </c>
      <c r="AN112" s="377">
        <v>3651</v>
      </c>
      <c r="AO112" s="377">
        <v>48053</v>
      </c>
      <c r="AP112" s="377">
        <v>32595</v>
      </c>
      <c r="AQ112" s="377">
        <v>20905</v>
      </c>
      <c r="AR112" s="377">
        <v>54930</v>
      </c>
      <c r="AS112" s="377">
        <v>13379</v>
      </c>
      <c r="AT112" s="377">
        <v>0</v>
      </c>
      <c r="AU112" s="377">
        <v>-1479</v>
      </c>
      <c r="AV112" s="377">
        <v>10375</v>
      </c>
      <c r="AW112" s="377">
        <v>1296</v>
      </c>
      <c r="AX112" s="377">
        <v>19431</v>
      </c>
      <c r="AY112" s="377">
        <v>89026</v>
      </c>
      <c r="AZ112" s="377">
        <v>12937</v>
      </c>
      <c r="BA112" s="377">
        <v>303125</v>
      </c>
      <c r="BB112" s="377">
        <v>0</v>
      </c>
      <c r="BC112" s="377">
        <v>0</v>
      </c>
      <c r="BD112" s="377">
        <v>0</v>
      </c>
      <c r="BE112" s="377">
        <v>2630843.09</v>
      </c>
      <c r="BF112" s="377">
        <v>42262</v>
      </c>
      <c r="BG112" s="377">
        <v>15450.910000000149</v>
      </c>
      <c r="BH112" s="377">
        <v>57712.910000000149</v>
      </c>
      <c r="BI112" s="377">
        <v>13899</v>
      </c>
      <c r="BJ112" s="377">
        <v>0</v>
      </c>
      <c r="BK112" s="377">
        <v>0</v>
      </c>
      <c r="BL112" s="377">
        <v>13899</v>
      </c>
      <c r="BM112" s="377">
        <v>0</v>
      </c>
      <c r="BN112" s="377">
        <v>0</v>
      </c>
      <c r="BO112" s="377">
        <v>0</v>
      </c>
      <c r="BP112" s="377">
        <v>0</v>
      </c>
      <c r="BQ112" s="377">
        <v>0</v>
      </c>
      <c r="BR112" s="377">
        <v>5759</v>
      </c>
      <c r="BS112" s="377">
        <v>13899</v>
      </c>
      <c r="BT112" s="377">
        <v>19658</v>
      </c>
      <c r="BU112" s="377">
        <v>0</v>
      </c>
      <c r="BV112" s="377">
        <v>0</v>
      </c>
      <c r="BW112" s="377">
        <v>0</v>
      </c>
      <c r="BX112" s="377">
        <v>0</v>
      </c>
      <c r="BY112" s="377">
        <v>0</v>
      </c>
      <c r="BZ112" s="377">
        <v>0</v>
      </c>
      <c r="CA112" s="377">
        <v>0</v>
      </c>
      <c r="CB112" s="377">
        <v>0</v>
      </c>
      <c r="CC112" s="377">
        <v>0</v>
      </c>
      <c r="CD112" s="377">
        <v>57712.910000000149</v>
      </c>
      <c r="CE112" s="377">
        <v>0</v>
      </c>
      <c r="CF112" s="377">
        <v>19658</v>
      </c>
      <c r="CG112" s="377">
        <v>0</v>
      </c>
      <c r="CH112" s="377">
        <v>0</v>
      </c>
      <c r="CI112" s="377">
        <f t="shared" si="1"/>
        <v>77370.910000000149</v>
      </c>
      <c r="CJ112" s="377">
        <v>163958</v>
      </c>
      <c r="CK112" s="377">
        <v>1078</v>
      </c>
      <c r="CL112" s="377">
        <v>312</v>
      </c>
      <c r="CM112" s="377">
        <v>163192</v>
      </c>
      <c r="CN112" s="377">
        <v>0</v>
      </c>
      <c r="CO112" s="377">
        <v>0</v>
      </c>
      <c r="CP112" s="377">
        <v>11013</v>
      </c>
      <c r="CQ112" s="377">
        <v>0</v>
      </c>
      <c r="CR112" s="377">
        <v>-35140</v>
      </c>
      <c r="CS112" s="377">
        <v>139065</v>
      </c>
      <c r="CT112" s="377">
        <v>50769</v>
      </c>
      <c r="CU112" s="377">
        <v>0</v>
      </c>
      <c r="CV112" s="377">
        <v>0</v>
      </c>
      <c r="CW112" s="377">
        <v>50769</v>
      </c>
      <c r="CX112" s="377"/>
      <c r="CY112" s="377"/>
      <c r="CZ112" s="377"/>
      <c r="DA112" s="377">
        <v>0</v>
      </c>
      <c r="DB112" s="377">
        <v>50769</v>
      </c>
      <c r="DC112" s="377">
        <v>0</v>
      </c>
      <c r="DD112" s="377">
        <v>34</v>
      </c>
      <c r="DE112" s="377">
        <v>0</v>
      </c>
      <c r="DF112" s="377">
        <v>0</v>
      </c>
      <c r="DG112" s="377">
        <v>-100522</v>
      </c>
      <c r="DH112" s="377">
        <v>-22824.09</v>
      </c>
      <c r="DI112" s="377">
        <v>0</v>
      </c>
      <c r="DJ112" s="377">
        <v>0</v>
      </c>
      <c r="DK112" s="377">
        <v>-123312.09</v>
      </c>
      <c r="DL112" s="377">
        <v>0</v>
      </c>
      <c r="DM112" s="377">
        <v>11013</v>
      </c>
      <c r="DN112" s="377">
        <v>0</v>
      </c>
      <c r="DO112" s="377">
        <v>0</v>
      </c>
      <c r="DP112" s="377">
        <v>-165</v>
      </c>
      <c r="DQ112" s="447">
        <v>-0.1</v>
      </c>
      <c r="DR112" s="378">
        <v>1945866.09</v>
      </c>
      <c r="DS112" s="448">
        <v>684976.99999999977</v>
      </c>
      <c r="DT112" s="378">
        <v>89026</v>
      </c>
      <c r="DU112" s="378">
        <v>323847</v>
      </c>
      <c r="DV112" s="378">
        <v>32392</v>
      </c>
      <c r="DW112" s="378">
        <v>10848</v>
      </c>
    </row>
    <row r="113" spans="1:127">
      <c r="A113" s="444">
        <v>3003</v>
      </c>
      <c r="B113" s="445" t="s">
        <v>464</v>
      </c>
      <c r="C113" s="444">
        <v>3003</v>
      </c>
      <c r="D113" s="446" t="s">
        <v>907</v>
      </c>
      <c r="E113" s="446" t="s">
        <v>573</v>
      </c>
      <c r="F113" s="446" t="s">
        <v>908</v>
      </c>
      <c r="G113" s="446" t="s">
        <v>571</v>
      </c>
      <c r="H113" s="377">
        <v>1104745.93</v>
      </c>
      <c r="I113" s="377">
        <v>0</v>
      </c>
      <c r="J113" s="377">
        <v>50307.040000000001</v>
      </c>
      <c r="K113" s="377">
        <v>0</v>
      </c>
      <c r="L113" s="377">
        <v>49100</v>
      </c>
      <c r="M113" s="377">
        <v>3171.29</v>
      </c>
      <c r="N113" s="377">
        <v>0</v>
      </c>
      <c r="O113" s="377">
        <v>0</v>
      </c>
      <c r="P113" s="377">
        <v>102667.04000000002</v>
      </c>
      <c r="Q113" s="377">
        <v>22815.33</v>
      </c>
      <c r="R113" s="377">
        <v>0</v>
      </c>
      <c r="S113" s="377">
        <v>0</v>
      </c>
      <c r="T113" s="377">
        <v>171401.15</v>
      </c>
      <c r="U113" s="377">
        <v>34.64</v>
      </c>
      <c r="V113" s="377">
        <v>0</v>
      </c>
      <c r="W113" s="377">
        <v>864.8</v>
      </c>
      <c r="X113" s="377">
        <v>52059</v>
      </c>
      <c r="Y113" s="377">
        <v>1557166.22</v>
      </c>
      <c r="Z113" s="377">
        <v>488546.74000000011</v>
      </c>
      <c r="AA113" s="377">
        <v>1055.4000000000001</v>
      </c>
      <c r="AB113" s="377">
        <v>427.32999999999993</v>
      </c>
      <c r="AC113" s="377">
        <v>202150.0899999995</v>
      </c>
      <c r="AD113" s="377">
        <v>85.960000000000008</v>
      </c>
      <c r="AE113" s="377">
        <v>0</v>
      </c>
      <c r="AF113" s="377">
        <v>230875.38000000009</v>
      </c>
      <c r="AG113" s="377">
        <v>7247.33</v>
      </c>
      <c r="AH113" s="377">
        <v>6777</v>
      </c>
      <c r="AI113" s="377">
        <v>0</v>
      </c>
      <c r="AJ113" s="377">
        <v>0</v>
      </c>
      <c r="AK113" s="377">
        <v>48491.680000000008</v>
      </c>
      <c r="AL113" s="377">
        <v>1166.6500000000001</v>
      </c>
      <c r="AM113" s="377">
        <v>1246.9199999999998</v>
      </c>
      <c r="AN113" s="377">
        <v>1086.0700000000002</v>
      </c>
      <c r="AO113" s="377">
        <v>42993.8</v>
      </c>
      <c r="AP113" s="377">
        <v>49289.7</v>
      </c>
      <c r="AQ113" s="377">
        <v>9399.09</v>
      </c>
      <c r="AR113" s="377">
        <v>56691.049999999996</v>
      </c>
      <c r="AS113" s="377">
        <v>18552.929999999997</v>
      </c>
      <c r="AT113" s="377">
        <v>5850</v>
      </c>
      <c r="AU113" s="377">
        <v>9014.0899999999965</v>
      </c>
      <c r="AV113" s="377">
        <v>5139.75</v>
      </c>
      <c r="AW113" s="377">
        <v>1495</v>
      </c>
      <c r="AX113" s="377">
        <v>80170.17</v>
      </c>
      <c r="AY113" s="377">
        <v>110614.05999999998</v>
      </c>
      <c r="AZ113" s="377">
        <v>5239.63</v>
      </c>
      <c r="BA113" s="377">
        <v>264789.1100000001</v>
      </c>
      <c r="BB113" s="377">
        <v>0</v>
      </c>
      <c r="BC113" s="377">
        <v>0</v>
      </c>
      <c r="BD113" s="377">
        <v>0</v>
      </c>
      <c r="BE113" s="377">
        <v>1648394.93</v>
      </c>
      <c r="BF113" s="377">
        <v>86970.719999999841</v>
      </c>
      <c r="BG113" s="377">
        <v>-91228.709999999963</v>
      </c>
      <c r="BH113" s="377">
        <v>-4257.9900000001217</v>
      </c>
      <c r="BI113" s="377">
        <v>0</v>
      </c>
      <c r="BJ113" s="377">
        <v>0</v>
      </c>
      <c r="BK113" s="377">
        <v>0</v>
      </c>
      <c r="BL113" s="377">
        <v>0</v>
      </c>
      <c r="BM113" s="377">
        <v>0</v>
      </c>
      <c r="BN113" s="377">
        <v>0</v>
      </c>
      <c r="BO113" s="377">
        <v>0</v>
      </c>
      <c r="BP113" s="377">
        <v>0</v>
      </c>
      <c r="BQ113" s="377">
        <v>0</v>
      </c>
      <c r="BR113" s="377">
        <v>0</v>
      </c>
      <c r="BS113" s="377">
        <v>0</v>
      </c>
      <c r="BT113" s="377">
        <v>0</v>
      </c>
      <c r="BU113" s="377">
        <v>0</v>
      </c>
      <c r="BV113" s="377">
        <v>0</v>
      </c>
      <c r="BW113" s="377">
        <v>0</v>
      </c>
      <c r="BX113" s="377">
        <v>0</v>
      </c>
      <c r="BY113" s="377">
        <v>0</v>
      </c>
      <c r="BZ113" s="377">
        <v>0</v>
      </c>
      <c r="CA113" s="377">
        <v>0</v>
      </c>
      <c r="CB113" s="377">
        <v>0</v>
      </c>
      <c r="CC113" s="377">
        <v>0</v>
      </c>
      <c r="CD113" s="377">
        <v>-4257.9900000001217</v>
      </c>
      <c r="CE113" s="377">
        <v>0</v>
      </c>
      <c r="CF113" s="377">
        <v>0</v>
      </c>
      <c r="CG113" s="377">
        <v>0</v>
      </c>
      <c r="CH113" s="377">
        <v>0</v>
      </c>
      <c r="CI113" s="377">
        <f t="shared" si="1"/>
        <v>-4257.9900000001217</v>
      </c>
      <c r="CJ113" s="377">
        <v>157299.78</v>
      </c>
      <c r="CK113" s="377">
        <v>0</v>
      </c>
      <c r="CL113" s="377">
        <v>0</v>
      </c>
      <c r="CM113" s="377">
        <v>157299.78</v>
      </c>
      <c r="CN113" s="377">
        <v>0</v>
      </c>
      <c r="CO113" s="377">
        <v>0</v>
      </c>
      <c r="CP113" s="377">
        <v>0</v>
      </c>
      <c r="CQ113" s="377">
        <v>0</v>
      </c>
      <c r="CR113" s="377">
        <v>-118780.5</v>
      </c>
      <c r="CS113" s="377">
        <v>38519.279999999999</v>
      </c>
      <c r="CT113" s="377">
        <v>0</v>
      </c>
      <c r="CU113" s="377">
        <v>0</v>
      </c>
      <c r="CV113" s="377">
        <v>0</v>
      </c>
      <c r="CW113" s="377">
        <v>0</v>
      </c>
      <c r="CX113" s="377"/>
      <c r="CY113" s="377"/>
      <c r="CZ113" s="377"/>
      <c r="DA113" s="377">
        <v>0</v>
      </c>
      <c r="DB113" s="377">
        <v>0</v>
      </c>
      <c r="DC113" s="377">
        <v>0</v>
      </c>
      <c r="DD113" s="377">
        <v>3075.96</v>
      </c>
      <c r="DE113" s="377">
        <v>0</v>
      </c>
      <c r="DF113" s="377">
        <v>0</v>
      </c>
      <c r="DG113" s="377">
        <v>-22133.52</v>
      </c>
      <c r="DH113" s="377">
        <v>-23719.71</v>
      </c>
      <c r="DI113" s="377">
        <v>0</v>
      </c>
      <c r="DJ113" s="377">
        <v>0</v>
      </c>
      <c r="DK113" s="377">
        <v>-42777.270000000004</v>
      </c>
      <c r="DL113" s="377">
        <v>0</v>
      </c>
      <c r="DM113" s="377">
        <v>0</v>
      </c>
      <c r="DN113" s="377">
        <v>0</v>
      </c>
      <c r="DO113" s="377">
        <v>0</v>
      </c>
      <c r="DP113" s="377">
        <v>0</v>
      </c>
      <c r="DQ113" s="447">
        <v>0</v>
      </c>
      <c r="DR113" s="378">
        <v>930388.22999999963</v>
      </c>
      <c r="DS113" s="448">
        <v>718006.7000000003</v>
      </c>
      <c r="DT113" s="378">
        <v>110614.05999999998</v>
      </c>
      <c r="DU113" s="378">
        <v>296883.52</v>
      </c>
      <c r="DV113" s="378">
        <v>34.64</v>
      </c>
      <c r="DW113" s="378">
        <v>0</v>
      </c>
    </row>
    <row r="114" spans="1:127">
      <c r="A114" s="444">
        <v>4245</v>
      </c>
      <c r="B114" s="445" t="s">
        <v>388</v>
      </c>
      <c r="C114" s="444">
        <v>4245</v>
      </c>
      <c r="D114" s="446" t="s">
        <v>907</v>
      </c>
      <c r="E114" s="446" t="s">
        <v>577</v>
      </c>
      <c r="F114" s="446" t="s">
        <v>908</v>
      </c>
      <c r="G114" s="446" t="s">
        <v>571</v>
      </c>
      <c r="H114" s="377">
        <v>10235301.390000001</v>
      </c>
      <c r="I114" s="377">
        <v>1419220.64</v>
      </c>
      <c r="J114" s="377">
        <v>121911.75</v>
      </c>
      <c r="K114" s="377">
        <v>0</v>
      </c>
      <c r="L114" s="377">
        <v>745500</v>
      </c>
      <c r="M114" s="377">
        <v>29655.439999999999</v>
      </c>
      <c r="N114" s="377">
        <v>0</v>
      </c>
      <c r="O114" s="377">
        <v>268600</v>
      </c>
      <c r="P114" s="377">
        <v>180419.29</v>
      </c>
      <c r="Q114" s="377">
        <v>0</v>
      </c>
      <c r="R114" s="377">
        <v>0</v>
      </c>
      <c r="S114" s="377">
        <v>0</v>
      </c>
      <c r="T114" s="377">
        <v>37828</v>
      </c>
      <c r="U114" s="377">
        <v>5068.8</v>
      </c>
      <c r="V114" s="377">
        <v>0</v>
      </c>
      <c r="W114" s="377">
        <v>42168.38</v>
      </c>
      <c r="X114" s="377">
        <v>0</v>
      </c>
      <c r="Y114" s="377">
        <v>13085673.690000001</v>
      </c>
      <c r="Z114" s="377">
        <v>6585382</v>
      </c>
      <c r="AA114" s="377">
        <v>0</v>
      </c>
      <c r="AB114" s="377">
        <v>1849393</v>
      </c>
      <c r="AC114" s="377">
        <v>485022</v>
      </c>
      <c r="AD114" s="377">
        <v>797288</v>
      </c>
      <c r="AE114" s="377">
        <v>0</v>
      </c>
      <c r="AF114" s="377">
        <v>0</v>
      </c>
      <c r="AG114" s="377">
        <v>354784</v>
      </c>
      <c r="AH114" s="377">
        <v>32190</v>
      </c>
      <c r="AI114" s="377">
        <v>0</v>
      </c>
      <c r="AJ114" s="377">
        <v>0</v>
      </c>
      <c r="AK114" s="377">
        <v>1074186.49</v>
      </c>
      <c r="AL114" s="377">
        <v>21378</v>
      </c>
      <c r="AM114" s="377">
        <v>15866</v>
      </c>
      <c r="AN114" s="377">
        <v>26734</v>
      </c>
      <c r="AO114" s="377">
        <v>308908</v>
      </c>
      <c r="AP114" s="377">
        <v>22895.86</v>
      </c>
      <c r="AQ114" s="377">
        <v>94492</v>
      </c>
      <c r="AR114" s="377">
        <v>458069.45</v>
      </c>
      <c r="AS114" s="377">
        <v>140184</v>
      </c>
      <c r="AT114" s="377">
        <v>211018</v>
      </c>
      <c r="AU114" s="377">
        <v>203210.6</v>
      </c>
      <c r="AV114" s="377">
        <v>47732</v>
      </c>
      <c r="AW114" s="377">
        <v>5920</v>
      </c>
      <c r="AX114" s="377">
        <v>281019</v>
      </c>
      <c r="AY114" s="377">
        <v>-18471.64</v>
      </c>
      <c r="AZ114" s="377">
        <v>303199.05</v>
      </c>
      <c r="BA114" s="377">
        <v>85938.1</v>
      </c>
      <c r="BB114" s="377">
        <v>0</v>
      </c>
      <c r="BC114" s="377">
        <v>0</v>
      </c>
      <c r="BD114" s="377">
        <v>0</v>
      </c>
      <c r="BE114" s="377">
        <v>13386337.909999998</v>
      </c>
      <c r="BF114" s="377">
        <v>4271575.1399999997</v>
      </c>
      <c r="BG114" s="377">
        <v>-300664.21999999695</v>
      </c>
      <c r="BH114" s="377">
        <v>3970910.9200000027</v>
      </c>
      <c r="BI114" s="377">
        <v>30091.56</v>
      </c>
      <c r="BJ114" s="377">
        <v>0</v>
      </c>
      <c r="BK114" s="377">
        <v>0</v>
      </c>
      <c r="BL114" s="377">
        <v>30091.56</v>
      </c>
      <c r="BM114" s="377">
        <v>0</v>
      </c>
      <c r="BN114" s="377">
        <v>0</v>
      </c>
      <c r="BO114" s="377">
        <v>0</v>
      </c>
      <c r="BP114" s="377">
        <v>0</v>
      </c>
      <c r="BQ114" s="377">
        <v>0</v>
      </c>
      <c r="BR114" s="377">
        <v>114023.5</v>
      </c>
      <c r="BS114" s="377">
        <v>30091.56</v>
      </c>
      <c r="BT114" s="377">
        <v>144115.06</v>
      </c>
      <c r="BU114" s="377">
        <v>0</v>
      </c>
      <c r="BV114" s="377">
        <v>0</v>
      </c>
      <c r="BW114" s="377">
        <v>0</v>
      </c>
      <c r="BX114" s="377">
        <v>0</v>
      </c>
      <c r="BY114" s="377">
        <v>0</v>
      </c>
      <c r="BZ114" s="377">
        <v>0</v>
      </c>
      <c r="CA114" s="377">
        <v>0</v>
      </c>
      <c r="CB114" s="377">
        <v>0</v>
      </c>
      <c r="CC114" s="377">
        <v>0</v>
      </c>
      <c r="CD114" s="377">
        <v>3970910.9200000027</v>
      </c>
      <c r="CE114" s="377">
        <v>0</v>
      </c>
      <c r="CF114" s="377">
        <v>144115.06</v>
      </c>
      <c r="CG114" s="377">
        <v>0</v>
      </c>
      <c r="CH114" s="377">
        <v>0</v>
      </c>
      <c r="CI114" s="377">
        <f t="shared" si="1"/>
        <v>4115025.9800000028</v>
      </c>
      <c r="CJ114" s="377">
        <v>4250826.3899999997</v>
      </c>
      <c r="CK114" s="377">
        <v>37910</v>
      </c>
      <c r="CL114" s="377">
        <v>77865</v>
      </c>
      <c r="CM114" s="377">
        <v>4290781.3899999997</v>
      </c>
      <c r="CN114" s="377">
        <v>0</v>
      </c>
      <c r="CO114" s="377">
        <v>0</v>
      </c>
      <c r="CP114" s="377">
        <v>102670.49</v>
      </c>
      <c r="CQ114" s="377">
        <v>0</v>
      </c>
      <c r="CR114" s="377">
        <v>-183395.34</v>
      </c>
      <c r="CS114" s="377">
        <v>4210056.54</v>
      </c>
      <c r="CT114" s="377">
        <v>0</v>
      </c>
      <c r="CU114" s="377">
        <v>0</v>
      </c>
      <c r="CV114" s="377">
        <v>0</v>
      </c>
      <c r="CW114" s="377">
        <v>0</v>
      </c>
      <c r="CX114" s="377"/>
      <c r="CY114" s="377"/>
      <c r="CZ114" s="377"/>
      <c r="DA114" s="377">
        <v>0</v>
      </c>
      <c r="DB114" s="377">
        <v>0</v>
      </c>
      <c r="DC114" s="377">
        <v>5068.8</v>
      </c>
      <c r="DD114" s="377">
        <v>4281.29</v>
      </c>
      <c r="DE114" s="377">
        <v>43095.8</v>
      </c>
      <c r="DF114" s="377">
        <v>0</v>
      </c>
      <c r="DG114" s="377">
        <v>-158144.4</v>
      </c>
      <c r="DH114" s="377">
        <v>-2318.9</v>
      </c>
      <c r="DI114" s="377">
        <v>0</v>
      </c>
      <c r="DJ114" s="377">
        <v>0</v>
      </c>
      <c r="DK114" s="377">
        <v>-108017.40999999999</v>
      </c>
      <c r="DL114" s="377">
        <v>12986.85</v>
      </c>
      <c r="DM114" s="377">
        <v>0</v>
      </c>
      <c r="DN114" s="377">
        <v>0</v>
      </c>
      <c r="DO114" s="377">
        <v>0</v>
      </c>
      <c r="DP114" s="377">
        <v>0</v>
      </c>
      <c r="DQ114" s="447">
        <v>0</v>
      </c>
      <c r="DR114" s="378">
        <v>10071869</v>
      </c>
      <c r="DS114" s="448">
        <v>3314468.9099999983</v>
      </c>
      <c r="DT114" s="378">
        <v>-18471.64</v>
      </c>
      <c r="DU114" s="378">
        <v>486847.29000000004</v>
      </c>
      <c r="DV114" s="378">
        <v>5068.8</v>
      </c>
      <c r="DW114" s="378">
        <v>12986.85</v>
      </c>
    </row>
    <row r="115" spans="1:127">
      <c r="A115" s="444">
        <v>2457</v>
      </c>
      <c r="B115" s="445" t="s">
        <v>465</v>
      </c>
      <c r="C115" s="444">
        <v>2457</v>
      </c>
      <c r="D115" s="446" t="s">
        <v>907</v>
      </c>
      <c r="E115" s="446" t="s">
        <v>573</v>
      </c>
      <c r="F115" s="446" t="s">
        <v>908</v>
      </c>
      <c r="G115" s="446" t="s">
        <v>571</v>
      </c>
      <c r="H115" s="377">
        <v>2583930.31</v>
      </c>
      <c r="I115" s="377">
        <v>0</v>
      </c>
      <c r="J115" s="377">
        <v>259737.79</v>
      </c>
      <c r="K115" s="377">
        <v>0</v>
      </c>
      <c r="L115" s="377">
        <v>254880</v>
      </c>
      <c r="M115" s="377">
        <v>856.93</v>
      </c>
      <c r="N115" s="377">
        <v>0</v>
      </c>
      <c r="O115" s="377">
        <v>0</v>
      </c>
      <c r="P115" s="377">
        <v>62863.64</v>
      </c>
      <c r="Q115" s="377">
        <v>35976.78</v>
      </c>
      <c r="R115" s="377">
        <v>1512.95</v>
      </c>
      <c r="S115" s="377">
        <v>0</v>
      </c>
      <c r="T115" s="377">
        <v>6095.4099999999989</v>
      </c>
      <c r="U115" s="377">
        <v>150.84</v>
      </c>
      <c r="V115" s="377">
        <v>0</v>
      </c>
      <c r="W115" s="377">
        <v>9499.23</v>
      </c>
      <c r="X115" s="377">
        <v>74903</v>
      </c>
      <c r="Y115" s="377">
        <v>3290406.8800000004</v>
      </c>
      <c r="Z115" s="377">
        <v>1218842.4699999986</v>
      </c>
      <c r="AA115" s="377">
        <v>-533.91</v>
      </c>
      <c r="AB115" s="377">
        <v>-17835.140000000003</v>
      </c>
      <c r="AC115" s="377">
        <v>536394.76999999979</v>
      </c>
      <c r="AD115" s="377">
        <v>203.57</v>
      </c>
      <c r="AE115" s="377">
        <v>0</v>
      </c>
      <c r="AF115" s="377">
        <v>601576.41999999888</v>
      </c>
      <c r="AG115" s="377">
        <v>30560.389999999974</v>
      </c>
      <c r="AH115" s="377">
        <v>2720.83</v>
      </c>
      <c r="AI115" s="377">
        <v>0</v>
      </c>
      <c r="AJ115" s="377">
        <v>0</v>
      </c>
      <c r="AK115" s="377">
        <v>278908.99</v>
      </c>
      <c r="AL115" s="377">
        <v>0</v>
      </c>
      <c r="AM115" s="377">
        <v>4561.4499999999989</v>
      </c>
      <c r="AN115" s="377">
        <v>-51.480000000000132</v>
      </c>
      <c r="AO115" s="377">
        <v>38107.859999999993</v>
      </c>
      <c r="AP115" s="377">
        <v>31799.81</v>
      </c>
      <c r="AQ115" s="377">
        <v>17382.179999999993</v>
      </c>
      <c r="AR115" s="377">
        <v>82526.989999999991</v>
      </c>
      <c r="AS115" s="377">
        <v>43373.819999999992</v>
      </c>
      <c r="AT115" s="377">
        <v>700</v>
      </c>
      <c r="AU115" s="377">
        <v>49642.55000000001</v>
      </c>
      <c r="AV115" s="377">
        <v>9471</v>
      </c>
      <c r="AW115" s="377">
        <v>2975</v>
      </c>
      <c r="AX115" s="377">
        <v>197433.78</v>
      </c>
      <c r="AY115" s="377">
        <v>207511.14999999997</v>
      </c>
      <c r="AZ115" s="377">
        <v>10328.84</v>
      </c>
      <c r="BA115" s="377">
        <v>131850.53999999998</v>
      </c>
      <c r="BB115" s="377">
        <v>0</v>
      </c>
      <c r="BC115" s="377">
        <v>0</v>
      </c>
      <c r="BD115" s="377">
        <v>0</v>
      </c>
      <c r="BE115" s="377">
        <v>3478451.8799999976</v>
      </c>
      <c r="BF115" s="377">
        <v>974998.39999999991</v>
      </c>
      <c r="BG115" s="377">
        <v>-188044.99999999721</v>
      </c>
      <c r="BH115" s="377">
        <v>786953.4000000027</v>
      </c>
      <c r="BI115" s="377">
        <v>8954.5</v>
      </c>
      <c r="BJ115" s="377">
        <v>0</v>
      </c>
      <c r="BK115" s="377">
        <v>0</v>
      </c>
      <c r="BL115" s="377">
        <v>8954.5</v>
      </c>
      <c r="BM115" s="377">
        <v>0</v>
      </c>
      <c r="BN115" s="377">
        <v>139</v>
      </c>
      <c r="BO115" s="377">
        <v>0</v>
      </c>
      <c r="BP115" s="377">
        <v>0</v>
      </c>
      <c r="BQ115" s="377">
        <v>139</v>
      </c>
      <c r="BR115" s="377">
        <v>0</v>
      </c>
      <c r="BS115" s="377">
        <v>8815.5</v>
      </c>
      <c r="BT115" s="377">
        <v>8815.5</v>
      </c>
      <c r="BU115" s="377">
        <v>0</v>
      </c>
      <c r="BV115" s="377">
        <v>0</v>
      </c>
      <c r="BW115" s="377">
        <v>0</v>
      </c>
      <c r="BX115" s="377">
        <v>0</v>
      </c>
      <c r="BY115" s="377">
        <v>0</v>
      </c>
      <c r="BZ115" s="377">
        <v>0</v>
      </c>
      <c r="CA115" s="377">
        <v>0</v>
      </c>
      <c r="CB115" s="377">
        <v>0</v>
      </c>
      <c r="CC115" s="377">
        <v>0</v>
      </c>
      <c r="CD115" s="377">
        <v>786953.4000000027</v>
      </c>
      <c r="CE115" s="377">
        <v>0</v>
      </c>
      <c r="CF115" s="377">
        <v>8815.5</v>
      </c>
      <c r="CG115" s="377">
        <v>0</v>
      </c>
      <c r="CH115" s="377">
        <v>0</v>
      </c>
      <c r="CI115" s="377">
        <f t="shared" si="1"/>
        <v>795768.9000000027</v>
      </c>
      <c r="CJ115" s="377">
        <v>145384.75</v>
      </c>
      <c r="CK115" s="377">
        <v>86</v>
      </c>
      <c r="CL115" s="377">
        <v>0</v>
      </c>
      <c r="CM115" s="377">
        <v>145298.75</v>
      </c>
      <c r="CN115" s="377">
        <v>0</v>
      </c>
      <c r="CO115" s="377">
        <v>0</v>
      </c>
      <c r="CP115" s="377">
        <v>27409.56</v>
      </c>
      <c r="CQ115" s="377">
        <v>0</v>
      </c>
      <c r="CR115" s="377">
        <v>738373.26</v>
      </c>
      <c r="CS115" s="377">
        <v>911081.57000000007</v>
      </c>
      <c r="CT115" s="377">
        <v>0</v>
      </c>
      <c r="CU115" s="377">
        <v>0</v>
      </c>
      <c r="CV115" s="377">
        <v>0</v>
      </c>
      <c r="CW115" s="377">
        <v>0</v>
      </c>
      <c r="CX115" s="377"/>
      <c r="CY115" s="377"/>
      <c r="CZ115" s="377"/>
      <c r="DA115" s="377">
        <v>0</v>
      </c>
      <c r="DB115" s="377">
        <v>0</v>
      </c>
      <c r="DC115" s="377">
        <v>0</v>
      </c>
      <c r="DD115" s="377">
        <v>37525.39</v>
      </c>
      <c r="DE115" s="377">
        <v>0</v>
      </c>
      <c r="DF115" s="377">
        <v>0</v>
      </c>
      <c r="DG115" s="377">
        <v>-109634.59</v>
      </c>
      <c r="DH115" s="377">
        <v>-43203.82</v>
      </c>
      <c r="DI115" s="377">
        <v>0</v>
      </c>
      <c r="DJ115" s="377">
        <v>0</v>
      </c>
      <c r="DK115" s="377">
        <v>-115313.01999999999</v>
      </c>
      <c r="DL115" s="377">
        <v>0</v>
      </c>
      <c r="DM115" s="377">
        <v>0</v>
      </c>
      <c r="DN115" s="377">
        <v>0</v>
      </c>
      <c r="DO115" s="377">
        <v>0</v>
      </c>
      <c r="DP115" s="377">
        <v>0</v>
      </c>
      <c r="DQ115" s="447">
        <v>0.34999999986030161</v>
      </c>
      <c r="DR115" s="378">
        <v>2369208.5699999975</v>
      </c>
      <c r="DS115" s="448">
        <v>1109243.31</v>
      </c>
      <c r="DT115" s="378">
        <v>207511.14999999997</v>
      </c>
      <c r="DU115" s="378">
        <v>104935.83</v>
      </c>
      <c r="DV115" s="378">
        <v>1663.79</v>
      </c>
      <c r="DW115" s="378">
        <v>0</v>
      </c>
    </row>
    <row r="116" spans="1:127">
      <c r="A116" s="444">
        <v>2142</v>
      </c>
      <c r="B116" s="445" t="s">
        <v>466</v>
      </c>
      <c r="C116" s="444">
        <v>2142</v>
      </c>
      <c r="D116" s="446" t="s">
        <v>907</v>
      </c>
      <c r="E116" s="446" t="s">
        <v>573</v>
      </c>
      <c r="F116" s="446" t="s">
        <v>908</v>
      </c>
      <c r="G116" s="446" t="s">
        <v>571</v>
      </c>
      <c r="H116" s="377">
        <v>2732388.45</v>
      </c>
      <c r="I116" s="377">
        <v>0</v>
      </c>
      <c r="J116" s="377">
        <v>174775.55</v>
      </c>
      <c r="K116" s="377">
        <v>0</v>
      </c>
      <c r="L116" s="377">
        <v>285640</v>
      </c>
      <c r="M116" s="377">
        <v>5571.2899999999936</v>
      </c>
      <c r="N116" s="377">
        <v>0</v>
      </c>
      <c r="O116" s="377">
        <v>0</v>
      </c>
      <c r="P116" s="377">
        <v>36189.93</v>
      </c>
      <c r="Q116" s="377">
        <v>1513.3799999999974</v>
      </c>
      <c r="R116" s="377">
        <v>0</v>
      </c>
      <c r="S116" s="377">
        <v>0</v>
      </c>
      <c r="T116" s="377">
        <v>11164.609999999993</v>
      </c>
      <c r="U116" s="377">
        <v>134616.71</v>
      </c>
      <c r="V116" s="377">
        <v>0</v>
      </c>
      <c r="W116" s="377">
        <v>17712.919999999998</v>
      </c>
      <c r="X116" s="377">
        <v>65138</v>
      </c>
      <c r="Y116" s="377">
        <v>3464710.84</v>
      </c>
      <c r="Z116" s="377">
        <v>1629082.840000001</v>
      </c>
      <c r="AA116" s="377">
        <v>0</v>
      </c>
      <c r="AB116" s="377">
        <v>290761.40999999997</v>
      </c>
      <c r="AC116" s="377">
        <v>40265.550000000687</v>
      </c>
      <c r="AD116" s="377">
        <v>199886.67</v>
      </c>
      <c r="AE116" s="377">
        <v>0</v>
      </c>
      <c r="AF116" s="377">
        <v>92683.679999999818</v>
      </c>
      <c r="AG116" s="377">
        <v>10018.200000000035</v>
      </c>
      <c r="AH116" s="377">
        <v>11507.7</v>
      </c>
      <c r="AI116" s="377">
        <v>0</v>
      </c>
      <c r="AJ116" s="377">
        <v>0</v>
      </c>
      <c r="AK116" s="377">
        <v>55893.42</v>
      </c>
      <c r="AL116" s="377">
        <v>6563</v>
      </c>
      <c r="AM116" s="377">
        <v>62276.829999999994</v>
      </c>
      <c r="AN116" s="377">
        <v>715.57</v>
      </c>
      <c r="AO116" s="377">
        <v>61475.499999999985</v>
      </c>
      <c r="AP116" s="377">
        <v>23115.16</v>
      </c>
      <c r="AQ116" s="377">
        <v>18209.73</v>
      </c>
      <c r="AR116" s="377">
        <v>308158.81999999989</v>
      </c>
      <c r="AS116" s="377">
        <v>7268.87</v>
      </c>
      <c r="AT116" s="377">
        <v>0</v>
      </c>
      <c r="AU116" s="377">
        <v>142150.37</v>
      </c>
      <c r="AV116" s="377">
        <v>9471</v>
      </c>
      <c r="AW116" s="377">
        <v>5190</v>
      </c>
      <c r="AX116" s="377">
        <v>148924.99</v>
      </c>
      <c r="AY116" s="377">
        <v>63598.049999999945</v>
      </c>
      <c r="AZ116" s="377">
        <v>13124.19</v>
      </c>
      <c r="BA116" s="377">
        <v>209973.69999999995</v>
      </c>
      <c r="BB116" s="377">
        <v>0</v>
      </c>
      <c r="BC116" s="377">
        <v>0</v>
      </c>
      <c r="BD116" s="377">
        <v>0</v>
      </c>
      <c r="BE116" s="377">
        <v>3410315.2500000009</v>
      </c>
      <c r="BF116" s="377">
        <v>1122784.47</v>
      </c>
      <c r="BG116" s="377">
        <v>54395.58999999892</v>
      </c>
      <c r="BH116" s="377">
        <v>1177180.0599999989</v>
      </c>
      <c r="BI116" s="377">
        <v>32889</v>
      </c>
      <c r="BJ116" s="377">
        <v>0</v>
      </c>
      <c r="BK116" s="377">
        <v>0</v>
      </c>
      <c r="BL116" s="377">
        <v>32889</v>
      </c>
      <c r="BM116" s="377">
        <v>0</v>
      </c>
      <c r="BN116" s="377">
        <v>0</v>
      </c>
      <c r="BO116" s="377">
        <v>3600</v>
      </c>
      <c r="BP116" s="377">
        <v>0</v>
      </c>
      <c r="BQ116" s="377">
        <v>3600</v>
      </c>
      <c r="BR116" s="377">
        <v>0</v>
      </c>
      <c r="BS116" s="377">
        <v>29289</v>
      </c>
      <c r="BT116" s="377">
        <v>29289</v>
      </c>
      <c r="BU116" s="377">
        <v>0</v>
      </c>
      <c r="BV116" s="377">
        <v>0</v>
      </c>
      <c r="BW116" s="377">
        <v>0</v>
      </c>
      <c r="BX116" s="377">
        <v>0</v>
      </c>
      <c r="BY116" s="377">
        <v>0</v>
      </c>
      <c r="BZ116" s="377">
        <v>0</v>
      </c>
      <c r="CA116" s="377">
        <v>0</v>
      </c>
      <c r="CB116" s="377">
        <v>0</v>
      </c>
      <c r="CC116" s="377">
        <v>0</v>
      </c>
      <c r="CD116" s="377">
        <v>1177180.0599999989</v>
      </c>
      <c r="CE116" s="377">
        <v>0</v>
      </c>
      <c r="CF116" s="377">
        <v>29289</v>
      </c>
      <c r="CG116" s="377">
        <v>0</v>
      </c>
      <c r="CH116" s="377">
        <v>0</v>
      </c>
      <c r="CI116" s="377">
        <f t="shared" si="1"/>
        <v>1206469.0599999989</v>
      </c>
      <c r="CJ116" s="377">
        <v>1416074.64</v>
      </c>
      <c r="CK116" s="377">
        <v>0</v>
      </c>
      <c r="CL116" s="377">
        <v>0</v>
      </c>
      <c r="CM116" s="377">
        <v>1416074.64</v>
      </c>
      <c r="CN116" s="377">
        <v>0</v>
      </c>
      <c r="CO116" s="377">
        <v>0</v>
      </c>
      <c r="CP116" s="377">
        <v>11932.34</v>
      </c>
      <c r="CQ116" s="377">
        <v>0</v>
      </c>
      <c r="CR116" s="377">
        <v>-214266.53</v>
      </c>
      <c r="CS116" s="377">
        <v>1213740.45</v>
      </c>
      <c r="CT116" s="377">
        <v>0</v>
      </c>
      <c r="CU116" s="377">
        <v>0</v>
      </c>
      <c r="CV116" s="377">
        <v>0</v>
      </c>
      <c r="CW116" s="377">
        <v>0</v>
      </c>
      <c r="CX116" s="377"/>
      <c r="CY116" s="377"/>
      <c r="CZ116" s="377"/>
      <c r="DA116" s="377">
        <v>0</v>
      </c>
      <c r="DB116" s="377">
        <v>0</v>
      </c>
      <c r="DC116" s="377">
        <v>0</v>
      </c>
      <c r="DD116" s="377">
        <v>36189.93</v>
      </c>
      <c r="DE116" s="377">
        <v>0</v>
      </c>
      <c r="DF116" s="377">
        <v>0</v>
      </c>
      <c r="DG116" s="377">
        <v>0</v>
      </c>
      <c r="DH116" s="377">
        <v>-43461.17</v>
      </c>
      <c r="DI116" s="377">
        <v>0</v>
      </c>
      <c r="DJ116" s="377">
        <v>0</v>
      </c>
      <c r="DK116" s="377">
        <v>-7271.239999999998</v>
      </c>
      <c r="DL116" s="377">
        <v>0</v>
      </c>
      <c r="DM116" s="377">
        <v>0</v>
      </c>
      <c r="DN116" s="377">
        <v>0</v>
      </c>
      <c r="DO116" s="377">
        <v>0</v>
      </c>
      <c r="DP116" s="377">
        <v>0</v>
      </c>
      <c r="DQ116" s="447">
        <v>-0.14999999990686774</v>
      </c>
      <c r="DR116" s="378">
        <v>2262698.3500000015</v>
      </c>
      <c r="DS116" s="448">
        <v>1147616.8999999994</v>
      </c>
      <c r="DT116" s="378">
        <v>63598.049999999945</v>
      </c>
      <c r="DU116" s="378">
        <v>48867.919999999991</v>
      </c>
      <c r="DV116" s="378">
        <v>134616.71</v>
      </c>
      <c r="DW116" s="378">
        <v>0</v>
      </c>
    </row>
    <row r="117" spans="1:127">
      <c r="A117" s="444">
        <v>2469</v>
      </c>
      <c r="B117" s="445" t="s">
        <v>467</v>
      </c>
      <c r="C117" s="444">
        <v>2469</v>
      </c>
      <c r="D117" s="446" t="s">
        <v>907</v>
      </c>
      <c r="E117" s="446" t="s">
        <v>573</v>
      </c>
      <c r="F117" s="446" t="s">
        <v>908</v>
      </c>
      <c r="G117" s="446" t="s">
        <v>571</v>
      </c>
      <c r="H117" s="377">
        <v>1871414</v>
      </c>
      <c r="I117" s="377">
        <v>0</v>
      </c>
      <c r="J117" s="377">
        <v>140015</v>
      </c>
      <c r="K117" s="377">
        <v>0</v>
      </c>
      <c r="L117" s="377">
        <v>198390</v>
      </c>
      <c r="M117" s="377">
        <v>0</v>
      </c>
      <c r="N117" s="377">
        <v>3205</v>
      </c>
      <c r="O117" s="377">
        <v>33415</v>
      </c>
      <c r="P117" s="377">
        <v>55973</v>
      </c>
      <c r="Q117" s="377">
        <v>0</v>
      </c>
      <c r="R117" s="377">
        <v>5000</v>
      </c>
      <c r="S117" s="377">
        <v>600</v>
      </c>
      <c r="T117" s="377">
        <v>17803</v>
      </c>
      <c r="U117" s="377">
        <v>133997</v>
      </c>
      <c r="V117" s="377">
        <v>0</v>
      </c>
      <c r="W117" s="377">
        <v>3198</v>
      </c>
      <c r="X117" s="377">
        <v>54082</v>
      </c>
      <c r="Y117" s="377">
        <v>2517092</v>
      </c>
      <c r="Z117" s="377">
        <v>1245880</v>
      </c>
      <c r="AA117" s="377">
        <v>0</v>
      </c>
      <c r="AB117" s="377">
        <v>318080</v>
      </c>
      <c r="AC117" s="377">
        <v>58607</v>
      </c>
      <c r="AD117" s="377">
        <v>279208</v>
      </c>
      <c r="AE117" s="377">
        <v>51604</v>
      </c>
      <c r="AF117" s="377">
        <v>74382</v>
      </c>
      <c r="AG117" s="377">
        <v>8953</v>
      </c>
      <c r="AH117" s="377">
        <v>1949</v>
      </c>
      <c r="AI117" s="377">
        <v>12695</v>
      </c>
      <c r="AJ117" s="377">
        <v>0</v>
      </c>
      <c r="AK117" s="377">
        <v>58578</v>
      </c>
      <c r="AL117" s="377">
        <v>7116</v>
      </c>
      <c r="AM117" s="377">
        <v>19474</v>
      </c>
      <c r="AN117" s="377">
        <v>17344</v>
      </c>
      <c r="AO117" s="377">
        <v>68788</v>
      </c>
      <c r="AP117" s="377">
        <v>25052</v>
      </c>
      <c r="AQ117" s="377">
        <v>87768</v>
      </c>
      <c r="AR117" s="377">
        <v>52328</v>
      </c>
      <c r="AS117" s="377">
        <v>2753</v>
      </c>
      <c r="AT117" s="377">
        <v>0</v>
      </c>
      <c r="AU117" s="377">
        <v>42033</v>
      </c>
      <c r="AV117" s="377">
        <v>9471</v>
      </c>
      <c r="AW117" s="377">
        <v>0</v>
      </c>
      <c r="AX117" s="377">
        <v>33769</v>
      </c>
      <c r="AY117" s="377">
        <v>3793</v>
      </c>
      <c r="AZ117" s="377">
        <v>8148</v>
      </c>
      <c r="BA117" s="377">
        <v>156092</v>
      </c>
      <c r="BB117" s="377">
        <v>0</v>
      </c>
      <c r="BC117" s="377">
        <v>0</v>
      </c>
      <c r="BD117" s="377">
        <v>0</v>
      </c>
      <c r="BE117" s="377">
        <v>2643865</v>
      </c>
      <c r="BF117" s="377">
        <v>413187</v>
      </c>
      <c r="BG117" s="377">
        <v>-126773</v>
      </c>
      <c r="BH117" s="377">
        <v>286414</v>
      </c>
      <c r="BI117" s="377">
        <v>7645</v>
      </c>
      <c r="BJ117" s="377">
        <v>0</v>
      </c>
      <c r="BK117" s="377">
        <v>0</v>
      </c>
      <c r="BL117" s="377">
        <v>7645</v>
      </c>
      <c r="BM117" s="377">
        <v>0</v>
      </c>
      <c r="BN117" s="377">
        <v>0</v>
      </c>
      <c r="BO117" s="377">
        <v>0</v>
      </c>
      <c r="BP117" s="377">
        <v>0</v>
      </c>
      <c r="BQ117" s="377">
        <v>0</v>
      </c>
      <c r="BR117" s="377">
        <v>0</v>
      </c>
      <c r="BS117" s="377">
        <v>7645</v>
      </c>
      <c r="BT117" s="377">
        <v>7645</v>
      </c>
      <c r="BU117" s="377">
        <v>0</v>
      </c>
      <c r="BV117" s="377">
        <v>0</v>
      </c>
      <c r="BW117" s="377">
        <v>0</v>
      </c>
      <c r="BX117" s="377">
        <v>0</v>
      </c>
      <c r="BY117" s="377">
        <v>0</v>
      </c>
      <c r="BZ117" s="377">
        <v>0</v>
      </c>
      <c r="CA117" s="377">
        <v>0</v>
      </c>
      <c r="CB117" s="377">
        <v>0</v>
      </c>
      <c r="CC117" s="377">
        <v>0</v>
      </c>
      <c r="CD117" s="377">
        <v>286414</v>
      </c>
      <c r="CE117" s="377">
        <v>0</v>
      </c>
      <c r="CF117" s="377">
        <v>7645</v>
      </c>
      <c r="CG117" s="377">
        <v>0</v>
      </c>
      <c r="CH117" s="377">
        <v>0</v>
      </c>
      <c r="CI117" s="377">
        <f t="shared" si="1"/>
        <v>294059</v>
      </c>
      <c r="CJ117" s="377">
        <v>514454</v>
      </c>
      <c r="CK117" s="377">
        <v>0</v>
      </c>
      <c r="CL117" s="377">
        <v>953</v>
      </c>
      <c r="CM117" s="377">
        <v>515406</v>
      </c>
      <c r="CN117" s="377">
        <v>225</v>
      </c>
      <c r="CO117" s="377">
        <v>0</v>
      </c>
      <c r="CP117" s="377">
        <v>-39596</v>
      </c>
      <c r="CQ117" s="377">
        <v>0</v>
      </c>
      <c r="CR117" s="377">
        <v>-221493</v>
      </c>
      <c r="CS117" s="377">
        <v>254543</v>
      </c>
      <c r="CT117" s="377">
        <v>0</v>
      </c>
      <c r="CU117" s="377">
        <v>0</v>
      </c>
      <c r="CV117" s="377">
        <v>0</v>
      </c>
      <c r="CW117" s="377">
        <v>0</v>
      </c>
      <c r="CX117" s="377"/>
      <c r="CY117" s="377"/>
      <c r="CZ117" s="377"/>
      <c r="DA117" s="377">
        <v>0</v>
      </c>
      <c r="DB117" s="377">
        <v>0</v>
      </c>
      <c r="DC117" s="377">
        <v>32158</v>
      </c>
      <c r="DD117" s="377">
        <v>14706</v>
      </c>
      <c r="DE117" s="377">
        <v>0</v>
      </c>
      <c r="DF117" s="377">
        <v>0</v>
      </c>
      <c r="DG117" s="377">
        <v>-6725</v>
      </c>
      <c r="DH117" s="377">
        <v>0</v>
      </c>
      <c r="DI117" s="377">
        <v>0</v>
      </c>
      <c r="DJ117" s="377">
        <v>0</v>
      </c>
      <c r="DK117" s="377">
        <v>40139</v>
      </c>
      <c r="DL117" s="377">
        <v>0</v>
      </c>
      <c r="DM117" s="377">
        <v>0</v>
      </c>
      <c r="DN117" s="377">
        <v>0</v>
      </c>
      <c r="DO117" s="377">
        <v>0</v>
      </c>
      <c r="DP117" s="377">
        <v>-623</v>
      </c>
      <c r="DQ117" s="447">
        <v>-0.27</v>
      </c>
      <c r="DR117" s="378">
        <v>2036714</v>
      </c>
      <c r="DS117" s="448">
        <v>607151</v>
      </c>
      <c r="DT117" s="378">
        <v>3793</v>
      </c>
      <c r="DU117" s="378">
        <v>107191</v>
      </c>
      <c r="DV117" s="378">
        <v>139597</v>
      </c>
      <c r="DW117" s="378">
        <v>-623</v>
      </c>
    </row>
    <row r="118" spans="1:127">
      <c r="A118" s="444">
        <v>3431</v>
      </c>
      <c r="B118" s="445" t="s">
        <v>468</v>
      </c>
      <c r="C118" s="444">
        <v>3431</v>
      </c>
      <c r="D118" s="446" t="s">
        <v>907</v>
      </c>
      <c r="E118" s="446" t="s">
        <v>573</v>
      </c>
      <c r="F118" s="446" t="s">
        <v>908</v>
      </c>
      <c r="G118" s="446" t="s">
        <v>883</v>
      </c>
      <c r="H118" s="377">
        <v>3397134.28</v>
      </c>
      <c r="I118" s="377">
        <v>0</v>
      </c>
      <c r="J118" s="377">
        <v>137789.84</v>
      </c>
      <c r="K118" s="377">
        <v>0</v>
      </c>
      <c r="L118" s="377">
        <v>186620</v>
      </c>
      <c r="M118" s="377">
        <v>6106.93</v>
      </c>
      <c r="N118" s="377">
        <v>0</v>
      </c>
      <c r="O118" s="377">
        <v>0</v>
      </c>
      <c r="P118" s="377">
        <v>155478.23000000001</v>
      </c>
      <c r="Q118" s="377">
        <v>267</v>
      </c>
      <c r="R118" s="377">
        <v>0</v>
      </c>
      <c r="S118" s="377">
        <v>0</v>
      </c>
      <c r="T118" s="377">
        <v>107070.78000000003</v>
      </c>
      <c r="U118" s="377">
        <v>53496</v>
      </c>
      <c r="V118" s="377">
        <v>0</v>
      </c>
      <c r="W118" s="377">
        <v>9575</v>
      </c>
      <c r="X118" s="377">
        <v>128509</v>
      </c>
      <c r="Y118" s="377">
        <v>4182047.0599999996</v>
      </c>
      <c r="Z118" s="377">
        <v>2100958.5200000056</v>
      </c>
      <c r="AA118" s="377">
        <v>0</v>
      </c>
      <c r="AB118" s="377">
        <v>768635.06</v>
      </c>
      <c r="AC118" s="377">
        <v>42209</v>
      </c>
      <c r="AD118" s="377">
        <v>178249.81999999998</v>
      </c>
      <c r="AE118" s="377">
        <v>0</v>
      </c>
      <c r="AF118" s="377">
        <v>264357.52999999991</v>
      </c>
      <c r="AG118" s="377">
        <v>1952.9000000000074</v>
      </c>
      <c r="AH118" s="377">
        <v>2987</v>
      </c>
      <c r="AI118" s="377">
        <v>0</v>
      </c>
      <c r="AJ118" s="377">
        <v>0</v>
      </c>
      <c r="AK118" s="377">
        <v>25761</v>
      </c>
      <c r="AL118" s="377">
        <v>2169.16</v>
      </c>
      <c r="AM118" s="377">
        <v>75549.999999999985</v>
      </c>
      <c r="AN118" s="377">
        <v>19852.999999999996</v>
      </c>
      <c r="AO118" s="377">
        <v>71536</v>
      </c>
      <c r="AP118" s="377">
        <v>109798.62</v>
      </c>
      <c r="AQ118" s="377">
        <v>19849</v>
      </c>
      <c r="AR118" s="377">
        <v>163771.06000000003</v>
      </c>
      <c r="AS118" s="377">
        <v>6704</v>
      </c>
      <c r="AT118" s="377">
        <v>0</v>
      </c>
      <c r="AU118" s="377">
        <v>29586.000000000025</v>
      </c>
      <c r="AV118" s="377">
        <v>18745.650000000001</v>
      </c>
      <c r="AW118" s="377">
        <v>0</v>
      </c>
      <c r="AX118" s="377">
        <v>133291</v>
      </c>
      <c r="AY118" s="377">
        <v>72117.000000000058</v>
      </c>
      <c r="AZ118" s="377">
        <v>120147.95999999999</v>
      </c>
      <c r="BA118" s="377">
        <v>44469</v>
      </c>
      <c r="BB118" s="377">
        <v>0</v>
      </c>
      <c r="BC118" s="377">
        <v>0</v>
      </c>
      <c r="BD118" s="377">
        <v>0</v>
      </c>
      <c r="BE118" s="377">
        <v>4272698.2800000058</v>
      </c>
      <c r="BF118" s="377">
        <v>-145985.84000000134</v>
      </c>
      <c r="BG118" s="377">
        <v>-90651.220000006258</v>
      </c>
      <c r="BH118" s="377">
        <v>-236637.06000000759</v>
      </c>
      <c r="BI118" s="377">
        <v>11413.75</v>
      </c>
      <c r="BJ118" s="377">
        <v>0</v>
      </c>
      <c r="BK118" s="377">
        <v>0</v>
      </c>
      <c r="BL118" s="377">
        <v>11413.75</v>
      </c>
      <c r="BM118" s="377">
        <v>0</v>
      </c>
      <c r="BN118" s="377">
        <v>34318.879999999997</v>
      </c>
      <c r="BO118" s="377">
        <v>0</v>
      </c>
      <c r="BP118" s="377">
        <v>0</v>
      </c>
      <c r="BQ118" s="377">
        <v>34318.879999999997</v>
      </c>
      <c r="BR118" s="377">
        <v>53772.5</v>
      </c>
      <c r="BS118" s="377">
        <v>-22905.129999999997</v>
      </c>
      <c r="BT118" s="377">
        <v>30867.370000000003</v>
      </c>
      <c r="BU118" s="377">
        <v>0</v>
      </c>
      <c r="BV118" s="377">
        <v>0</v>
      </c>
      <c r="BW118" s="377">
        <v>0</v>
      </c>
      <c r="BX118" s="377">
        <v>0</v>
      </c>
      <c r="BY118" s="377">
        <v>0</v>
      </c>
      <c r="BZ118" s="377">
        <v>0</v>
      </c>
      <c r="CA118" s="377">
        <v>0</v>
      </c>
      <c r="CB118" s="377">
        <v>0</v>
      </c>
      <c r="CC118" s="377">
        <v>0</v>
      </c>
      <c r="CD118" s="377">
        <v>-236637.06</v>
      </c>
      <c r="CE118" s="377">
        <v>0</v>
      </c>
      <c r="CF118" s="377">
        <v>30867.37</v>
      </c>
      <c r="CG118" s="377">
        <v>0</v>
      </c>
      <c r="CH118" s="377">
        <v>0</v>
      </c>
      <c r="CI118" s="377">
        <f t="shared" si="1"/>
        <v>-205769.69</v>
      </c>
      <c r="CJ118" s="377">
        <v>0</v>
      </c>
      <c r="CK118" s="377">
        <v>0</v>
      </c>
      <c r="CL118" s="377">
        <v>0</v>
      </c>
      <c r="CM118" s="377">
        <v>0</v>
      </c>
      <c r="CN118" s="377">
        <v>0</v>
      </c>
      <c r="CO118" s="377">
        <v>0</v>
      </c>
      <c r="CP118" s="377">
        <v>0</v>
      </c>
      <c r="CQ118" s="377">
        <v>0</v>
      </c>
      <c r="CR118" s="377">
        <v>0</v>
      </c>
      <c r="CS118" s="377">
        <v>0</v>
      </c>
      <c r="CT118" s="377">
        <v>0</v>
      </c>
      <c r="CU118" s="377">
        <v>0</v>
      </c>
      <c r="CV118" s="377">
        <v>0</v>
      </c>
      <c r="CW118" s="377">
        <v>0</v>
      </c>
      <c r="CX118" s="377"/>
      <c r="CY118" s="377"/>
      <c r="CZ118" s="377"/>
      <c r="DA118" s="377">
        <v>-174855.5000000076</v>
      </c>
      <c r="DB118" s="377">
        <v>-174855.5000000076</v>
      </c>
      <c r="DC118" s="377">
        <v>0</v>
      </c>
      <c r="DD118" s="377">
        <v>59.23</v>
      </c>
      <c r="DE118" s="377">
        <v>0</v>
      </c>
      <c r="DF118" s="377">
        <v>0</v>
      </c>
      <c r="DG118" s="377">
        <v>-27658.52</v>
      </c>
      <c r="DH118" s="377">
        <v>-3314.9</v>
      </c>
      <c r="DI118" s="377">
        <v>0</v>
      </c>
      <c r="DJ118" s="377">
        <v>0</v>
      </c>
      <c r="DK118" s="377">
        <v>-30914.190000000002</v>
      </c>
      <c r="DL118" s="377">
        <v>0</v>
      </c>
      <c r="DM118" s="377">
        <v>0</v>
      </c>
      <c r="DN118" s="377">
        <v>0</v>
      </c>
      <c r="DO118" s="377">
        <v>0</v>
      </c>
      <c r="DP118" s="377">
        <v>0</v>
      </c>
      <c r="DQ118" s="447">
        <v>7.5960997492074966E-9</v>
      </c>
      <c r="DR118" s="378">
        <v>3356362.8300000052</v>
      </c>
      <c r="DS118" s="448">
        <v>916335.45000000065</v>
      </c>
      <c r="DT118" s="378">
        <v>72117.000000000058</v>
      </c>
      <c r="DU118" s="378">
        <v>262816.01</v>
      </c>
      <c r="DV118" s="378">
        <v>53496</v>
      </c>
      <c r="DW118" s="378">
        <v>0</v>
      </c>
    </row>
    <row r="119" spans="1:127">
      <c r="A119" s="444">
        <v>1028</v>
      </c>
      <c r="B119" s="445" t="s">
        <v>469</v>
      </c>
      <c r="C119" s="444">
        <v>1028</v>
      </c>
      <c r="D119" s="446" t="s">
        <v>907</v>
      </c>
      <c r="E119" s="446" t="s">
        <v>570</v>
      </c>
      <c r="F119" s="446" t="s">
        <v>908</v>
      </c>
      <c r="G119" s="446" t="s">
        <v>883</v>
      </c>
      <c r="H119" s="377">
        <v>604124.99517986691</v>
      </c>
      <c r="I119" s="377">
        <v>0</v>
      </c>
      <c r="J119" s="377">
        <v>7320.8033333333351</v>
      </c>
      <c r="K119" s="377">
        <v>0</v>
      </c>
      <c r="L119" s="377">
        <v>0</v>
      </c>
      <c r="M119" s="377">
        <v>200</v>
      </c>
      <c r="N119" s="377">
        <v>31628.5</v>
      </c>
      <c r="O119" s="377">
        <v>0</v>
      </c>
      <c r="P119" s="377">
        <v>0</v>
      </c>
      <c r="Q119" s="377">
        <v>0</v>
      </c>
      <c r="R119" s="377">
        <v>0</v>
      </c>
      <c r="S119" s="377">
        <v>3498.65</v>
      </c>
      <c r="T119" s="377">
        <v>3115.8</v>
      </c>
      <c r="U119" s="377">
        <v>0</v>
      </c>
      <c r="V119" s="377">
        <v>0</v>
      </c>
      <c r="W119" s="377">
        <v>0</v>
      </c>
      <c r="X119" s="377">
        <v>0</v>
      </c>
      <c r="Y119" s="377">
        <v>649888.74851320032</v>
      </c>
      <c r="Z119" s="377">
        <v>103867.86000000003</v>
      </c>
      <c r="AA119" s="377">
        <v>0</v>
      </c>
      <c r="AB119" s="377">
        <v>183057.10999999987</v>
      </c>
      <c r="AC119" s="377">
        <v>17063.8</v>
      </c>
      <c r="AD119" s="377">
        <v>146896.25</v>
      </c>
      <c r="AE119" s="377">
        <v>0</v>
      </c>
      <c r="AF119" s="377">
        <v>4678.8300000000008</v>
      </c>
      <c r="AG119" s="377">
        <v>-5421.1500000000051</v>
      </c>
      <c r="AH119" s="377">
        <v>2255.58</v>
      </c>
      <c r="AI119" s="377">
        <v>0</v>
      </c>
      <c r="AJ119" s="377">
        <v>0</v>
      </c>
      <c r="AK119" s="377">
        <v>17167.760000000006</v>
      </c>
      <c r="AL119" s="377">
        <v>2399.02</v>
      </c>
      <c r="AM119" s="377">
        <v>18464.009999999998</v>
      </c>
      <c r="AN119" s="377">
        <v>1122.5900000000001</v>
      </c>
      <c r="AO119" s="377">
        <v>10529.03</v>
      </c>
      <c r="AP119" s="377">
        <v>0</v>
      </c>
      <c r="AQ119" s="377">
        <v>16850.539999999997</v>
      </c>
      <c r="AR119" s="377">
        <v>11561.909999999998</v>
      </c>
      <c r="AS119" s="377">
        <v>1.999999999998181E-2</v>
      </c>
      <c r="AT119" s="377">
        <v>0</v>
      </c>
      <c r="AU119" s="377">
        <v>11684.77</v>
      </c>
      <c r="AV119" s="377">
        <v>3291.75</v>
      </c>
      <c r="AW119" s="377">
        <v>0</v>
      </c>
      <c r="AX119" s="377">
        <v>5628.73</v>
      </c>
      <c r="AY119" s="377">
        <v>46802.67</v>
      </c>
      <c r="AZ119" s="377">
        <v>96.16</v>
      </c>
      <c r="BA119" s="377">
        <v>76469.399999999994</v>
      </c>
      <c r="BB119" s="377">
        <v>0</v>
      </c>
      <c r="BC119" s="377">
        <v>0</v>
      </c>
      <c r="BD119" s="377">
        <v>0</v>
      </c>
      <c r="BE119" s="377">
        <v>674466.64000000013</v>
      </c>
      <c r="BF119" s="377">
        <v>-82912.920000000086</v>
      </c>
      <c r="BG119" s="377">
        <v>-24577.89148679981</v>
      </c>
      <c r="BH119" s="377">
        <v>-107490.8114867999</v>
      </c>
      <c r="BI119" s="377">
        <v>4762.75</v>
      </c>
      <c r="BJ119" s="377">
        <v>0</v>
      </c>
      <c r="BK119" s="377">
        <v>0</v>
      </c>
      <c r="BL119" s="377">
        <v>4762.75</v>
      </c>
      <c r="BM119" s="377">
        <v>4615</v>
      </c>
      <c r="BN119" s="377">
        <v>0</v>
      </c>
      <c r="BO119" s="377">
        <v>0</v>
      </c>
      <c r="BP119" s="377">
        <v>0</v>
      </c>
      <c r="BQ119" s="377">
        <v>4615</v>
      </c>
      <c r="BR119" s="377">
        <v>0</v>
      </c>
      <c r="BS119" s="377">
        <v>147.75</v>
      </c>
      <c r="BT119" s="377">
        <v>147.75</v>
      </c>
      <c r="BU119" s="377">
        <v>0</v>
      </c>
      <c r="BV119" s="377">
        <v>0</v>
      </c>
      <c r="BW119" s="377">
        <v>0</v>
      </c>
      <c r="BX119" s="377">
        <v>0</v>
      </c>
      <c r="BY119" s="377">
        <v>0</v>
      </c>
      <c r="BZ119" s="377">
        <v>0</v>
      </c>
      <c r="CA119" s="377">
        <v>0</v>
      </c>
      <c r="CB119" s="377">
        <v>0</v>
      </c>
      <c r="CC119" s="377">
        <v>0</v>
      </c>
      <c r="CD119" s="377">
        <v>-107490.8114867999</v>
      </c>
      <c r="CE119" s="377">
        <v>0</v>
      </c>
      <c r="CF119" s="377">
        <v>147.75</v>
      </c>
      <c r="CG119" s="377">
        <v>0</v>
      </c>
      <c r="CH119" s="377">
        <v>0</v>
      </c>
      <c r="CI119" s="377">
        <f t="shared" si="1"/>
        <v>-107343.0614867999</v>
      </c>
      <c r="CJ119" s="377">
        <v>0</v>
      </c>
      <c r="CK119" s="377">
        <v>0</v>
      </c>
      <c r="CL119" s="377">
        <v>0</v>
      </c>
      <c r="CM119" s="377">
        <v>0</v>
      </c>
      <c r="CN119" s="377">
        <v>0</v>
      </c>
      <c r="CO119" s="377">
        <v>0</v>
      </c>
      <c r="CP119" s="377">
        <v>0</v>
      </c>
      <c r="CQ119" s="377">
        <v>0</v>
      </c>
      <c r="CR119" s="377">
        <v>0</v>
      </c>
      <c r="CS119" s="377">
        <v>0</v>
      </c>
      <c r="CT119" s="377">
        <v>0</v>
      </c>
      <c r="CU119" s="377">
        <v>0</v>
      </c>
      <c r="CV119" s="377">
        <v>0</v>
      </c>
      <c r="CW119" s="377">
        <v>0</v>
      </c>
      <c r="CX119" s="377"/>
      <c r="CY119" s="377"/>
      <c r="CZ119" s="377"/>
      <c r="DA119" s="377">
        <v>-88260.5814867999</v>
      </c>
      <c r="DB119" s="377">
        <v>-88260.5814867999</v>
      </c>
      <c r="DC119" s="377">
        <v>0</v>
      </c>
      <c r="DD119" s="377">
        <v>0</v>
      </c>
      <c r="DE119" s="377">
        <v>0</v>
      </c>
      <c r="DF119" s="377">
        <v>0</v>
      </c>
      <c r="DG119" s="377">
        <v>-19082.48</v>
      </c>
      <c r="DH119" s="377">
        <v>0</v>
      </c>
      <c r="DI119" s="377">
        <v>0</v>
      </c>
      <c r="DJ119" s="377">
        <v>0</v>
      </c>
      <c r="DK119" s="377">
        <v>-19082.48</v>
      </c>
      <c r="DL119" s="377">
        <v>0</v>
      </c>
      <c r="DM119" s="377">
        <v>0</v>
      </c>
      <c r="DN119" s="377">
        <v>0</v>
      </c>
      <c r="DO119" s="377">
        <v>0</v>
      </c>
      <c r="DP119" s="377">
        <v>0</v>
      </c>
      <c r="DQ119" s="447">
        <v>0</v>
      </c>
      <c r="DR119" s="378">
        <v>450142.6999999999</v>
      </c>
      <c r="DS119" s="448">
        <v>224323.94000000024</v>
      </c>
      <c r="DT119" s="378">
        <v>46802.67</v>
      </c>
      <c r="DU119" s="378">
        <v>3115.8</v>
      </c>
      <c r="DV119" s="378">
        <v>3498.65</v>
      </c>
      <c r="DW119" s="378">
        <v>0</v>
      </c>
    </row>
    <row r="120" spans="1:127">
      <c r="A120" s="444">
        <v>1049</v>
      </c>
      <c r="B120" s="445" t="s">
        <v>470</v>
      </c>
      <c r="C120" s="444">
        <v>1049</v>
      </c>
      <c r="D120" s="446" t="s">
        <v>907</v>
      </c>
      <c r="E120" s="446" t="s">
        <v>570</v>
      </c>
      <c r="F120" s="446" t="s">
        <v>908</v>
      </c>
      <c r="G120" s="446" t="s">
        <v>571</v>
      </c>
      <c r="H120" s="377">
        <v>838185.16</v>
      </c>
      <c r="I120" s="377">
        <v>0</v>
      </c>
      <c r="J120" s="377">
        <v>34092.26</v>
      </c>
      <c r="K120" s="377">
        <v>0</v>
      </c>
      <c r="L120" s="377">
        <v>0</v>
      </c>
      <c r="M120" s="377">
        <v>0</v>
      </c>
      <c r="N120" s="377">
        <v>11203.35</v>
      </c>
      <c r="O120" s="377">
        <v>0</v>
      </c>
      <c r="P120" s="377">
        <v>27230.809999999998</v>
      </c>
      <c r="Q120" s="377">
        <v>0</v>
      </c>
      <c r="R120" s="377">
        <v>0</v>
      </c>
      <c r="S120" s="377">
        <v>0</v>
      </c>
      <c r="T120" s="377">
        <v>10847.370000000003</v>
      </c>
      <c r="U120" s="377">
        <v>0</v>
      </c>
      <c r="V120" s="377">
        <v>0</v>
      </c>
      <c r="W120" s="377">
        <v>0</v>
      </c>
      <c r="X120" s="377">
        <v>0</v>
      </c>
      <c r="Y120" s="377">
        <v>921558.95000000007</v>
      </c>
      <c r="Z120" s="377">
        <v>233609.11000000022</v>
      </c>
      <c r="AA120" s="377">
        <v>0</v>
      </c>
      <c r="AB120" s="377">
        <v>183725.1</v>
      </c>
      <c r="AC120" s="377">
        <v>28815.919999999824</v>
      </c>
      <c r="AD120" s="377">
        <v>124059.82</v>
      </c>
      <c r="AE120" s="377">
        <v>0</v>
      </c>
      <c r="AF120" s="377">
        <v>19638.650000000111</v>
      </c>
      <c r="AG120" s="377">
        <v>1546.9800000000014</v>
      </c>
      <c r="AH120" s="377">
        <v>145</v>
      </c>
      <c r="AI120" s="377">
        <v>0</v>
      </c>
      <c r="AJ120" s="377">
        <v>0</v>
      </c>
      <c r="AK120" s="377">
        <v>16990.200000000004</v>
      </c>
      <c r="AL120" s="377">
        <v>4698.67</v>
      </c>
      <c r="AM120" s="377">
        <v>7458.5</v>
      </c>
      <c r="AN120" s="377">
        <v>251.26</v>
      </c>
      <c r="AO120" s="377">
        <v>9030.09</v>
      </c>
      <c r="AP120" s="377">
        <v>0</v>
      </c>
      <c r="AQ120" s="377">
        <v>10060.740000000002</v>
      </c>
      <c r="AR120" s="377">
        <v>6260.1199999999944</v>
      </c>
      <c r="AS120" s="377">
        <v>6105</v>
      </c>
      <c r="AT120" s="377">
        <v>0</v>
      </c>
      <c r="AU120" s="377">
        <v>17577.699999999993</v>
      </c>
      <c r="AV120" s="377">
        <v>3291.75</v>
      </c>
      <c r="AW120" s="377">
        <v>0</v>
      </c>
      <c r="AX120" s="377">
        <v>12501.25</v>
      </c>
      <c r="AY120" s="377">
        <v>69776.930000000008</v>
      </c>
      <c r="AZ120" s="377">
        <v>502.43</v>
      </c>
      <c r="BA120" s="377">
        <v>120142.77</v>
      </c>
      <c r="BB120" s="377">
        <v>0</v>
      </c>
      <c r="BC120" s="377">
        <v>0</v>
      </c>
      <c r="BD120" s="377">
        <v>0</v>
      </c>
      <c r="BE120" s="377">
        <v>876187.99000000011</v>
      </c>
      <c r="BF120" s="377">
        <v>469472.30999999976</v>
      </c>
      <c r="BG120" s="377">
        <v>45370.959999999963</v>
      </c>
      <c r="BH120" s="377">
        <v>514843.26999999973</v>
      </c>
      <c r="BI120" s="377">
        <v>4722</v>
      </c>
      <c r="BJ120" s="377">
        <v>0</v>
      </c>
      <c r="BK120" s="377">
        <v>0</v>
      </c>
      <c r="BL120" s="377">
        <v>4722</v>
      </c>
      <c r="BM120" s="377">
        <v>0</v>
      </c>
      <c r="BN120" s="377">
        <v>1210</v>
      </c>
      <c r="BO120" s="377">
        <v>0</v>
      </c>
      <c r="BP120" s="377">
        <v>0</v>
      </c>
      <c r="BQ120" s="377">
        <v>1210</v>
      </c>
      <c r="BR120" s="377">
        <v>0</v>
      </c>
      <c r="BS120" s="377">
        <v>3512</v>
      </c>
      <c r="BT120" s="377">
        <v>3512</v>
      </c>
      <c r="BU120" s="377">
        <v>0</v>
      </c>
      <c r="BV120" s="377">
        <v>0</v>
      </c>
      <c r="BW120" s="377">
        <v>0</v>
      </c>
      <c r="BX120" s="377">
        <v>0</v>
      </c>
      <c r="BY120" s="377">
        <v>0</v>
      </c>
      <c r="BZ120" s="377">
        <v>0</v>
      </c>
      <c r="CA120" s="377">
        <v>0</v>
      </c>
      <c r="CB120" s="377">
        <v>0</v>
      </c>
      <c r="CC120" s="377">
        <v>0</v>
      </c>
      <c r="CD120" s="377">
        <v>514843.26999999973</v>
      </c>
      <c r="CE120" s="377">
        <v>0</v>
      </c>
      <c r="CF120" s="377">
        <v>3512</v>
      </c>
      <c r="CG120" s="377">
        <v>0</v>
      </c>
      <c r="CH120" s="377">
        <v>0</v>
      </c>
      <c r="CI120" s="377">
        <f t="shared" si="1"/>
        <v>518355.26999999973</v>
      </c>
      <c r="CJ120" s="377">
        <v>146420.09</v>
      </c>
      <c r="CK120" s="377">
        <v>147430.37</v>
      </c>
      <c r="CL120" s="377">
        <v>0</v>
      </c>
      <c r="CM120" s="377">
        <v>-1010.2799999999988</v>
      </c>
      <c r="CN120" s="377">
        <v>0</v>
      </c>
      <c r="CO120" s="377">
        <v>0</v>
      </c>
      <c r="CP120" s="377">
        <v>4057.68</v>
      </c>
      <c r="CQ120" s="377">
        <v>0</v>
      </c>
      <c r="CR120" s="377">
        <v>0</v>
      </c>
      <c r="CS120" s="377">
        <v>3047.400000000001</v>
      </c>
      <c r="CT120" s="377">
        <v>400090.41</v>
      </c>
      <c r="CU120" s="377">
        <v>0</v>
      </c>
      <c r="CV120" s="377">
        <v>0</v>
      </c>
      <c r="CW120" s="377">
        <v>400090.41</v>
      </c>
      <c r="CX120" s="377"/>
      <c r="CY120" s="377"/>
      <c r="CZ120" s="377"/>
      <c r="DA120" s="377">
        <v>0</v>
      </c>
      <c r="DB120" s="377">
        <v>400090.41</v>
      </c>
      <c r="DC120" s="377">
        <v>0</v>
      </c>
      <c r="DD120" s="377">
        <v>13688.74</v>
      </c>
      <c r="DE120" s="377">
        <v>0</v>
      </c>
      <c r="DF120" s="377">
        <v>0</v>
      </c>
      <c r="DG120" s="377">
        <v>0</v>
      </c>
      <c r="DH120" s="377">
        <v>-578.4</v>
      </c>
      <c r="DI120" s="377">
        <v>0</v>
      </c>
      <c r="DJ120" s="377">
        <v>0</v>
      </c>
      <c r="DK120" s="377">
        <v>13110.34</v>
      </c>
      <c r="DL120" s="377">
        <v>102107</v>
      </c>
      <c r="DM120" s="377">
        <v>0</v>
      </c>
      <c r="DN120" s="377">
        <v>0</v>
      </c>
      <c r="DO120" s="377">
        <v>0</v>
      </c>
      <c r="DP120" s="377">
        <v>0</v>
      </c>
      <c r="DQ120" s="447">
        <v>0.11999999999534339</v>
      </c>
      <c r="DR120" s="378">
        <v>591395.58000000007</v>
      </c>
      <c r="DS120" s="448">
        <v>284792.41000000003</v>
      </c>
      <c r="DT120" s="378">
        <v>69776.930000000008</v>
      </c>
      <c r="DU120" s="378">
        <v>38078.18</v>
      </c>
      <c r="DV120" s="378">
        <v>0</v>
      </c>
      <c r="DW120" s="378">
        <v>102107</v>
      </c>
    </row>
    <row r="121" spans="1:127">
      <c r="A121" s="444">
        <v>7053</v>
      </c>
      <c r="B121" s="445" t="s">
        <v>389</v>
      </c>
      <c r="C121" s="444">
        <v>7053</v>
      </c>
      <c r="D121" s="446" t="s">
        <v>907</v>
      </c>
      <c r="E121" s="446" t="s">
        <v>575</v>
      </c>
      <c r="F121" s="446" t="s">
        <v>908</v>
      </c>
      <c r="G121" s="446" t="s">
        <v>571</v>
      </c>
      <c r="H121" s="377">
        <v>2125886</v>
      </c>
      <c r="I121" s="377">
        <v>0</v>
      </c>
      <c r="J121" s="377">
        <v>2635810</v>
      </c>
      <c r="K121" s="377">
        <v>0</v>
      </c>
      <c r="L121" s="377">
        <v>91350</v>
      </c>
      <c r="M121" s="377">
        <v>3086</v>
      </c>
      <c r="N121" s="377">
        <v>0</v>
      </c>
      <c r="O121" s="377">
        <v>0</v>
      </c>
      <c r="P121" s="377">
        <v>133812</v>
      </c>
      <c r="Q121" s="377">
        <v>1668</v>
      </c>
      <c r="R121" s="377">
        <v>0</v>
      </c>
      <c r="S121" s="377">
        <v>0</v>
      </c>
      <c r="T121" s="377">
        <v>0</v>
      </c>
      <c r="U121" s="377">
        <v>98785</v>
      </c>
      <c r="V121" s="377">
        <v>0</v>
      </c>
      <c r="W121" s="377">
        <v>36106</v>
      </c>
      <c r="X121" s="377">
        <v>0</v>
      </c>
      <c r="Y121" s="377">
        <v>5126503</v>
      </c>
      <c r="Z121" s="377">
        <v>1553078</v>
      </c>
      <c r="AA121" s="377">
        <v>0</v>
      </c>
      <c r="AB121" s="377">
        <v>1238683</v>
      </c>
      <c r="AC121" s="377">
        <v>80226</v>
      </c>
      <c r="AD121" s="377">
        <v>368347</v>
      </c>
      <c r="AE121" s="377">
        <v>0</v>
      </c>
      <c r="AF121" s="377">
        <v>173519</v>
      </c>
      <c r="AG121" s="377">
        <v>20255</v>
      </c>
      <c r="AH121" s="377">
        <v>28048</v>
      </c>
      <c r="AI121" s="377">
        <v>0</v>
      </c>
      <c r="AJ121" s="377">
        <v>0</v>
      </c>
      <c r="AK121" s="377">
        <v>12173</v>
      </c>
      <c r="AL121" s="377">
        <v>6054</v>
      </c>
      <c r="AM121" s="377">
        <v>35413</v>
      </c>
      <c r="AN121" s="377">
        <v>530</v>
      </c>
      <c r="AO121" s="377">
        <v>4642</v>
      </c>
      <c r="AP121" s="377">
        <v>0</v>
      </c>
      <c r="AQ121" s="377">
        <v>40253</v>
      </c>
      <c r="AR121" s="377">
        <v>602604</v>
      </c>
      <c r="AS121" s="377">
        <v>1753</v>
      </c>
      <c r="AT121" s="377">
        <v>21968</v>
      </c>
      <c r="AU121" s="377">
        <v>64022</v>
      </c>
      <c r="AV121" s="377">
        <v>5140</v>
      </c>
      <c r="AW121" s="377">
        <v>0</v>
      </c>
      <c r="AX121" s="377">
        <v>157800.94</v>
      </c>
      <c r="AY121" s="377">
        <v>649683</v>
      </c>
      <c r="AZ121" s="377">
        <v>36940</v>
      </c>
      <c r="BA121" s="377">
        <v>235346</v>
      </c>
      <c r="BB121" s="377">
        <v>0</v>
      </c>
      <c r="BC121" s="377">
        <v>0</v>
      </c>
      <c r="BD121" s="377">
        <v>0</v>
      </c>
      <c r="BE121" s="377">
        <v>5336480.9400000004</v>
      </c>
      <c r="BF121" s="377">
        <v>635678</v>
      </c>
      <c r="BG121" s="377">
        <v>-209977.94000000041</v>
      </c>
      <c r="BH121" s="377">
        <v>425700.05999999959</v>
      </c>
      <c r="BI121" s="377">
        <v>12961</v>
      </c>
      <c r="BJ121" s="377">
        <v>0</v>
      </c>
      <c r="BK121" s="377">
        <v>0</v>
      </c>
      <c r="BL121" s="377">
        <v>12961</v>
      </c>
      <c r="BM121" s="377">
        <v>0</v>
      </c>
      <c r="BN121" s="377">
        <v>0</v>
      </c>
      <c r="BO121" s="377">
        <v>0</v>
      </c>
      <c r="BP121" s="377">
        <v>0</v>
      </c>
      <c r="BQ121" s="377">
        <v>0</v>
      </c>
      <c r="BR121" s="377">
        <v>37204</v>
      </c>
      <c r="BS121" s="377">
        <v>12961</v>
      </c>
      <c r="BT121" s="377">
        <v>50165</v>
      </c>
      <c r="BU121" s="377">
        <v>0</v>
      </c>
      <c r="BV121" s="377">
        <v>0</v>
      </c>
      <c r="BW121" s="377">
        <v>0</v>
      </c>
      <c r="BX121" s="377">
        <v>0</v>
      </c>
      <c r="BY121" s="377">
        <v>0</v>
      </c>
      <c r="BZ121" s="377">
        <v>0</v>
      </c>
      <c r="CA121" s="377">
        <v>0</v>
      </c>
      <c r="CB121" s="377">
        <v>0</v>
      </c>
      <c r="CC121" s="377">
        <v>0</v>
      </c>
      <c r="CD121" s="377">
        <v>425700.05999999959</v>
      </c>
      <c r="CE121" s="377">
        <v>0</v>
      </c>
      <c r="CF121" s="377">
        <v>50165</v>
      </c>
      <c r="CG121" s="377">
        <v>0</v>
      </c>
      <c r="CH121" s="377">
        <v>0</v>
      </c>
      <c r="CI121" s="377">
        <f t="shared" si="1"/>
        <v>475865.05999999959</v>
      </c>
      <c r="CJ121" s="377">
        <v>996693</v>
      </c>
      <c r="CK121" s="377">
        <v>359580</v>
      </c>
      <c r="CL121" s="377">
        <v>16536</v>
      </c>
      <c r="CM121" s="377">
        <v>653649</v>
      </c>
      <c r="CN121" s="377">
        <v>0</v>
      </c>
      <c r="CO121" s="377">
        <v>0</v>
      </c>
      <c r="CP121" s="377">
        <v>10109</v>
      </c>
      <c r="CQ121" s="377">
        <v>1849</v>
      </c>
      <c r="CR121" s="377">
        <v>0</v>
      </c>
      <c r="CS121" s="377">
        <v>665606</v>
      </c>
      <c r="CT121" s="377">
        <v>0</v>
      </c>
      <c r="CU121" s="377">
        <v>0</v>
      </c>
      <c r="CV121" s="377">
        <v>0</v>
      </c>
      <c r="CW121" s="377">
        <v>0</v>
      </c>
      <c r="CX121" s="377"/>
      <c r="CY121" s="377"/>
      <c r="CZ121" s="377"/>
      <c r="DA121" s="377">
        <v>0</v>
      </c>
      <c r="DB121" s="377">
        <v>0</v>
      </c>
      <c r="DC121" s="377">
        <v>130412</v>
      </c>
      <c r="DD121" s="377">
        <v>3333</v>
      </c>
      <c r="DE121" s="377">
        <v>0</v>
      </c>
      <c r="DF121" s="377">
        <v>0</v>
      </c>
      <c r="DG121" s="377">
        <v>0</v>
      </c>
      <c r="DH121" s="377">
        <v>-24638.94</v>
      </c>
      <c r="DI121" s="377">
        <v>0</v>
      </c>
      <c r="DJ121" s="377">
        <v>0</v>
      </c>
      <c r="DK121" s="377">
        <v>109106.06</v>
      </c>
      <c r="DL121" s="377">
        <v>0</v>
      </c>
      <c r="DM121" s="377">
        <v>2089</v>
      </c>
      <c r="DN121" s="377">
        <v>-1946</v>
      </c>
      <c r="DO121" s="377">
        <v>-298829</v>
      </c>
      <c r="DP121" s="377">
        <v>-159</v>
      </c>
      <c r="DQ121" s="447">
        <v>0</v>
      </c>
      <c r="DR121" s="378">
        <v>3434108</v>
      </c>
      <c r="DS121" s="448">
        <v>1902372.9400000004</v>
      </c>
      <c r="DT121" s="378">
        <v>649683</v>
      </c>
      <c r="DU121" s="378">
        <v>135480</v>
      </c>
      <c r="DV121" s="378">
        <v>98785</v>
      </c>
      <c r="DW121" s="378">
        <v>-298845</v>
      </c>
    </row>
    <row r="122" spans="1:127">
      <c r="A122" s="444">
        <v>3351</v>
      </c>
      <c r="B122" s="445" t="s">
        <v>533</v>
      </c>
      <c r="C122" s="444">
        <v>3351</v>
      </c>
      <c r="D122" s="446" t="s">
        <v>907</v>
      </c>
      <c r="E122" s="446" t="s">
        <v>573</v>
      </c>
      <c r="F122" s="446" t="s">
        <v>908</v>
      </c>
      <c r="G122" s="446" t="s">
        <v>571</v>
      </c>
      <c r="H122" s="377">
        <v>1415598.07</v>
      </c>
      <c r="I122" s="377">
        <v>0</v>
      </c>
      <c r="J122" s="377">
        <v>60501.279999999999</v>
      </c>
      <c r="K122" s="377">
        <v>0</v>
      </c>
      <c r="L122" s="377">
        <v>168620</v>
      </c>
      <c r="M122" s="377">
        <v>2971.29</v>
      </c>
      <c r="N122" s="377">
        <v>0</v>
      </c>
      <c r="O122" s="377">
        <v>0</v>
      </c>
      <c r="P122" s="377">
        <v>29252.479999999996</v>
      </c>
      <c r="Q122" s="377">
        <v>2413.0699999999997</v>
      </c>
      <c r="R122" s="377">
        <v>0</v>
      </c>
      <c r="S122" s="377">
        <v>0</v>
      </c>
      <c r="T122" s="377">
        <v>24367.08</v>
      </c>
      <c r="U122" s="377">
        <v>260</v>
      </c>
      <c r="V122" s="377">
        <v>0</v>
      </c>
      <c r="W122" s="377">
        <v>2897.5</v>
      </c>
      <c r="X122" s="377">
        <v>29543</v>
      </c>
      <c r="Y122" s="377">
        <v>1736423.7700000003</v>
      </c>
      <c r="Z122" s="377">
        <v>669196.47000000032</v>
      </c>
      <c r="AA122" s="377">
        <v>0</v>
      </c>
      <c r="AB122" s="377">
        <v>340497.89</v>
      </c>
      <c r="AC122" s="377">
        <v>13917.770000000251</v>
      </c>
      <c r="AD122" s="377">
        <v>168902.2</v>
      </c>
      <c r="AE122" s="377">
        <v>3467.97</v>
      </c>
      <c r="AF122" s="377">
        <v>26084.099999999977</v>
      </c>
      <c r="AG122" s="377">
        <v>4599.8500000000058</v>
      </c>
      <c r="AH122" s="377">
        <v>1075.2</v>
      </c>
      <c r="AI122" s="377">
        <v>0</v>
      </c>
      <c r="AJ122" s="377">
        <v>0</v>
      </c>
      <c r="AK122" s="377">
        <v>51707.68</v>
      </c>
      <c r="AL122" s="377">
        <v>0</v>
      </c>
      <c r="AM122" s="377">
        <v>2059.5</v>
      </c>
      <c r="AN122" s="377">
        <v>9352.2999999999993</v>
      </c>
      <c r="AO122" s="377">
        <v>23962.460000000003</v>
      </c>
      <c r="AP122" s="377">
        <v>21610.93</v>
      </c>
      <c r="AQ122" s="377">
        <v>18140.43</v>
      </c>
      <c r="AR122" s="377">
        <v>131665.69999999998</v>
      </c>
      <c r="AS122" s="377">
        <v>18371.849999999991</v>
      </c>
      <c r="AT122" s="377">
        <v>0</v>
      </c>
      <c r="AU122" s="377">
        <v>2136.31</v>
      </c>
      <c r="AV122" s="377">
        <v>8309.76</v>
      </c>
      <c r="AW122" s="377">
        <v>9240</v>
      </c>
      <c r="AX122" s="377">
        <v>97046.299999999988</v>
      </c>
      <c r="AY122" s="377">
        <v>37171.629999999997</v>
      </c>
      <c r="AZ122" s="377">
        <v>13339.01</v>
      </c>
      <c r="BA122" s="377">
        <v>108775.76</v>
      </c>
      <c r="BB122" s="377">
        <v>0</v>
      </c>
      <c r="BC122" s="377">
        <v>0</v>
      </c>
      <c r="BD122" s="377">
        <v>0</v>
      </c>
      <c r="BE122" s="377">
        <v>1780631.0700000003</v>
      </c>
      <c r="BF122" s="377">
        <v>308327.60999999975</v>
      </c>
      <c r="BG122" s="377">
        <v>-44207.300000000047</v>
      </c>
      <c r="BH122" s="377">
        <v>264120.30999999971</v>
      </c>
      <c r="BI122" s="377">
        <v>0</v>
      </c>
      <c r="BJ122" s="377">
        <v>0</v>
      </c>
      <c r="BK122" s="377">
        <v>0</v>
      </c>
      <c r="BL122" s="377">
        <v>0</v>
      </c>
      <c r="BM122" s="377">
        <v>0</v>
      </c>
      <c r="BN122" s="377">
        <v>0</v>
      </c>
      <c r="BO122" s="377">
        <v>0</v>
      </c>
      <c r="BP122" s="377">
        <v>0</v>
      </c>
      <c r="BQ122" s="377">
        <v>0</v>
      </c>
      <c r="BR122" s="377">
        <v>0</v>
      </c>
      <c r="BS122" s="377">
        <v>0</v>
      </c>
      <c r="BT122" s="377">
        <v>0</v>
      </c>
      <c r="BU122" s="377">
        <v>0</v>
      </c>
      <c r="BV122" s="377">
        <v>0</v>
      </c>
      <c r="BW122" s="377">
        <v>0</v>
      </c>
      <c r="BX122" s="377">
        <v>0</v>
      </c>
      <c r="BY122" s="377">
        <v>0</v>
      </c>
      <c r="BZ122" s="377">
        <v>0</v>
      </c>
      <c r="CA122" s="377">
        <v>0</v>
      </c>
      <c r="CB122" s="377">
        <v>0</v>
      </c>
      <c r="CC122" s="377">
        <v>0</v>
      </c>
      <c r="CD122" s="377">
        <v>264120.30999999971</v>
      </c>
      <c r="CE122" s="377">
        <v>0</v>
      </c>
      <c r="CF122" s="377">
        <v>0</v>
      </c>
      <c r="CG122" s="377">
        <v>0</v>
      </c>
      <c r="CH122" s="377">
        <v>0</v>
      </c>
      <c r="CI122" s="377">
        <f t="shared" si="1"/>
        <v>264120.30999999971</v>
      </c>
      <c r="CJ122" s="377">
        <v>519227.55</v>
      </c>
      <c r="CK122" s="377">
        <v>143979.59</v>
      </c>
      <c r="CL122" s="377">
        <v>0</v>
      </c>
      <c r="CM122" s="377">
        <v>375247.95999999996</v>
      </c>
      <c r="CN122" s="377">
        <v>0</v>
      </c>
      <c r="CO122" s="377">
        <v>0</v>
      </c>
      <c r="CP122" s="377">
        <v>10234.620000000001</v>
      </c>
      <c r="CQ122" s="377">
        <v>9813.49</v>
      </c>
      <c r="CR122" s="377">
        <v>-118132.67</v>
      </c>
      <c r="CS122" s="377">
        <v>277163.39999999997</v>
      </c>
      <c r="CT122" s="377">
        <v>0</v>
      </c>
      <c r="CU122" s="377">
        <v>0</v>
      </c>
      <c r="CV122" s="377">
        <v>0</v>
      </c>
      <c r="CW122" s="377">
        <v>0</v>
      </c>
      <c r="CX122" s="377"/>
      <c r="CY122" s="377"/>
      <c r="CZ122" s="377"/>
      <c r="DA122" s="377">
        <v>0</v>
      </c>
      <c r="DB122" s="377">
        <v>0</v>
      </c>
      <c r="DC122" s="377">
        <v>0</v>
      </c>
      <c r="DD122" s="377">
        <v>8788.86</v>
      </c>
      <c r="DE122" s="377">
        <v>0</v>
      </c>
      <c r="DF122" s="377">
        <v>0</v>
      </c>
      <c r="DG122" s="377">
        <v>0</v>
      </c>
      <c r="DH122" s="377">
        <v>-21832.16</v>
      </c>
      <c r="DI122" s="377">
        <v>0</v>
      </c>
      <c r="DJ122" s="377">
        <v>0</v>
      </c>
      <c r="DK122" s="377">
        <v>-13043.3</v>
      </c>
      <c r="DL122" s="377">
        <v>0</v>
      </c>
      <c r="DM122" s="377">
        <v>0</v>
      </c>
      <c r="DN122" s="377">
        <v>0</v>
      </c>
      <c r="DO122" s="377">
        <v>0</v>
      </c>
      <c r="DP122" s="377">
        <v>0</v>
      </c>
      <c r="DQ122" s="447">
        <v>0.21000000002095476</v>
      </c>
      <c r="DR122" s="378">
        <v>1226666.2500000005</v>
      </c>
      <c r="DS122" s="448">
        <v>553964.81999999983</v>
      </c>
      <c r="DT122" s="378">
        <v>37171.629999999997</v>
      </c>
      <c r="DU122" s="378">
        <v>56032.63</v>
      </c>
      <c r="DV122" s="378">
        <v>260</v>
      </c>
      <c r="DW122" s="378">
        <v>0</v>
      </c>
    </row>
    <row r="123" spans="1:127">
      <c r="A123" s="444">
        <v>3328</v>
      </c>
      <c r="B123" s="445" t="s">
        <v>534</v>
      </c>
      <c r="C123" s="444">
        <v>3328</v>
      </c>
      <c r="D123" s="446" t="s">
        <v>907</v>
      </c>
      <c r="E123" s="446" t="s">
        <v>573</v>
      </c>
      <c r="F123" s="446" t="s">
        <v>908</v>
      </c>
      <c r="G123" s="446" t="s">
        <v>571</v>
      </c>
      <c r="H123" s="377">
        <v>1230568</v>
      </c>
      <c r="I123" s="377">
        <v>0</v>
      </c>
      <c r="J123" s="377">
        <v>67968</v>
      </c>
      <c r="K123" s="377">
        <v>0</v>
      </c>
      <c r="L123" s="377">
        <v>63250</v>
      </c>
      <c r="M123" s="377">
        <v>400</v>
      </c>
      <c r="N123" s="377">
        <v>0</v>
      </c>
      <c r="O123" s="377">
        <v>0</v>
      </c>
      <c r="P123" s="377">
        <v>92264</v>
      </c>
      <c r="Q123" s="377">
        <v>25003</v>
      </c>
      <c r="R123" s="377">
        <v>0</v>
      </c>
      <c r="S123" s="377">
        <v>0</v>
      </c>
      <c r="T123" s="377">
        <v>8158</v>
      </c>
      <c r="U123" s="377">
        <v>0</v>
      </c>
      <c r="V123" s="377">
        <v>0</v>
      </c>
      <c r="W123" s="377">
        <v>4306</v>
      </c>
      <c r="X123" s="377">
        <v>50258</v>
      </c>
      <c r="Y123" s="377">
        <v>1542175</v>
      </c>
      <c r="Z123" s="377">
        <v>637487</v>
      </c>
      <c r="AA123" s="377">
        <v>1090</v>
      </c>
      <c r="AB123" s="377">
        <v>875</v>
      </c>
      <c r="AC123" s="377">
        <v>245069</v>
      </c>
      <c r="AD123" s="377">
        <v>490</v>
      </c>
      <c r="AE123" s="377">
        <v>0</v>
      </c>
      <c r="AF123" s="377">
        <v>175827</v>
      </c>
      <c r="AG123" s="377">
        <v>8166</v>
      </c>
      <c r="AH123" s="377">
        <v>31</v>
      </c>
      <c r="AI123" s="377">
        <v>0</v>
      </c>
      <c r="AJ123" s="377">
        <v>0</v>
      </c>
      <c r="AK123" s="377">
        <v>1523</v>
      </c>
      <c r="AL123" s="377">
        <v>0</v>
      </c>
      <c r="AM123" s="377">
        <v>752</v>
      </c>
      <c r="AN123" s="377">
        <v>0</v>
      </c>
      <c r="AO123" s="377">
        <v>2057</v>
      </c>
      <c r="AP123" s="377">
        <v>3471</v>
      </c>
      <c r="AQ123" s="377">
        <v>4344</v>
      </c>
      <c r="AR123" s="377">
        <v>196465</v>
      </c>
      <c r="AS123" s="377">
        <v>581</v>
      </c>
      <c r="AT123" s="377">
        <v>96</v>
      </c>
      <c r="AU123" s="377">
        <v>20955</v>
      </c>
      <c r="AV123" s="377">
        <v>5140</v>
      </c>
      <c r="AW123" s="377">
        <v>436</v>
      </c>
      <c r="AX123" s="377">
        <v>91251.98</v>
      </c>
      <c r="AY123" s="377">
        <v>225</v>
      </c>
      <c r="AZ123" s="377">
        <v>5215</v>
      </c>
      <c r="BA123" s="377">
        <v>67099</v>
      </c>
      <c r="BB123" s="377">
        <v>0</v>
      </c>
      <c r="BC123" s="377">
        <v>0</v>
      </c>
      <c r="BD123" s="377">
        <v>0</v>
      </c>
      <c r="BE123" s="377">
        <v>1468642.98</v>
      </c>
      <c r="BF123" s="377">
        <v>240251</v>
      </c>
      <c r="BG123" s="377">
        <v>73532.020000000019</v>
      </c>
      <c r="BH123" s="377">
        <v>313783.02</v>
      </c>
      <c r="BI123" s="377">
        <v>0</v>
      </c>
      <c r="BJ123" s="377">
        <v>0</v>
      </c>
      <c r="BK123" s="377">
        <v>0</v>
      </c>
      <c r="BL123" s="377">
        <v>0</v>
      </c>
      <c r="BM123" s="377">
        <v>0</v>
      </c>
      <c r="BN123" s="377">
        <v>0</v>
      </c>
      <c r="BO123" s="377">
        <v>0</v>
      </c>
      <c r="BP123" s="377">
        <v>0</v>
      </c>
      <c r="BQ123" s="377">
        <v>0</v>
      </c>
      <c r="BR123" s="377">
        <v>0</v>
      </c>
      <c r="BS123" s="377">
        <v>0</v>
      </c>
      <c r="BT123" s="377">
        <v>0</v>
      </c>
      <c r="BU123" s="377">
        <v>0</v>
      </c>
      <c r="BV123" s="377">
        <v>0</v>
      </c>
      <c r="BW123" s="377">
        <v>0</v>
      </c>
      <c r="BX123" s="377">
        <v>0</v>
      </c>
      <c r="BY123" s="377">
        <v>0</v>
      </c>
      <c r="BZ123" s="377">
        <v>0</v>
      </c>
      <c r="CA123" s="377">
        <v>0</v>
      </c>
      <c r="CB123" s="377">
        <v>0</v>
      </c>
      <c r="CC123" s="377">
        <v>0</v>
      </c>
      <c r="CD123" s="377">
        <v>313783.02</v>
      </c>
      <c r="CE123" s="377">
        <v>0</v>
      </c>
      <c r="CF123" s="377">
        <v>0</v>
      </c>
      <c r="CG123" s="377">
        <v>0</v>
      </c>
      <c r="CH123" s="377">
        <v>0</v>
      </c>
      <c r="CI123" s="377">
        <f t="shared" si="1"/>
        <v>313783.02</v>
      </c>
      <c r="CJ123" s="377">
        <v>94342</v>
      </c>
      <c r="CK123" s="377">
        <v>0</v>
      </c>
      <c r="CL123" s="377">
        <v>0</v>
      </c>
      <c r="CM123" s="377">
        <v>94342</v>
      </c>
      <c r="CN123" s="377">
        <v>0</v>
      </c>
      <c r="CO123" s="377">
        <v>0</v>
      </c>
      <c r="CP123" s="377">
        <v>5569</v>
      </c>
      <c r="CQ123" s="377">
        <v>0</v>
      </c>
      <c r="CR123" s="377">
        <v>228766</v>
      </c>
      <c r="CS123" s="377">
        <v>328678</v>
      </c>
      <c r="CT123" s="377">
        <v>0</v>
      </c>
      <c r="CU123" s="377">
        <v>0</v>
      </c>
      <c r="CV123" s="377">
        <v>0</v>
      </c>
      <c r="CW123" s="377">
        <v>0</v>
      </c>
      <c r="CX123" s="377"/>
      <c r="CY123" s="377"/>
      <c r="CZ123" s="377"/>
      <c r="DA123" s="377">
        <v>0</v>
      </c>
      <c r="DB123" s="377">
        <v>0</v>
      </c>
      <c r="DC123" s="377">
        <v>0</v>
      </c>
      <c r="DD123" s="377">
        <v>8330</v>
      </c>
      <c r="DE123" s="377">
        <v>0</v>
      </c>
      <c r="DF123" s="377">
        <v>0</v>
      </c>
      <c r="DG123" s="377">
        <v>0</v>
      </c>
      <c r="DH123" s="377">
        <v>-23226.98</v>
      </c>
      <c r="DI123" s="377">
        <v>0</v>
      </c>
      <c r="DJ123" s="377">
        <v>0</v>
      </c>
      <c r="DK123" s="377">
        <v>-14896.98</v>
      </c>
      <c r="DL123" s="377">
        <v>0</v>
      </c>
      <c r="DM123" s="377">
        <v>0</v>
      </c>
      <c r="DN123" s="377">
        <v>0</v>
      </c>
      <c r="DO123" s="377">
        <v>0</v>
      </c>
      <c r="DP123" s="377">
        <v>0</v>
      </c>
      <c r="DQ123" s="447">
        <v>0</v>
      </c>
      <c r="DR123" s="378">
        <v>1069004</v>
      </c>
      <c r="DS123" s="448">
        <v>399638.98</v>
      </c>
      <c r="DT123" s="378">
        <v>225</v>
      </c>
      <c r="DU123" s="378">
        <v>125425</v>
      </c>
      <c r="DV123" s="378">
        <v>0</v>
      </c>
      <c r="DW123" s="378">
        <v>0</v>
      </c>
    </row>
    <row r="124" spans="1:127">
      <c r="A124" s="444">
        <v>2150</v>
      </c>
      <c r="B124" s="445" t="s">
        <v>472</v>
      </c>
      <c r="C124" s="444">
        <v>2150</v>
      </c>
      <c r="D124" s="446" t="s">
        <v>907</v>
      </c>
      <c r="E124" s="446" t="s">
        <v>573</v>
      </c>
      <c r="F124" s="446" t="s">
        <v>908</v>
      </c>
      <c r="G124" s="446" t="s">
        <v>883</v>
      </c>
      <c r="H124" s="377">
        <v>1689698.01</v>
      </c>
      <c r="I124" s="377">
        <v>0</v>
      </c>
      <c r="J124" s="377">
        <v>110337.96</v>
      </c>
      <c r="K124" s="377">
        <v>0</v>
      </c>
      <c r="L124" s="377">
        <v>186090</v>
      </c>
      <c r="M124" s="377">
        <v>0</v>
      </c>
      <c r="N124" s="377">
        <v>0</v>
      </c>
      <c r="O124" s="377">
        <v>0</v>
      </c>
      <c r="P124" s="377">
        <v>22496.319999999996</v>
      </c>
      <c r="Q124" s="377">
        <v>0</v>
      </c>
      <c r="R124" s="377">
        <v>0</v>
      </c>
      <c r="S124" s="377">
        <v>0</v>
      </c>
      <c r="T124" s="377">
        <v>4047.82</v>
      </c>
      <c r="U124" s="377">
        <v>0</v>
      </c>
      <c r="V124" s="377">
        <v>0</v>
      </c>
      <c r="W124" s="377">
        <v>3952.58</v>
      </c>
      <c r="X124" s="377">
        <v>37681</v>
      </c>
      <c r="Y124" s="377">
        <v>2054303.6900000002</v>
      </c>
      <c r="Z124" s="377">
        <v>1017944.6799999998</v>
      </c>
      <c r="AA124" s="377">
        <v>5243.0599999999995</v>
      </c>
      <c r="AB124" s="377">
        <v>428872.83</v>
      </c>
      <c r="AC124" s="377">
        <v>76047.390000000596</v>
      </c>
      <c r="AD124" s="377">
        <v>81995.679999999993</v>
      </c>
      <c r="AE124" s="377">
        <v>0</v>
      </c>
      <c r="AF124" s="377">
        <v>58365.029999999737</v>
      </c>
      <c r="AG124" s="377">
        <v>17011.970000000034</v>
      </c>
      <c r="AH124" s="377">
        <v>880</v>
      </c>
      <c r="AI124" s="377">
        <v>0</v>
      </c>
      <c r="AJ124" s="377">
        <v>895</v>
      </c>
      <c r="AK124" s="377">
        <v>39957.679999999993</v>
      </c>
      <c r="AL124" s="377">
        <v>8.15</v>
      </c>
      <c r="AM124" s="377">
        <v>3195.2100000000005</v>
      </c>
      <c r="AN124" s="377">
        <v>14393.48</v>
      </c>
      <c r="AO124" s="377">
        <v>66114.310000000012</v>
      </c>
      <c r="AP124" s="377">
        <v>35244.79</v>
      </c>
      <c r="AQ124" s="377">
        <v>19211.019999999997</v>
      </c>
      <c r="AR124" s="377">
        <v>30850.860000000011</v>
      </c>
      <c r="AS124" s="377">
        <v>0</v>
      </c>
      <c r="AT124" s="377">
        <v>335</v>
      </c>
      <c r="AU124" s="377">
        <v>32303.839999999997</v>
      </c>
      <c r="AV124" s="377">
        <v>5139.75</v>
      </c>
      <c r="AW124" s="377">
        <v>0</v>
      </c>
      <c r="AX124" s="377">
        <v>125779.22</v>
      </c>
      <c r="AY124" s="377">
        <v>59181.739999999976</v>
      </c>
      <c r="AZ124" s="377">
        <v>6819.04</v>
      </c>
      <c r="BA124" s="377">
        <v>118727.03</v>
      </c>
      <c r="BB124" s="377">
        <v>0</v>
      </c>
      <c r="BC124" s="377">
        <v>0</v>
      </c>
      <c r="BD124" s="377">
        <v>0</v>
      </c>
      <c r="BE124" s="377">
        <v>2244516.7599999998</v>
      </c>
      <c r="BF124" s="377">
        <v>-401594.16</v>
      </c>
      <c r="BG124" s="377">
        <v>-190213.0699999996</v>
      </c>
      <c r="BH124" s="377">
        <v>-591807.22999999952</v>
      </c>
      <c r="BI124" s="377">
        <v>7727.13</v>
      </c>
      <c r="BJ124" s="377">
        <v>0</v>
      </c>
      <c r="BK124" s="377">
        <v>0</v>
      </c>
      <c r="BL124" s="377">
        <v>7727.13</v>
      </c>
      <c r="BM124" s="377">
        <v>0</v>
      </c>
      <c r="BN124" s="377">
        <v>2887.2</v>
      </c>
      <c r="BO124" s="377">
        <v>0</v>
      </c>
      <c r="BP124" s="377">
        <v>0</v>
      </c>
      <c r="BQ124" s="377">
        <v>2887.2</v>
      </c>
      <c r="BR124" s="377">
        <v>41751.179999999993</v>
      </c>
      <c r="BS124" s="377">
        <v>4839.93</v>
      </c>
      <c r="BT124" s="377">
        <v>46591.109999999993</v>
      </c>
      <c r="BU124" s="377">
        <v>0</v>
      </c>
      <c r="BV124" s="377">
        <v>0</v>
      </c>
      <c r="BW124" s="377">
        <v>0</v>
      </c>
      <c r="BX124" s="377">
        <v>0</v>
      </c>
      <c r="BY124" s="377">
        <v>0</v>
      </c>
      <c r="BZ124" s="377">
        <v>0</v>
      </c>
      <c r="CA124" s="377">
        <v>0</v>
      </c>
      <c r="CB124" s="377">
        <v>0</v>
      </c>
      <c r="CC124" s="377">
        <v>0</v>
      </c>
      <c r="CD124" s="377">
        <v>-591807.22999999952</v>
      </c>
      <c r="CE124" s="377">
        <v>0</v>
      </c>
      <c r="CF124" s="377">
        <v>46591.109999999993</v>
      </c>
      <c r="CG124" s="377">
        <v>0</v>
      </c>
      <c r="CH124" s="377">
        <v>0</v>
      </c>
      <c r="CI124" s="377">
        <f t="shared" si="1"/>
        <v>-545216.11999999953</v>
      </c>
      <c r="CJ124" s="377">
        <v>0</v>
      </c>
      <c r="CK124" s="377">
        <v>0</v>
      </c>
      <c r="CL124" s="377">
        <v>0</v>
      </c>
      <c r="CM124" s="377">
        <v>0</v>
      </c>
      <c r="CN124" s="377">
        <v>0</v>
      </c>
      <c r="CO124" s="377">
        <v>0</v>
      </c>
      <c r="CP124" s="377">
        <v>0</v>
      </c>
      <c r="CQ124" s="377">
        <v>0</v>
      </c>
      <c r="CR124" s="377">
        <v>0</v>
      </c>
      <c r="CS124" s="377">
        <v>0</v>
      </c>
      <c r="CT124" s="377">
        <v>0</v>
      </c>
      <c r="CU124" s="377">
        <v>0</v>
      </c>
      <c r="CV124" s="377">
        <v>0</v>
      </c>
      <c r="CW124" s="377">
        <v>0</v>
      </c>
      <c r="CX124" s="377"/>
      <c r="CY124" s="377"/>
      <c r="CZ124" s="377"/>
      <c r="DA124" s="377">
        <v>-481692.24999999977</v>
      </c>
      <c r="DB124" s="377">
        <v>-481692.24999999977</v>
      </c>
      <c r="DC124" s="377">
        <v>0</v>
      </c>
      <c r="DD124" s="377">
        <v>0</v>
      </c>
      <c r="DE124" s="377">
        <v>0</v>
      </c>
      <c r="DF124" s="377">
        <v>0</v>
      </c>
      <c r="DG124" s="377">
        <v>-8870.65</v>
      </c>
      <c r="DH124" s="377">
        <v>-54653.22</v>
      </c>
      <c r="DI124" s="377">
        <v>0</v>
      </c>
      <c r="DJ124" s="377">
        <v>0</v>
      </c>
      <c r="DK124" s="377">
        <v>-63523.87</v>
      </c>
      <c r="DL124" s="377">
        <v>0</v>
      </c>
      <c r="DM124" s="377">
        <v>0</v>
      </c>
      <c r="DN124" s="377">
        <v>0</v>
      </c>
      <c r="DO124" s="377">
        <v>0</v>
      </c>
      <c r="DP124" s="377">
        <v>0</v>
      </c>
      <c r="DQ124" s="447">
        <v>0</v>
      </c>
      <c r="DR124" s="378">
        <v>1685480.6400000001</v>
      </c>
      <c r="DS124" s="448">
        <v>559036.11999999965</v>
      </c>
      <c r="DT124" s="378">
        <v>59181.739999999976</v>
      </c>
      <c r="DU124" s="378">
        <v>26544.139999999996</v>
      </c>
      <c r="DV124" s="378">
        <v>0</v>
      </c>
      <c r="DW124" s="378">
        <v>0</v>
      </c>
    </row>
    <row r="125" spans="1:127">
      <c r="A125" s="444">
        <v>2425</v>
      </c>
      <c r="B125" s="445" t="s">
        <v>473</v>
      </c>
      <c r="C125" s="444">
        <v>2425</v>
      </c>
      <c r="D125" s="446" t="s">
        <v>907</v>
      </c>
      <c r="E125" s="446" t="s">
        <v>573</v>
      </c>
      <c r="F125" s="446" t="s">
        <v>908</v>
      </c>
      <c r="G125" s="446" t="s">
        <v>883</v>
      </c>
      <c r="H125" s="377">
        <v>1104313.07</v>
      </c>
      <c r="I125" s="377">
        <v>0</v>
      </c>
      <c r="J125" s="377">
        <v>67988.09</v>
      </c>
      <c r="K125" s="377">
        <v>0</v>
      </c>
      <c r="L125" s="377">
        <v>51060</v>
      </c>
      <c r="M125" s="377">
        <v>1200</v>
      </c>
      <c r="N125" s="377">
        <v>0</v>
      </c>
      <c r="O125" s="377">
        <v>3780</v>
      </c>
      <c r="P125" s="377">
        <v>34854.75</v>
      </c>
      <c r="Q125" s="377">
        <v>33781.75</v>
      </c>
      <c r="R125" s="377">
        <v>0</v>
      </c>
      <c r="S125" s="377">
        <v>0</v>
      </c>
      <c r="T125" s="377">
        <v>63879.000000000007</v>
      </c>
      <c r="U125" s="377">
        <v>0</v>
      </c>
      <c r="V125" s="377">
        <v>0</v>
      </c>
      <c r="W125" s="377">
        <v>761.05</v>
      </c>
      <c r="X125" s="377">
        <v>54477</v>
      </c>
      <c r="Y125" s="377">
        <v>1416094.7100000002</v>
      </c>
      <c r="Z125" s="377">
        <v>641052.15999999887</v>
      </c>
      <c r="AA125" s="377">
        <v>-395.09000000000003</v>
      </c>
      <c r="AB125" s="377">
        <v>5474.88</v>
      </c>
      <c r="AC125" s="377">
        <v>238694.42999999982</v>
      </c>
      <c r="AD125" s="377">
        <v>1281.28</v>
      </c>
      <c r="AE125" s="377">
        <v>0</v>
      </c>
      <c r="AF125" s="377">
        <v>222635.12999999992</v>
      </c>
      <c r="AG125" s="377">
        <v>15025.320000000018</v>
      </c>
      <c r="AH125" s="377">
        <v>3014</v>
      </c>
      <c r="AI125" s="377">
        <v>0</v>
      </c>
      <c r="AJ125" s="377">
        <v>3914.44</v>
      </c>
      <c r="AK125" s="377">
        <v>57245.22</v>
      </c>
      <c r="AL125" s="377">
        <v>7422.0400000000009</v>
      </c>
      <c r="AM125" s="377">
        <v>32909.69</v>
      </c>
      <c r="AN125" s="377">
        <v>7953.3600000000006</v>
      </c>
      <c r="AO125" s="377">
        <v>22914.160000000003</v>
      </c>
      <c r="AP125" s="377">
        <v>15625.33</v>
      </c>
      <c r="AQ125" s="377">
        <v>16808.160000000007</v>
      </c>
      <c r="AR125" s="377">
        <v>58283.539999999994</v>
      </c>
      <c r="AS125" s="377">
        <v>0</v>
      </c>
      <c r="AT125" s="377">
        <v>32256.480000000003</v>
      </c>
      <c r="AU125" s="377">
        <v>11614.81</v>
      </c>
      <c r="AV125" s="377">
        <v>5139.75</v>
      </c>
      <c r="AW125" s="377">
        <v>0</v>
      </c>
      <c r="AX125" s="377">
        <v>78001.100000000006</v>
      </c>
      <c r="AY125" s="377">
        <v>3529</v>
      </c>
      <c r="AZ125" s="377">
        <v>5289.77</v>
      </c>
      <c r="BA125" s="377">
        <v>91627.29</v>
      </c>
      <c r="BB125" s="377">
        <v>0</v>
      </c>
      <c r="BC125" s="377">
        <v>0</v>
      </c>
      <c r="BD125" s="377">
        <v>0</v>
      </c>
      <c r="BE125" s="377">
        <v>1577316.1199999987</v>
      </c>
      <c r="BF125" s="377">
        <v>-61775.100000000151</v>
      </c>
      <c r="BG125" s="377">
        <v>-161221.40999999852</v>
      </c>
      <c r="BH125" s="377">
        <v>-222996.50999999867</v>
      </c>
      <c r="BI125" s="377">
        <v>6373.75</v>
      </c>
      <c r="BJ125" s="377">
        <v>0</v>
      </c>
      <c r="BK125" s="377">
        <v>0</v>
      </c>
      <c r="BL125" s="377">
        <v>6373.75</v>
      </c>
      <c r="BM125" s="377">
        <v>0</v>
      </c>
      <c r="BN125" s="377">
        <v>0</v>
      </c>
      <c r="BO125" s="377">
        <v>0</v>
      </c>
      <c r="BP125" s="377">
        <v>0</v>
      </c>
      <c r="BQ125" s="377">
        <v>0</v>
      </c>
      <c r="BR125" s="377">
        <v>15932.41</v>
      </c>
      <c r="BS125" s="377">
        <v>6373.75</v>
      </c>
      <c r="BT125" s="377">
        <v>22306.16</v>
      </c>
      <c r="BU125" s="377">
        <v>0</v>
      </c>
      <c r="BV125" s="377">
        <v>0</v>
      </c>
      <c r="BW125" s="377">
        <v>0</v>
      </c>
      <c r="BX125" s="377">
        <v>0</v>
      </c>
      <c r="BY125" s="377">
        <v>0</v>
      </c>
      <c r="BZ125" s="377">
        <v>0</v>
      </c>
      <c r="CA125" s="377">
        <v>0</v>
      </c>
      <c r="CB125" s="377">
        <v>0</v>
      </c>
      <c r="CC125" s="377">
        <v>0</v>
      </c>
      <c r="CD125" s="377">
        <v>-222996.51</v>
      </c>
      <c r="CE125" s="377">
        <v>0</v>
      </c>
      <c r="CF125" s="377">
        <v>22306.16</v>
      </c>
      <c r="CG125" s="377">
        <v>0</v>
      </c>
      <c r="CH125" s="377">
        <v>0</v>
      </c>
      <c r="CI125" s="377">
        <f t="shared" si="1"/>
        <v>-200690.35</v>
      </c>
      <c r="CJ125" s="377">
        <v>0</v>
      </c>
      <c r="CK125" s="377">
        <v>0</v>
      </c>
      <c r="CL125" s="377">
        <v>0</v>
      </c>
      <c r="CM125" s="377">
        <v>0</v>
      </c>
      <c r="CN125" s="377">
        <v>0</v>
      </c>
      <c r="CO125" s="377">
        <v>0</v>
      </c>
      <c r="CP125" s="377">
        <v>0</v>
      </c>
      <c r="CQ125" s="377">
        <v>0</v>
      </c>
      <c r="CR125" s="377">
        <v>0</v>
      </c>
      <c r="CS125" s="377">
        <v>0</v>
      </c>
      <c r="CT125" s="377">
        <v>0</v>
      </c>
      <c r="CU125" s="377">
        <v>0</v>
      </c>
      <c r="CV125" s="377">
        <v>0</v>
      </c>
      <c r="CW125" s="377">
        <v>0</v>
      </c>
      <c r="CX125" s="377"/>
      <c r="CY125" s="377"/>
      <c r="CZ125" s="377"/>
      <c r="DA125" s="377">
        <v>-235249.24999999866</v>
      </c>
      <c r="DB125" s="377">
        <v>-235249.24999999866</v>
      </c>
      <c r="DC125" s="377">
        <v>0</v>
      </c>
      <c r="DD125" s="377">
        <v>44673.96</v>
      </c>
      <c r="DE125" s="377">
        <v>0</v>
      </c>
      <c r="DF125" s="377">
        <v>0</v>
      </c>
      <c r="DG125" s="377">
        <v>-10115.06</v>
      </c>
      <c r="DH125" s="377">
        <v>-22447.1</v>
      </c>
      <c r="DI125" s="377">
        <v>0</v>
      </c>
      <c r="DJ125" s="377">
        <v>0</v>
      </c>
      <c r="DK125" s="377">
        <v>12111.800000000003</v>
      </c>
      <c r="DL125" s="377">
        <v>0</v>
      </c>
      <c r="DM125" s="377">
        <v>0</v>
      </c>
      <c r="DN125" s="377">
        <v>0</v>
      </c>
      <c r="DO125" s="377">
        <v>0</v>
      </c>
      <c r="DP125" s="377">
        <v>0</v>
      </c>
      <c r="DQ125" s="447">
        <v>-1.3387762010097504E-9</v>
      </c>
      <c r="DR125" s="378">
        <v>1123768.1099999987</v>
      </c>
      <c r="DS125" s="448">
        <v>453548.01</v>
      </c>
      <c r="DT125" s="378">
        <v>3529</v>
      </c>
      <c r="DU125" s="378">
        <v>136295.5</v>
      </c>
      <c r="DV125" s="378">
        <v>0</v>
      </c>
      <c r="DW125" s="378">
        <v>0</v>
      </c>
    </row>
    <row r="126" spans="1:127">
      <c r="A126" s="444">
        <v>1008</v>
      </c>
      <c r="B126" s="445" t="s">
        <v>474</v>
      </c>
      <c r="C126" s="444">
        <v>1008</v>
      </c>
      <c r="D126" s="446" t="s">
        <v>907</v>
      </c>
      <c r="E126" s="446" t="s">
        <v>570</v>
      </c>
      <c r="F126" s="446" t="s">
        <v>908</v>
      </c>
      <c r="G126" s="446" t="s">
        <v>571</v>
      </c>
      <c r="H126" s="377">
        <v>513883.79</v>
      </c>
      <c r="I126" s="377">
        <v>0</v>
      </c>
      <c r="J126" s="377">
        <v>6072.41</v>
      </c>
      <c r="K126" s="377">
        <v>0</v>
      </c>
      <c r="L126" s="377">
        <v>0</v>
      </c>
      <c r="M126" s="377">
        <v>0</v>
      </c>
      <c r="N126" s="377">
        <v>0</v>
      </c>
      <c r="O126" s="377">
        <v>0</v>
      </c>
      <c r="P126" s="377">
        <v>25780.2</v>
      </c>
      <c r="Q126" s="377">
        <v>0</v>
      </c>
      <c r="R126" s="377">
        <v>0</v>
      </c>
      <c r="S126" s="377">
        <v>0</v>
      </c>
      <c r="T126" s="377">
        <v>139</v>
      </c>
      <c r="U126" s="377">
        <v>18000</v>
      </c>
      <c r="V126" s="377">
        <v>0</v>
      </c>
      <c r="W126" s="377">
        <v>0</v>
      </c>
      <c r="X126" s="377">
        <v>0</v>
      </c>
      <c r="Y126" s="377">
        <v>563875.39999999991</v>
      </c>
      <c r="Z126" s="377">
        <v>230511.2900000001</v>
      </c>
      <c r="AA126" s="377">
        <v>0</v>
      </c>
      <c r="AB126" s="377">
        <v>104358.42</v>
      </c>
      <c r="AC126" s="377">
        <v>0</v>
      </c>
      <c r="AD126" s="377">
        <v>14733.529999999999</v>
      </c>
      <c r="AE126" s="377">
        <v>0</v>
      </c>
      <c r="AF126" s="377">
        <v>32508.189999999988</v>
      </c>
      <c r="AG126" s="377">
        <v>3400.7599999999989</v>
      </c>
      <c r="AH126" s="377">
        <v>210</v>
      </c>
      <c r="AI126" s="377">
        <v>0</v>
      </c>
      <c r="AJ126" s="377">
        <v>0</v>
      </c>
      <c r="AK126" s="377">
        <v>1107.9100000000035</v>
      </c>
      <c r="AL126" s="377">
        <v>0</v>
      </c>
      <c r="AM126" s="377">
        <v>0</v>
      </c>
      <c r="AN126" s="377">
        <v>712.12</v>
      </c>
      <c r="AO126" s="377">
        <v>8088.12</v>
      </c>
      <c r="AP126" s="377">
        <v>0</v>
      </c>
      <c r="AQ126" s="377">
        <v>866.58</v>
      </c>
      <c r="AR126" s="377">
        <v>45672.239999999976</v>
      </c>
      <c r="AS126" s="377">
        <v>0</v>
      </c>
      <c r="AT126" s="377">
        <v>1000</v>
      </c>
      <c r="AU126" s="377">
        <v>4833.51</v>
      </c>
      <c r="AV126" s="377">
        <v>3291.75</v>
      </c>
      <c r="AW126" s="377">
        <v>0</v>
      </c>
      <c r="AX126" s="377">
        <v>0</v>
      </c>
      <c r="AY126" s="377">
        <v>23743.879999999994</v>
      </c>
      <c r="AZ126" s="377">
        <v>0</v>
      </c>
      <c r="BA126" s="377">
        <v>27520.75</v>
      </c>
      <c r="BB126" s="377">
        <v>39126.85</v>
      </c>
      <c r="BC126" s="377">
        <v>0</v>
      </c>
      <c r="BD126" s="377">
        <v>0</v>
      </c>
      <c r="BE126" s="377">
        <v>541685.90000000014</v>
      </c>
      <c r="BF126" s="377">
        <v>63510.530000000028</v>
      </c>
      <c r="BG126" s="377">
        <v>22189.499999999767</v>
      </c>
      <c r="BH126" s="377">
        <v>85700.029999999795</v>
      </c>
      <c r="BI126" s="377">
        <v>4708.75</v>
      </c>
      <c r="BJ126" s="377">
        <v>0</v>
      </c>
      <c r="BK126" s="377">
        <v>0</v>
      </c>
      <c r="BL126" s="377">
        <v>4708.75</v>
      </c>
      <c r="BM126" s="377">
        <v>0</v>
      </c>
      <c r="BN126" s="377">
        <v>0</v>
      </c>
      <c r="BO126" s="377">
        <v>0</v>
      </c>
      <c r="BP126" s="377">
        <v>0</v>
      </c>
      <c r="BQ126" s="377">
        <v>0</v>
      </c>
      <c r="BR126" s="377">
        <v>11718.1</v>
      </c>
      <c r="BS126" s="377">
        <v>4708.75</v>
      </c>
      <c r="BT126" s="377">
        <v>16426.849999999999</v>
      </c>
      <c r="BU126" s="377">
        <v>0</v>
      </c>
      <c r="BV126" s="377">
        <v>0</v>
      </c>
      <c r="BW126" s="377">
        <v>0</v>
      </c>
      <c r="BX126" s="377">
        <v>0</v>
      </c>
      <c r="BY126" s="377">
        <v>0</v>
      </c>
      <c r="BZ126" s="377">
        <v>0</v>
      </c>
      <c r="CA126" s="377">
        <v>0</v>
      </c>
      <c r="CB126" s="377">
        <v>0</v>
      </c>
      <c r="CC126" s="377">
        <v>0</v>
      </c>
      <c r="CD126" s="377">
        <v>85700.029999999795</v>
      </c>
      <c r="CE126" s="377">
        <v>0</v>
      </c>
      <c r="CF126" s="377">
        <v>16426.849999999999</v>
      </c>
      <c r="CG126" s="377">
        <v>0</v>
      </c>
      <c r="CH126" s="377">
        <v>0</v>
      </c>
      <c r="CI126" s="377">
        <f t="shared" si="1"/>
        <v>102126.8799999998</v>
      </c>
      <c r="CJ126" s="377">
        <v>15531.56</v>
      </c>
      <c r="CK126" s="377">
        <v>0</v>
      </c>
      <c r="CL126" s="377">
        <v>0</v>
      </c>
      <c r="CM126" s="377">
        <v>15531.56</v>
      </c>
      <c r="CN126" s="377">
        <v>0</v>
      </c>
      <c r="CO126" s="377">
        <v>0</v>
      </c>
      <c r="CP126" s="377">
        <v>4034.99</v>
      </c>
      <c r="CQ126" s="377">
        <v>0</v>
      </c>
      <c r="CR126" s="377">
        <v>82890.12</v>
      </c>
      <c r="CS126" s="377">
        <v>102456.67</v>
      </c>
      <c r="CT126" s="377">
        <v>0</v>
      </c>
      <c r="CU126" s="377">
        <v>0</v>
      </c>
      <c r="CV126" s="377">
        <v>0</v>
      </c>
      <c r="CW126" s="377">
        <v>0</v>
      </c>
      <c r="CX126" s="377"/>
      <c r="CY126" s="377"/>
      <c r="CZ126" s="377"/>
      <c r="DA126" s="377">
        <v>0</v>
      </c>
      <c r="DB126" s="377">
        <v>0</v>
      </c>
      <c r="DC126" s="377">
        <v>0</v>
      </c>
      <c r="DD126" s="377">
        <v>2542.6999999999998</v>
      </c>
      <c r="DE126" s="377">
        <v>0</v>
      </c>
      <c r="DF126" s="377">
        <v>0</v>
      </c>
      <c r="DG126" s="377">
        <v>-2746.48</v>
      </c>
      <c r="DH126" s="377">
        <v>-126</v>
      </c>
      <c r="DI126" s="377">
        <v>0</v>
      </c>
      <c r="DJ126" s="377">
        <v>0</v>
      </c>
      <c r="DK126" s="377">
        <v>-329.7800000000002</v>
      </c>
      <c r="DL126" s="377">
        <v>0</v>
      </c>
      <c r="DM126" s="377">
        <v>0</v>
      </c>
      <c r="DN126" s="377">
        <v>0</v>
      </c>
      <c r="DO126" s="377">
        <v>0</v>
      </c>
      <c r="DP126" s="377">
        <v>0</v>
      </c>
      <c r="DQ126" s="447">
        <v>-9.9999999947613105E-3</v>
      </c>
      <c r="DR126" s="378">
        <v>385512.19000000012</v>
      </c>
      <c r="DS126" s="448">
        <v>156173.71000000002</v>
      </c>
      <c r="DT126" s="378">
        <v>23743.879999999994</v>
      </c>
      <c r="DU126" s="378">
        <v>25919.200000000001</v>
      </c>
      <c r="DV126" s="378">
        <v>18000</v>
      </c>
      <c r="DW126" s="378">
        <v>0</v>
      </c>
    </row>
    <row r="127" spans="1:127">
      <c r="A127" s="444">
        <v>7034</v>
      </c>
      <c r="B127" s="445" t="s">
        <v>475</v>
      </c>
      <c r="C127" s="444">
        <v>7034</v>
      </c>
      <c r="D127" s="446" t="s">
        <v>907</v>
      </c>
      <c r="E127" s="446" t="s">
        <v>575</v>
      </c>
      <c r="F127" s="446" t="s">
        <v>908</v>
      </c>
      <c r="G127" s="446" t="s">
        <v>883</v>
      </c>
      <c r="H127" s="377">
        <v>905682.89</v>
      </c>
      <c r="I127" s="377">
        <v>181757</v>
      </c>
      <c r="J127" s="377">
        <v>1828717.85</v>
      </c>
      <c r="K127" s="377">
        <v>0</v>
      </c>
      <c r="L127" s="377">
        <v>42120</v>
      </c>
      <c r="M127" s="377">
        <v>2400</v>
      </c>
      <c r="N127" s="377">
        <v>0</v>
      </c>
      <c r="O127" s="377">
        <v>0</v>
      </c>
      <c r="P127" s="377">
        <v>301944.37</v>
      </c>
      <c r="Q127" s="377">
        <v>0</v>
      </c>
      <c r="R127" s="377">
        <v>0</v>
      </c>
      <c r="S127" s="377">
        <v>0</v>
      </c>
      <c r="T127" s="377">
        <v>8268.4</v>
      </c>
      <c r="U127" s="377">
        <v>62690.65</v>
      </c>
      <c r="V127" s="377">
        <v>0</v>
      </c>
      <c r="W127" s="377">
        <v>14142.58</v>
      </c>
      <c r="X127" s="377">
        <v>18784</v>
      </c>
      <c r="Y127" s="377">
        <v>3366507.74</v>
      </c>
      <c r="Z127" s="377">
        <v>1215200.5900000001</v>
      </c>
      <c r="AA127" s="377">
        <v>0</v>
      </c>
      <c r="AB127" s="377">
        <v>645964.32999999996</v>
      </c>
      <c r="AC127" s="377">
        <v>0</v>
      </c>
      <c r="AD127" s="377">
        <v>364176.61</v>
      </c>
      <c r="AE127" s="377">
        <v>0</v>
      </c>
      <c r="AF127" s="377">
        <v>37580.119999999995</v>
      </c>
      <c r="AG127" s="377">
        <v>12335.55</v>
      </c>
      <c r="AH127" s="377">
        <v>2341.5800000000004</v>
      </c>
      <c r="AI127" s="377">
        <v>0</v>
      </c>
      <c r="AJ127" s="377">
        <v>0</v>
      </c>
      <c r="AK127" s="377">
        <v>9707.4599999999991</v>
      </c>
      <c r="AL127" s="377">
        <v>0</v>
      </c>
      <c r="AM127" s="377">
        <v>0</v>
      </c>
      <c r="AN127" s="377">
        <v>9876.06</v>
      </c>
      <c r="AO127" s="377">
        <v>131439.04999999999</v>
      </c>
      <c r="AP127" s="377">
        <v>0</v>
      </c>
      <c r="AQ127" s="377">
        <v>7010.5699999999924</v>
      </c>
      <c r="AR127" s="377">
        <v>85804.89</v>
      </c>
      <c r="AS127" s="377">
        <v>3005.16</v>
      </c>
      <c r="AT127" s="377">
        <v>3971.42</v>
      </c>
      <c r="AU127" s="377">
        <v>19480.12</v>
      </c>
      <c r="AV127" s="377">
        <v>3291.75</v>
      </c>
      <c r="AW127" s="377">
        <v>2137.5</v>
      </c>
      <c r="AX127" s="377">
        <v>24308.42</v>
      </c>
      <c r="AY127" s="377">
        <v>22378.68</v>
      </c>
      <c r="AZ127" s="377">
        <v>13093.52</v>
      </c>
      <c r="BA127" s="377">
        <v>310016.01</v>
      </c>
      <c r="BB127" s="377">
        <v>405258</v>
      </c>
      <c r="BC127" s="377">
        <v>0</v>
      </c>
      <c r="BD127" s="377">
        <v>0</v>
      </c>
      <c r="BE127" s="377">
        <v>3328377.3899999997</v>
      </c>
      <c r="BF127" s="377">
        <v>402349.30000000028</v>
      </c>
      <c r="BG127" s="377">
        <v>38130.350000000559</v>
      </c>
      <c r="BH127" s="377">
        <v>440479.65000000084</v>
      </c>
      <c r="BI127" s="377">
        <v>8313.25</v>
      </c>
      <c r="BJ127" s="377">
        <v>0</v>
      </c>
      <c r="BK127" s="377">
        <v>0</v>
      </c>
      <c r="BL127" s="377">
        <v>8313.25</v>
      </c>
      <c r="BM127" s="377">
        <v>0</v>
      </c>
      <c r="BN127" s="377">
        <v>3245</v>
      </c>
      <c r="BO127" s="377">
        <v>0</v>
      </c>
      <c r="BP127" s="377">
        <v>25130.639999999999</v>
      </c>
      <c r="BQ127" s="377">
        <v>28375.64</v>
      </c>
      <c r="BR127" s="377">
        <v>32439.129999999997</v>
      </c>
      <c r="BS127" s="377">
        <v>-20062.39</v>
      </c>
      <c r="BT127" s="377">
        <v>12376.739999999998</v>
      </c>
      <c r="BU127" s="377">
        <v>0</v>
      </c>
      <c r="BV127" s="377">
        <v>0</v>
      </c>
      <c r="BW127" s="377">
        <v>0</v>
      </c>
      <c r="BX127" s="377">
        <v>0</v>
      </c>
      <c r="BY127" s="377">
        <v>0</v>
      </c>
      <c r="BZ127" s="377">
        <v>0</v>
      </c>
      <c r="CA127" s="377">
        <v>0</v>
      </c>
      <c r="CB127" s="377">
        <v>0</v>
      </c>
      <c r="CC127" s="377">
        <v>0</v>
      </c>
      <c r="CD127" s="377">
        <v>440479.65000000084</v>
      </c>
      <c r="CE127" s="377">
        <v>0</v>
      </c>
      <c r="CF127" s="377">
        <v>12376.739999999998</v>
      </c>
      <c r="CG127" s="377">
        <v>0</v>
      </c>
      <c r="CH127" s="377">
        <v>0</v>
      </c>
      <c r="CI127" s="377">
        <f t="shared" si="1"/>
        <v>452856.39000000083</v>
      </c>
      <c r="CJ127" s="377">
        <v>0</v>
      </c>
      <c r="CK127" s="377">
        <v>0</v>
      </c>
      <c r="CL127" s="377">
        <v>0</v>
      </c>
      <c r="CM127" s="377">
        <v>0</v>
      </c>
      <c r="CN127" s="377">
        <v>0</v>
      </c>
      <c r="CO127" s="377">
        <v>0</v>
      </c>
      <c r="CP127" s="377">
        <v>0</v>
      </c>
      <c r="CQ127" s="377">
        <v>0</v>
      </c>
      <c r="CR127" s="377">
        <v>0</v>
      </c>
      <c r="CS127" s="377">
        <v>0</v>
      </c>
      <c r="CT127" s="377">
        <v>0</v>
      </c>
      <c r="CU127" s="377">
        <v>0</v>
      </c>
      <c r="CV127" s="377">
        <v>0</v>
      </c>
      <c r="CW127" s="377">
        <v>0</v>
      </c>
      <c r="CX127" s="377"/>
      <c r="CY127" s="377"/>
      <c r="CZ127" s="377"/>
      <c r="DA127" s="377">
        <v>468937.53000000084</v>
      </c>
      <c r="DB127" s="377">
        <v>468937.53000000084</v>
      </c>
      <c r="DC127" s="377">
        <v>0</v>
      </c>
      <c r="DD127" s="377">
        <v>25752.37</v>
      </c>
      <c r="DE127" s="377">
        <v>0</v>
      </c>
      <c r="DF127" s="377">
        <v>0</v>
      </c>
      <c r="DG127" s="377">
        <v>-11311.15</v>
      </c>
      <c r="DH127" s="377">
        <v>-30522.36</v>
      </c>
      <c r="DI127" s="377">
        <v>0</v>
      </c>
      <c r="DJ127" s="377">
        <v>0</v>
      </c>
      <c r="DK127" s="377">
        <v>-16081.140000000001</v>
      </c>
      <c r="DL127" s="377">
        <v>0</v>
      </c>
      <c r="DM127" s="377">
        <v>0</v>
      </c>
      <c r="DN127" s="377">
        <v>0</v>
      </c>
      <c r="DO127" s="377">
        <v>0</v>
      </c>
      <c r="DP127" s="377">
        <v>0</v>
      </c>
      <c r="DQ127" s="447">
        <v>-8.149072527885437E-10</v>
      </c>
      <c r="DR127" s="378">
        <v>2275257.1999999997</v>
      </c>
      <c r="DS127" s="448">
        <v>1053120.19</v>
      </c>
      <c r="DT127" s="378">
        <v>22378.68</v>
      </c>
      <c r="DU127" s="378">
        <v>310212.77</v>
      </c>
      <c r="DV127" s="378">
        <v>62690.65</v>
      </c>
      <c r="DW127" s="378">
        <v>0</v>
      </c>
    </row>
    <row r="128" spans="1:127">
      <c r="A128" s="444">
        <v>4173</v>
      </c>
      <c r="B128" s="445" t="s">
        <v>390</v>
      </c>
      <c r="C128" s="444">
        <v>4173</v>
      </c>
      <c r="D128" s="446" t="s">
        <v>907</v>
      </c>
      <c r="E128" s="446" t="s">
        <v>577</v>
      </c>
      <c r="F128" s="446" t="s">
        <v>908</v>
      </c>
      <c r="G128" s="446" t="s">
        <v>571</v>
      </c>
      <c r="H128" s="377">
        <v>6845052.0700000003</v>
      </c>
      <c r="I128" s="377">
        <v>0</v>
      </c>
      <c r="J128" s="377">
        <v>176355.83</v>
      </c>
      <c r="K128" s="377">
        <v>0</v>
      </c>
      <c r="L128" s="377">
        <v>342920</v>
      </c>
      <c r="M128" s="377">
        <v>13884.65</v>
      </c>
      <c r="N128" s="377">
        <v>0</v>
      </c>
      <c r="O128" s="377">
        <v>0</v>
      </c>
      <c r="P128" s="377">
        <v>316792.59999999998</v>
      </c>
      <c r="Q128" s="377">
        <v>0</v>
      </c>
      <c r="R128" s="377">
        <v>0</v>
      </c>
      <c r="S128" s="377">
        <v>0</v>
      </c>
      <c r="T128" s="377">
        <v>56529.15</v>
      </c>
      <c r="U128" s="377">
        <v>0</v>
      </c>
      <c r="V128" s="377">
        <v>0</v>
      </c>
      <c r="W128" s="377">
        <v>10535</v>
      </c>
      <c r="X128" s="377">
        <v>0</v>
      </c>
      <c r="Y128" s="377">
        <v>7762069.3000000007</v>
      </c>
      <c r="Z128" s="377">
        <v>5912201.4945</v>
      </c>
      <c r="AA128" s="377">
        <v>0</v>
      </c>
      <c r="AB128" s="377">
        <v>621128.84400000004</v>
      </c>
      <c r="AC128" s="377">
        <v>108574.1265</v>
      </c>
      <c r="AD128" s="377">
        <v>286362.76199999999</v>
      </c>
      <c r="AE128" s="377">
        <v>0</v>
      </c>
      <c r="AF128" s="377">
        <v>12391.259999999998</v>
      </c>
      <c r="AG128" s="377">
        <v>11169.3235</v>
      </c>
      <c r="AH128" s="377">
        <v>5921.9054999999998</v>
      </c>
      <c r="AI128" s="377">
        <v>0</v>
      </c>
      <c r="AJ128" s="377">
        <v>0</v>
      </c>
      <c r="AK128" s="377">
        <v>145499.30849999998</v>
      </c>
      <c r="AL128" s="377">
        <v>9224.7434999999987</v>
      </c>
      <c r="AM128" s="377">
        <v>68409.0435</v>
      </c>
      <c r="AN128" s="377">
        <v>5246.2094999999999</v>
      </c>
      <c r="AO128" s="377">
        <v>53524.716000000008</v>
      </c>
      <c r="AP128" s="377">
        <v>148245.59</v>
      </c>
      <c r="AQ128" s="377">
        <v>29008.948499999999</v>
      </c>
      <c r="AR128" s="377">
        <v>100249.4745</v>
      </c>
      <c r="AS128" s="377">
        <v>151665.1605</v>
      </c>
      <c r="AT128" s="377">
        <v>10698.397500000001</v>
      </c>
      <c r="AU128" s="377">
        <v>96016.393579862633</v>
      </c>
      <c r="AV128" s="377">
        <v>48327.520499999999</v>
      </c>
      <c r="AW128" s="377">
        <v>0</v>
      </c>
      <c r="AX128" s="377">
        <v>67344.332999999999</v>
      </c>
      <c r="AY128" s="377">
        <v>0</v>
      </c>
      <c r="AZ128" s="377">
        <v>23691.568499999998</v>
      </c>
      <c r="BA128" s="377">
        <v>0</v>
      </c>
      <c r="BB128" s="377">
        <v>0</v>
      </c>
      <c r="BC128" s="377">
        <v>0</v>
      </c>
      <c r="BD128" s="377">
        <v>0</v>
      </c>
      <c r="BE128" s="377">
        <v>7914901.1235798625</v>
      </c>
      <c r="BF128" s="377">
        <v>998507.71000000043</v>
      </c>
      <c r="BG128" s="377">
        <v>-152831.82357986178</v>
      </c>
      <c r="BH128" s="377">
        <v>845675.88642013865</v>
      </c>
      <c r="BI128" s="377">
        <v>19212.810000000001</v>
      </c>
      <c r="BJ128" s="377">
        <v>0</v>
      </c>
      <c r="BK128" s="377">
        <v>0</v>
      </c>
      <c r="BL128" s="377">
        <v>19212.810000000001</v>
      </c>
      <c r="BM128" s="377">
        <v>0</v>
      </c>
      <c r="BN128" s="377">
        <v>0</v>
      </c>
      <c r="BO128" s="377">
        <v>0</v>
      </c>
      <c r="BP128" s="377">
        <v>0</v>
      </c>
      <c r="BQ128" s="377">
        <v>0</v>
      </c>
      <c r="BR128" s="377">
        <v>74163.23000000001</v>
      </c>
      <c r="BS128" s="377">
        <v>19212.810000000001</v>
      </c>
      <c r="BT128" s="377">
        <v>93376.040000000008</v>
      </c>
      <c r="BU128" s="377">
        <v>0</v>
      </c>
      <c r="BV128" s="377">
        <v>0</v>
      </c>
      <c r="BW128" s="377">
        <v>0</v>
      </c>
      <c r="BX128" s="377">
        <v>0</v>
      </c>
      <c r="BY128" s="377">
        <v>0</v>
      </c>
      <c r="BZ128" s="377">
        <v>0</v>
      </c>
      <c r="CA128" s="377">
        <v>0</v>
      </c>
      <c r="CB128" s="377">
        <v>0</v>
      </c>
      <c r="CC128" s="377">
        <v>0</v>
      </c>
      <c r="CD128" s="377">
        <v>845675.88642013865</v>
      </c>
      <c r="CE128" s="377">
        <v>0</v>
      </c>
      <c r="CF128" s="377">
        <v>93376.040000000008</v>
      </c>
      <c r="CG128" s="377">
        <v>0</v>
      </c>
      <c r="CH128" s="377">
        <v>0</v>
      </c>
      <c r="CI128" s="377">
        <f t="shared" si="1"/>
        <v>939051.92642013868</v>
      </c>
      <c r="CJ128" s="377">
        <v>951708.97</v>
      </c>
      <c r="CK128" s="377">
        <v>58756</v>
      </c>
      <c r="CL128" s="377">
        <v>1647.72</v>
      </c>
      <c r="CM128" s="377">
        <v>894600.69</v>
      </c>
      <c r="CN128" s="377">
        <v>0</v>
      </c>
      <c r="CO128" s="377">
        <v>0</v>
      </c>
      <c r="CP128" s="377">
        <v>44715.89</v>
      </c>
      <c r="CQ128" s="377">
        <v>0</v>
      </c>
      <c r="CR128" s="377">
        <v>0</v>
      </c>
      <c r="CS128" s="377">
        <v>939316.58</v>
      </c>
      <c r="CT128" s="377">
        <v>0</v>
      </c>
      <c r="CU128" s="377">
        <v>0</v>
      </c>
      <c r="CV128" s="377">
        <v>0</v>
      </c>
      <c r="CW128" s="377">
        <v>0</v>
      </c>
      <c r="CX128" s="377"/>
      <c r="CY128" s="377"/>
      <c r="CZ128" s="377"/>
      <c r="DA128" s="377">
        <v>0</v>
      </c>
      <c r="DB128" s="377">
        <v>0</v>
      </c>
      <c r="DC128" s="377">
        <v>0</v>
      </c>
      <c r="DD128" s="377">
        <v>0</v>
      </c>
      <c r="DE128" s="377">
        <v>0</v>
      </c>
      <c r="DF128" s="377">
        <v>0</v>
      </c>
      <c r="DG128" s="377">
        <v>0</v>
      </c>
      <c r="DH128" s="377">
        <v>-265</v>
      </c>
      <c r="DI128" s="377">
        <v>0</v>
      </c>
      <c r="DJ128" s="377">
        <v>0</v>
      </c>
      <c r="DK128" s="377">
        <v>-265</v>
      </c>
      <c r="DL128" s="377">
        <v>0</v>
      </c>
      <c r="DM128" s="377">
        <v>0</v>
      </c>
      <c r="DN128" s="377">
        <v>0</v>
      </c>
      <c r="DO128" s="377">
        <v>0</v>
      </c>
      <c r="DP128" s="377">
        <v>0</v>
      </c>
      <c r="DQ128" s="447">
        <v>0.35000000009313226</v>
      </c>
      <c r="DR128" s="378">
        <v>6951827.8105000006</v>
      </c>
      <c r="DS128" s="448">
        <v>963073.31307986192</v>
      </c>
      <c r="DT128" s="378">
        <v>0</v>
      </c>
      <c r="DU128" s="378">
        <v>373321.75</v>
      </c>
      <c r="DV128" s="378">
        <v>0</v>
      </c>
      <c r="DW128" s="378">
        <v>0</v>
      </c>
    </row>
    <row r="129" spans="1:127">
      <c r="A129" s="444">
        <v>2157</v>
      </c>
      <c r="B129" s="445" t="s">
        <v>476</v>
      </c>
      <c r="C129" s="444">
        <v>2157</v>
      </c>
      <c r="D129" s="446" t="s">
        <v>907</v>
      </c>
      <c r="E129" s="446" t="s">
        <v>573</v>
      </c>
      <c r="F129" s="446" t="s">
        <v>908</v>
      </c>
      <c r="G129" s="446" t="s">
        <v>883</v>
      </c>
      <c r="H129" s="377">
        <v>2051600.28</v>
      </c>
      <c r="I129" s="377">
        <v>0</v>
      </c>
      <c r="J129" s="377">
        <v>41238.75</v>
      </c>
      <c r="K129" s="377">
        <v>0</v>
      </c>
      <c r="L129" s="377">
        <v>134630</v>
      </c>
      <c r="M129" s="377">
        <v>0</v>
      </c>
      <c r="N129" s="377">
        <v>0</v>
      </c>
      <c r="O129" s="377">
        <v>0</v>
      </c>
      <c r="P129" s="377">
        <v>60463.649999999994</v>
      </c>
      <c r="Q129" s="377">
        <v>0</v>
      </c>
      <c r="R129" s="377">
        <v>0</v>
      </c>
      <c r="S129" s="377">
        <v>0</v>
      </c>
      <c r="T129" s="377">
        <v>0</v>
      </c>
      <c r="U129" s="377">
        <v>0</v>
      </c>
      <c r="V129" s="377">
        <v>0</v>
      </c>
      <c r="W129" s="377">
        <v>2465.13</v>
      </c>
      <c r="X129" s="377">
        <v>72334</v>
      </c>
      <c r="Y129" s="377">
        <v>2362731.81</v>
      </c>
      <c r="Z129" s="377">
        <v>1126496.8600000008</v>
      </c>
      <c r="AA129" s="377">
        <v>13626.51</v>
      </c>
      <c r="AB129" s="377">
        <v>-5805.5599999999995</v>
      </c>
      <c r="AC129" s="377">
        <v>496474.02999999851</v>
      </c>
      <c r="AD129" s="377">
        <v>233.99999999999994</v>
      </c>
      <c r="AE129" s="377">
        <v>0</v>
      </c>
      <c r="AF129" s="377">
        <v>293056.56000000011</v>
      </c>
      <c r="AG129" s="377">
        <v>7496.6099999999988</v>
      </c>
      <c r="AH129" s="377">
        <v>14919.2</v>
      </c>
      <c r="AI129" s="377">
        <v>0</v>
      </c>
      <c r="AJ129" s="377">
        <v>1239.2</v>
      </c>
      <c r="AK129" s="377">
        <v>18928.759999999998</v>
      </c>
      <c r="AL129" s="377">
        <v>181.8</v>
      </c>
      <c r="AM129" s="377">
        <v>2516.56</v>
      </c>
      <c r="AN129" s="377">
        <v>4898.0399999999991</v>
      </c>
      <c r="AO129" s="377">
        <v>82946.069999999978</v>
      </c>
      <c r="AP129" s="377">
        <v>27559.83</v>
      </c>
      <c r="AQ129" s="377">
        <v>8059.16</v>
      </c>
      <c r="AR129" s="377">
        <v>56251.009999999966</v>
      </c>
      <c r="AS129" s="377">
        <v>40029.910000000003</v>
      </c>
      <c r="AT129" s="377">
        <v>3220.39</v>
      </c>
      <c r="AU129" s="377">
        <v>8427.44</v>
      </c>
      <c r="AV129" s="377">
        <v>10443.48</v>
      </c>
      <c r="AW129" s="377">
        <v>0</v>
      </c>
      <c r="AX129" s="377">
        <v>93719.8</v>
      </c>
      <c r="AY129" s="377">
        <v>51445.120000000003</v>
      </c>
      <c r="AZ129" s="377">
        <v>9426.32</v>
      </c>
      <c r="BA129" s="377">
        <v>272547.89000000007</v>
      </c>
      <c r="BB129" s="377">
        <v>0</v>
      </c>
      <c r="BC129" s="377">
        <v>0</v>
      </c>
      <c r="BD129" s="377">
        <v>0</v>
      </c>
      <c r="BE129" s="377">
        <v>2638338.9899999998</v>
      </c>
      <c r="BF129" s="377">
        <v>-128949.25000000049</v>
      </c>
      <c r="BG129" s="377">
        <v>-275607.1799999997</v>
      </c>
      <c r="BH129" s="377">
        <v>-404556.43000000017</v>
      </c>
      <c r="BI129" s="377">
        <v>8713.75</v>
      </c>
      <c r="BJ129" s="377">
        <v>0</v>
      </c>
      <c r="BK129" s="377">
        <v>0</v>
      </c>
      <c r="BL129" s="377">
        <v>8713.75</v>
      </c>
      <c r="BM129" s="377">
        <v>0</v>
      </c>
      <c r="BN129" s="377">
        <v>0</v>
      </c>
      <c r="BO129" s="377">
        <v>0</v>
      </c>
      <c r="BP129" s="377">
        <v>0</v>
      </c>
      <c r="BQ129" s="377">
        <v>0</v>
      </c>
      <c r="BR129" s="377">
        <v>0</v>
      </c>
      <c r="BS129" s="377">
        <v>8713.75</v>
      </c>
      <c r="BT129" s="377">
        <v>8713.75</v>
      </c>
      <c r="BU129" s="377">
        <v>0</v>
      </c>
      <c r="BV129" s="377">
        <v>0</v>
      </c>
      <c r="BW129" s="377">
        <v>0</v>
      </c>
      <c r="BX129" s="377">
        <v>0</v>
      </c>
      <c r="BY129" s="377">
        <v>0</v>
      </c>
      <c r="BZ129" s="377">
        <v>0</v>
      </c>
      <c r="CA129" s="377">
        <v>0</v>
      </c>
      <c r="CB129" s="377">
        <v>0</v>
      </c>
      <c r="CC129" s="377">
        <v>0</v>
      </c>
      <c r="CD129" s="377">
        <v>-404556.43000000017</v>
      </c>
      <c r="CE129" s="377">
        <v>0</v>
      </c>
      <c r="CF129" s="377">
        <v>8713.75</v>
      </c>
      <c r="CG129" s="377">
        <v>0</v>
      </c>
      <c r="CH129" s="377">
        <v>0</v>
      </c>
      <c r="CI129" s="377">
        <f t="shared" si="1"/>
        <v>-395842.68000000017</v>
      </c>
      <c r="CJ129" s="377">
        <v>0</v>
      </c>
      <c r="CK129" s="377">
        <v>0</v>
      </c>
      <c r="CL129" s="377">
        <v>0</v>
      </c>
      <c r="CM129" s="377">
        <v>0</v>
      </c>
      <c r="CN129" s="377">
        <v>0</v>
      </c>
      <c r="CO129" s="377">
        <v>0</v>
      </c>
      <c r="CP129" s="377">
        <v>0</v>
      </c>
      <c r="CQ129" s="377">
        <v>0</v>
      </c>
      <c r="CR129" s="377">
        <v>0</v>
      </c>
      <c r="CS129" s="377">
        <v>0</v>
      </c>
      <c r="CT129" s="377">
        <v>0</v>
      </c>
      <c r="CU129" s="377">
        <v>0</v>
      </c>
      <c r="CV129" s="377">
        <v>0</v>
      </c>
      <c r="CW129" s="377">
        <v>0</v>
      </c>
      <c r="CX129" s="377"/>
      <c r="CY129" s="377"/>
      <c r="CZ129" s="377"/>
      <c r="DA129" s="377">
        <v>-395842.68000000017</v>
      </c>
      <c r="DB129" s="377">
        <v>-395842.68000000017</v>
      </c>
      <c r="DC129" s="377">
        <v>0</v>
      </c>
      <c r="DD129" s="377">
        <v>0</v>
      </c>
      <c r="DE129" s="377">
        <v>0</v>
      </c>
      <c r="DF129" s="377">
        <v>0</v>
      </c>
      <c r="DG129" s="377">
        <v>0</v>
      </c>
      <c r="DH129" s="377">
        <v>0</v>
      </c>
      <c r="DI129" s="377">
        <v>0</v>
      </c>
      <c r="DJ129" s="377">
        <v>0</v>
      </c>
      <c r="DK129" s="377">
        <v>0</v>
      </c>
      <c r="DL129" s="377">
        <v>0</v>
      </c>
      <c r="DM129" s="377">
        <v>0</v>
      </c>
      <c r="DN129" s="377">
        <v>0</v>
      </c>
      <c r="DO129" s="377">
        <v>0</v>
      </c>
      <c r="DP129" s="377">
        <v>0</v>
      </c>
      <c r="DQ129" s="447">
        <v>0</v>
      </c>
      <c r="DR129" s="378">
        <v>1931579.0099999995</v>
      </c>
      <c r="DS129" s="448">
        <v>706759.98000000021</v>
      </c>
      <c r="DT129" s="378">
        <v>51445.120000000003</v>
      </c>
      <c r="DU129" s="378">
        <v>60463.649999999994</v>
      </c>
      <c r="DV129" s="378">
        <v>0</v>
      </c>
      <c r="DW129" s="378">
        <v>0</v>
      </c>
    </row>
    <row r="130" spans="1:127">
      <c r="A130" s="444">
        <v>2159</v>
      </c>
      <c r="B130" s="445" t="s">
        <v>477</v>
      </c>
      <c r="C130" s="444">
        <v>2159</v>
      </c>
      <c r="D130" s="446" t="s">
        <v>907</v>
      </c>
      <c r="E130" s="446" t="s">
        <v>573</v>
      </c>
      <c r="F130" s="446" t="s">
        <v>908</v>
      </c>
      <c r="G130" s="446" t="s">
        <v>571</v>
      </c>
      <c r="H130" s="377">
        <v>1290791.95</v>
      </c>
      <c r="I130" s="377">
        <v>0</v>
      </c>
      <c r="J130" s="377">
        <v>71861.070000000007</v>
      </c>
      <c r="K130" s="377">
        <v>0</v>
      </c>
      <c r="L130" s="377">
        <v>137640</v>
      </c>
      <c r="M130" s="377">
        <v>3256.93</v>
      </c>
      <c r="N130" s="377">
        <v>0</v>
      </c>
      <c r="O130" s="377">
        <v>0</v>
      </c>
      <c r="P130" s="377">
        <v>9957.7199999999993</v>
      </c>
      <c r="Q130" s="377">
        <v>0</v>
      </c>
      <c r="R130" s="377">
        <v>0</v>
      </c>
      <c r="S130" s="377">
        <v>0</v>
      </c>
      <c r="T130" s="377">
        <v>877</v>
      </c>
      <c r="U130" s="377">
        <v>6450.24</v>
      </c>
      <c r="V130" s="377">
        <v>0</v>
      </c>
      <c r="W130" s="377">
        <v>6121.67</v>
      </c>
      <c r="X130" s="377">
        <v>41470</v>
      </c>
      <c r="Y130" s="377">
        <v>1568426.5799999998</v>
      </c>
      <c r="Z130" s="377">
        <v>704159.43000000028</v>
      </c>
      <c r="AA130" s="377">
        <v>0</v>
      </c>
      <c r="AB130" s="377">
        <v>267471.06</v>
      </c>
      <c r="AC130" s="377">
        <v>37817.319999999832</v>
      </c>
      <c r="AD130" s="377">
        <v>98422.96</v>
      </c>
      <c r="AE130" s="377">
        <v>0</v>
      </c>
      <c r="AF130" s="377">
        <v>42626.769999999873</v>
      </c>
      <c r="AG130" s="377">
        <v>4554.9400000000296</v>
      </c>
      <c r="AH130" s="377">
        <v>925</v>
      </c>
      <c r="AI130" s="377">
        <v>0</v>
      </c>
      <c r="AJ130" s="377">
        <v>0</v>
      </c>
      <c r="AK130" s="377">
        <v>8316.32</v>
      </c>
      <c r="AL130" s="377">
        <v>521.48</v>
      </c>
      <c r="AM130" s="377">
        <v>24804.240000000005</v>
      </c>
      <c r="AN130" s="377">
        <v>4073.29</v>
      </c>
      <c r="AO130" s="377">
        <v>32090.579999999998</v>
      </c>
      <c r="AP130" s="377">
        <v>16658.41</v>
      </c>
      <c r="AQ130" s="377">
        <v>1860.7800000000004</v>
      </c>
      <c r="AR130" s="377">
        <v>26055.629999999979</v>
      </c>
      <c r="AS130" s="377">
        <v>23024.170000000002</v>
      </c>
      <c r="AT130" s="377">
        <v>0</v>
      </c>
      <c r="AU130" s="377">
        <v>4741.829999999999</v>
      </c>
      <c r="AV130" s="377">
        <v>5889.66</v>
      </c>
      <c r="AW130" s="377">
        <v>4600</v>
      </c>
      <c r="AX130" s="377">
        <v>94580.96</v>
      </c>
      <c r="AY130" s="377">
        <v>85773.28</v>
      </c>
      <c r="AZ130" s="377">
        <v>5064.1400000000003</v>
      </c>
      <c r="BA130" s="377">
        <v>72037.640000000014</v>
      </c>
      <c r="BB130" s="377">
        <v>0</v>
      </c>
      <c r="BC130" s="377">
        <v>0</v>
      </c>
      <c r="BD130" s="377">
        <v>0</v>
      </c>
      <c r="BE130" s="377">
        <v>1566069.8899999997</v>
      </c>
      <c r="BF130" s="377">
        <v>6013.8600000000188</v>
      </c>
      <c r="BG130" s="377">
        <v>2356.690000000177</v>
      </c>
      <c r="BH130" s="377">
        <v>8370.5500000001957</v>
      </c>
      <c r="BI130" s="377">
        <v>6295</v>
      </c>
      <c r="BJ130" s="377">
        <v>0</v>
      </c>
      <c r="BK130" s="377">
        <v>0</v>
      </c>
      <c r="BL130" s="377">
        <v>6295</v>
      </c>
      <c r="BM130" s="377">
        <v>0</v>
      </c>
      <c r="BN130" s="377">
        <v>8842.24</v>
      </c>
      <c r="BO130" s="377">
        <v>0</v>
      </c>
      <c r="BP130" s="377">
        <v>0</v>
      </c>
      <c r="BQ130" s="377">
        <v>8842.24</v>
      </c>
      <c r="BR130" s="377">
        <v>2909.0400000000009</v>
      </c>
      <c r="BS130" s="377">
        <v>-2547.2399999999998</v>
      </c>
      <c r="BT130" s="377">
        <v>361.80000000000109</v>
      </c>
      <c r="BU130" s="377">
        <v>0</v>
      </c>
      <c r="BV130" s="377">
        <v>0</v>
      </c>
      <c r="BW130" s="377">
        <v>0</v>
      </c>
      <c r="BX130" s="377">
        <v>0</v>
      </c>
      <c r="BY130" s="377">
        <v>0</v>
      </c>
      <c r="BZ130" s="377">
        <v>0</v>
      </c>
      <c r="CA130" s="377">
        <v>0</v>
      </c>
      <c r="CB130" s="377">
        <v>0</v>
      </c>
      <c r="CC130" s="377">
        <v>0</v>
      </c>
      <c r="CD130" s="377">
        <v>8370.5500000001957</v>
      </c>
      <c r="CE130" s="377">
        <v>0</v>
      </c>
      <c r="CF130" s="377">
        <v>361.80000000000109</v>
      </c>
      <c r="CG130" s="377">
        <v>0</v>
      </c>
      <c r="CH130" s="377">
        <v>0</v>
      </c>
      <c r="CI130" s="377">
        <f t="shared" si="1"/>
        <v>8732.3500000001968</v>
      </c>
      <c r="CJ130" s="377">
        <v>115056.02</v>
      </c>
      <c r="CK130" s="377">
        <v>3392.08</v>
      </c>
      <c r="CL130" s="377">
        <v>0</v>
      </c>
      <c r="CM130" s="377">
        <v>111663.94</v>
      </c>
      <c r="CN130" s="377">
        <v>0</v>
      </c>
      <c r="CO130" s="377">
        <v>0</v>
      </c>
      <c r="CP130" s="377">
        <v>2779.85</v>
      </c>
      <c r="CQ130" s="377">
        <v>0</v>
      </c>
      <c r="CR130" s="377">
        <v>-94501.15</v>
      </c>
      <c r="CS130" s="377">
        <v>19942.640000000014</v>
      </c>
      <c r="CT130" s="377">
        <v>0</v>
      </c>
      <c r="CU130" s="377">
        <v>0</v>
      </c>
      <c r="CV130" s="377">
        <v>0</v>
      </c>
      <c r="CW130" s="377">
        <v>0</v>
      </c>
      <c r="CX130" s="377"/>
      <c r="CY130" s="377"/>
      <c r="CZ130" s="377"/>
      <c r="DA130" s="377">
        <v>0</v>
      </c>
      <c r="DB130" s="377">
        <v>0</v>
      </c>
      <c r="DC130" s="377">
        <v>0</v>
      </c>
      <c r="DD130" s="377">
        <v>139.52000000000001</v>
      </c>
      <c r="DE130" s="377">
        <v>0</v>
      </c>
      <c r="DF130" s="377">
        <v>0</v>
      </c>
      <c r="DG130" s="377">
        <v>-11349.8</v>
      </c>
      <c r="DH130" s="377">
        <v>0</v>
      </c>
      <c r="DI130" s="377">
        <v>0</v>
      </c>
      <c r="DJ130" s="377">
        <v>0</v>
      </c>
      <c r="DK130" s="377">
        <v>-11210.279999999999</v>
      </c>
      <c r="DL130" s="377">
        <v>0</v>
      </c>
      <c r="DM130" s="377">
        <v>0</v>
      </c>
      <c r="DN130" s="377">
        <v>0</v>
      </c>
      <c r="DO130" s="377">
        <v>0</v>
      </c>
      <c r="DP130" s="377">
        <v>0</v>
      </c>
      <c r="DQ130" s="447">
        <v>-0.33000000001629815</v>
      </c>
      <c r="DR130" s="378">
        <v>1155052.4799999997</v>
      </c>
      <c r="DS130" s="448">
        <v>411017.40999999992</v>
      </c>
      <c r="DT130" s="378">
        <v>85773.28</v>
      </c>
      <c r="DU130" s="378">
        <v>10834.72</v>
      </c>
      <c r="DV130" s="378">
        <v>6450.24</v>
      </c>
      <c r="DW130" s="378">
        <v>0</v>
      </c>
    </row>
    <row r="131" spans="1:127">
      <c r="A131" s="444">
        <v>2161</v>
      </c>
      <c r="B131" s="445" t="s">
        <v>478</v>
      </c>
      <c r="C131" s="444">
        <v>2161</v>
      </c>
      <c r="D131" s="446" t="s">
        <v>907</v>
      </c>
      <c r="E131" s="446" t="s">
        <v>573</v>
      </c>
      <c r="F131" s="446" t="s">
        <v>908</v>
      </c>
      <c r="G131" s="446" t="s">
        <v>571</v>
      </c>
      <c r="H131" s="377">
        <v>1685502.7</v>
      </c>
      <c r="I131" s="377">
        <v>0</v>
      </c>
      <c r="J131" s="377">
        <v>118070.72</v>
      </c>
      <c r="K131" s="377">
        <v>0</v>
      </c>
      <c r="L131" s="377">
        <v>172940</v>
      </c>
      <c r="M131" s="377">
        <v>571.29</v>
      </c>
      <c r="N131" s="377">
        <v>0</v>
      </c>
      <c r="O131" s="377">
        <v>0</v>
      </c>
      <c r="P131" s="377">
        <v>37647.539999999994</v>
      </c>
      <c r="Q131" s="377">
        <v>0</v>
      </c>
      <c r="R131" s="377">
        <v>0</v>
      </c>
      <c r="S131" s="377">
        <v>0</v>
      </c>
      <c r="T131" s="377">
        <v>0</v>
      </c>
      <c r="U131" s="377">
        <v>0</v>
      </c>
      <c r="V131" s="377">
        <v>0</v>
      </c>
      <c r="W131" s="377">
        <v>3622.08</v>
      </c>
      <c r="X131" s="377">
        <v>89389</v>
      </c>
      <c r="Y131" s="377">
        <v>2107743.33</v>
      </c>
      <c r="Z131" s="377">
        <v>895967.51000000013</v>
      </c>
      <c r="AA131" s="377">
        <v>0</v>
      </c>
      <c r="AB131" s="377">
        <v>316178.46999999997</v>
      </c>
      <c r="AC131" s="377">
        <v>35051.790000000619</v>
      </c>
      <c r="AD131" s="377">
        <v>151996.34</v>
      </c>
      <c r="AE131" s="377">
        <v>0</v>
      </c>
      <c r="AF131" s="377">
        <v>162200.72000000029</v>
      </c>
      <c r="AG131" s="377">
        <v>6904.85</v>
      </c>
      <c r="AH131" s="377">
        <v>3597.8</v>
      </c>
      <c r="AI131" s="377">
        <v>0</v>
      </c>
      <c r="AJ131" s="377">
        <v>252</v>
      </c>
      <c r="AK131" s="377">
        <v>7895.3200000000006</v>
      </c>
      <c r="AL131" s="377">
        <v>2354.1599999999994</v>
      </c>
      <c r="AM131" s="377">
        <v>4905.5600000000004</v>
      </c>
      <c r="AN131" s="377">
        <v>4397.4799999999996</v>
      </c>
      <c r="AO131" s="377">
        <v>26143.22</v>
      </c>
      <c r="AP131" s="377">
        <v>14190.66</v>
      </c>
      <c r="AQ131" s="377">
        <v>14468.969999999998</v>
      </c>
      <c r="AR131" s="377">
        <v>44127.050000000025</v>
      </c>
      <c r="AS131" s="377">
        <v>4634.08</v>
      </c>
      <c r="AT131" s="377">
        <v>0</v>
      </c>
      <c r="AU131" s="377">
        <v>16178.019999999997</v>
      </c>
      <c r="AV131" s="377">
        <v>5139.75</v>
      </c>
      <c r="AW131" s="377">
        <v>9442.3300000000163</v>
      </c>
      <c r="AX131" s="377">
        <v>104931.47</v>
      </c>
      <c r="AY131" s="377">
        <v>174627.91</v>
      </c>
      <c r="AZ131" s="377">
        <v>6392.85</v>
      </c>
      <c r="BA131" s="377">
        <v>61763.510000000017</v>
      </c>
      <c r="BB131" s="377">
        <v>0</v>
      </c>
      <c r="BC131" s="377">
        <v>0</v>
      </c>
      <c r="BD131" s="377">
        <v>0</v>
      </c>
      <c r="BE131" s="377">
        <v>2073741.820000001</v>
      </c>
      <c r="BF131" s="377">
        <v>296676.60000000044</v>
      </c>
      <c r="BG131" s="377">
        <v>34001.509999999078</v>
      </c>
      <c r="BH131" s="377">
        <v>330678.10999999952</v>
      </c>
      <c r="BI131" s="377">
        <v>7197.25</v>
      </c>
      <c r="BJ131" s="377">
        <v>0</v>
      </c>
      <c r="BK131" s="377">
        <v>0</v>
      </c>
      <c r="BL131" s="377">
        <v>7197.25</v>
      </c>
      <c r="BM131" s="377">
        <v>0</v>
      </c>
      <c r="BN131" s="377">
        <v>10573.099999999999</v>
      </c>
      <c r="BO131" s="377">
        <v>0</v>
      </c>
      <c r="BP131" s="377">
        <v>0</v>
      </c>
      <c r="BQ131" s="377">
        <v>10573.099999999999</v>
      </c>
      <c r="BR131" s="377">
        <v>15412.759999999998</v>
      </c>
      <c r="BS131" s="377">
        <v>-3375.8499999999985</v>
      </c>
      <c r="BT131" s="377">
        <v>12036.91</v>
      </c>
      <c r="BU131" s="377">
        <v>0</v>
      </c>
      <c r="BV131" s="377">
        <v>0</v>
      </c>
      <c r="BW131" s="377">
        <v>0</v>
      </c>
      <c r="BX131" s="377">
        <v>0</v>
      </c>
      <c r="BY131" s="377">
        <v>0</v>
      </c>
      <c r="BZ131" s="377">
        <v>0</v>
      </c>
      <c r="CA131" s="377">
        <v>0</v>
      </c>
      <c r="CB131" s="377">
        <v>0</v>
      </c>
      <c r="CC131" s="377">
        <v>0</v>
      </c>
      <c r="CD131" s="377">
        <v>330678.10999999952</v>
      </c>
      <c r="CE131" s="377">
        <v>0</v>
      </c>
      <c r="CF131" s="377">
        <v>12036.91</v>
      </c>
      <c r="CG131" s="377">
        <v>0</v>
      </c>
      <c r="CH131" s="377">
        <v>0</v>
      </c>
      <c r="CI131" s="377">
        <f t="shared" si="1"/>
        <v>342715.01999999949</v>
      </c>
      <c r="CJ131" s="377">
        <v>455027.21</v>
      </c>
      <c r="CK131" s="377">
        <v>0</v>
      </c>
      <c r="CL131" s="377">
        <v>0</v>
      </c>
      <c r="CM131" s="377">
        <v>455027.21</v>
      </c>
      <c r="CN131" s="377">
        <v>0</v>
      </c>
      <c r="CO131" s="377">
        <v>0</v>
      </c>
      <c r="CP131" s="377">
        <v>11824.03</v>
      </c>
      <c r="CQ131" s="377">
        <v>0</v>
      </c>
      <c r="CR131" s="377">
        <v>-133522.28</v>
      </c>
      <c r="CS131" s="377">
        <v>333328.96000000008</v>
      </c>
      <c r="CT131" s="377">
        <v>0</v>
      </c>
      <c r="CU131" s="377">
        <v>0</v>
      </c>
      <c r="CV131" s="377">
        <v>0</v>
      </c>
      <c r="CW131" s="377">
        <v>0</v>
      </c>
      <c r="CX131" s="377"/>
      <c r="CY131" s="377"/>
      <c r="CZ131" s="377"/>
      <c r="DA131" s="377">
        <v>0</v>
      </c>
      <c r="DB131" s="377">
        <v>0</v>
      </c>
      <c r="DC131" s="377">
        <v>0</v>
      </c>
      <c r="DD131" s="377">
        <v>9386.0499999999993</v>
      </c>
      <c r="DE131" s="377">
        <v>0</v>
      </c>
      <c r="DF131" s="377">
        <v>0</v>
      </c>
      <c r="DG131" s="377">
        <v>0</v>
      </c>
      <c r="DH131" s="377">
        <v>0</v>
      </c>
      <c r="DI131" s="377">
        <v>0</v>
      </c>
      <c r="DJ131" s="377">
        <v>0</v>
      </c>
      <c r="DK131" s="377">
        <v>9386.0499999999993</v>
      </c>
      <c r="DL131" s="377">
        <v>0</v>
      </c>
      <c r="DM131" s="377">
        <v>0</v>
      </c>
      <c r="DN131" s="377">
        <v>0</v>
      </c>
      <c r="DO131" s="377">
        <v>0</v>
      </c>
      <c r="DP131" s="377">
        <v>0</v>
      </c>
      <c r="DQ131" s="447"/>
      <c r="DR131" s="378">
        <v>1568299.6800000009</v>
      </c>
      <c r="DS131" s="448">
        <v>505442.14000000013</v>
      </c>
      <c r="DT131" s="378">
        <v>174627.91</v>
      </c>
      <c r="DU131" s="378">
        <v>37647.539999999994</v>
      </c>
      <c r="DV131" s="378">
        <v>0</v>
      </c>
      <c r="DW131" s="378">
        <v>0</v>
      </c>
    </row>
    <row r="132" spans="1:127">
      <c r="A132" s="444">
        <v>2160</v>
      </c>
      <c r="B132" s="445" t="s">
        <v>535</v>
      </c>
      <c r="C132" s="444">
        <v>2160</v>
      </c>
      <c r="D132" s="446" t="s">
        <v>907</v>
      </c>
      <c r="E132" s="446" t="s">
        <v>573</v>
      </c>
      <c r="F132" s="446" t="s">
        <v>908</v>
      </c>
      <c r="G132" s="446" t="s">
        <v>571</v>
      </c>
      <c r="H132" s="377">
        <v>1999457.1</v>
      </c>
      <c r="I132" s="377">
        <v>0</v>
      </c>
      <c r="J132" s="377">
        <v>65404.89</v>
      </c>
      <c r="K132" s="377">
        <v>0</v>
      </c>
      <c r="L132" s="377">
        <v>289080</v>
      </c>
      <c r="M132" s="377">
        <v>8628.2199999999993</v>
      </c>
      <c r="N132" s="377">
        <v>0</v>
      </c>
      <c r="O132" s="377">
        <v>0</v>
      </c>
      <c r="P132" s="377">
        <v>117099.69</v>
      </c>
      <c r="Q132" s="377">
        <v>25595.16</v>
      </c>
      <c r="R132" s="377">
        <v>0</v>
      </c>
      <c r="S132" s="377">
        <v>0</v>
      </c>
      <c r="T132" s="377">
        <v>15348.929999999993</v>
      </c>
      <c r="U132" s="377">
        <v>2650</v>
      </c>
      <c r="V132" s="377">
        <v>0</v>
      </c>
      <c r="W132" s="377">
        <v>18049.8</v>
      </c>
      <c r="X132" s="377">
        <v>19452</v>
      </c>
      <c r="Y132" s="377">
        <v>2560765.7900000005</v>
      </c>
      <c r="Z132" s="377">
        <v>1226885</v>
      </c>
      <c r="AA132" s="377">
        <v>0</v>
      </c>
      <c r="AB132" s="377">
        <v>441601.99</v>
      </c>
      <c r="AC132" s="377">
        <v>43166.000000000466</v>
      </c>
      <c r="AD132" s="377">
        <v>135706</v>
      </c>
      <c r="AE132" s="377">
        <v>0</v>
      </c>
      <c r="AF132" s="377">
        <v>152549.99999999919</v>
      </c>
      <c r="AG132" s="377">
        <v>8011.0000000000182</v>
      </c>
      <c r="AH132" s="377">
        <v>11590</v>
      </c>
      <c r="AI132" s="377">
        <v>0</v>
      </c>
      <c r="AJ132" s="377">
        <v>0</v>
      </c>
      <c r="AK132" s="377">
        <v>44196.85</v>
      </c>
      <c r="AL132" s="377">
        <v>3867.49</v>
      </c>
      <c r="AM132" s="377">
        <v>45908</v>
      </c>
      <c r="AN132" s="377">
        <v>5411</v>
      </c>
      <c r="AO132" s="377">
        <v>36651.829999999994</v>
      </c>
      <c r="AP132" s="377">
        <v>26354.1</v>
      </c>
      <c r="AQ132" s="377">
        <v>5525</v>
      </c>
      <c r="AR132" s="377">
        <v>108765.63999999977</v>
      </c>
      <c r="AS132" s="377">
        <v>39844</v>
      </c>
      <c r="AT132" s="377">
        <v>48.08</v>
      </c>
      <c r="AU132" s="377">
        <v>117012.65</v>
      </c>
      <c r="AV132" s="377">
        <v>10771</v>
      </c>
      <c r="AW132" s="377">
        <v>9430</v>
      </c>
      <c r="AX132" s="377">
        <v>88696</v>
      </c>
      <c r="AY132" s="377">
        <v>96658.709999999992</v>
      </c>
      <c r="AZ132" s="377">
        <v>12422.68</v>
      </c>
      <c r="BA132" s="377">
        <v>78714</v>
      </c>
      <c r="BB132" s="377">
        <v>-3114.38</v>
      </c>
      <c r="BC132" s="377">
        <v>0</v>
      </c>
      <c r="BD132" s="377">
        <v>0</v>
      </c>
      <c r="BE132" s="377">
        <v>2746672.64</v>
      </c>
      <c r="BF132" s="377">
        <v>392473.2</v>
      </c>
      <c r="BG132" s="377">
        <v>-185906.84999999963</v>
      </c>
      <c r="BH132" s="377">
        <v>206566.35000000038</v>
      </c>
      <c r="BI132" s="377">
        <v>7870</v>
      </c>
      <c r="BJ132" s="377">
        <v>0</v>
      </c>
      <c r="BK132" s="377">
        <v>0</v>
      </c>
      <c r="BL132" s="377">
        <v>7870</v>
      </c>
      <c r="BM132" s="377">
        <v>0</v>
      </c>
      <c r="BN132" s="377">
        <v>3699.2</v>
      </c>
      <c r="BO132" s="377">
        <v>0</v>
      </c>
      <c r="BP132" s="377">
        <v>0</v>
      </c>
      <c r="BQ132" s="377">
        <v>3699.2</v>
      </c>
      <c r="BR132" s="377">
        <v>0</v>
      </c>
      <c r="BS132" s="377">
        <v>4170.8</v>
      </c>
      <c r="BT132" s="377">
        <v>4170.8</v>
      </c>
      <c r="BU132" s="377">
        <v>0</v>
      </c>
      <c r="BV132" s="377">
        <v>0</v>
      </c>
      <c r="BW132" s="377">
        <v>0</v>
      </c>
      <c r="BX132" s="377">
        <v>0</v>
      </c>
      <c r="BY132" s="377">
        <v>0</v>
      </c>
      <c r="BZ132" s="377">
        <v>0</v>
      </c>
      <c r="CA132" s="377">
        <v>0</v>
      </c>
      <c r="CB132" s="377">
        <v>0</v>
      </c>
      <c r="CC132" s="377">
        <v>0</v>
      </c>
      <c r="CD132" s="377">
        <v>206566.35000000038</v>
      </c>
      <c r="CE132" s="377">
        <v>0</v>
      </c>
      <c r="CF132" s="377">
        <v>4170.8</v>
      </c>
      <c r="CG132" s="377">
        <v>0</v>
      </c>
      <c r="CH132" s="377">
        <v>0</v>
      </c>
      <c r="CI132" s="377">
        <f t="shared" si="1"/>
        <v>210737.15000000037</v>
      </c>
      <c r="CJ132" s="377">
        <v>408349.24</v>
      </c>
      <c r="CK132" s="377">
        <v>231.2</v>
      </c>
      <c r="CL132" s="377">
        <v>0</v>
      </c>
      <c r="CM132" s="377">
        <v>408118.04</v>
      </c>
      <c r="CN132" s="377">
        <v>0</v>
      </c>
      <c r="CO132" s="377">
        <v>0</v>
      </c>
      <c r="CP132" s="377">
        <v>5363.81</v>
      </c>
      <c r="CQ132" s="377">
        <v>0</v>
      </c>
      <c r="CR132" s="377">
        <v>-162900</v>
      </c>
      <c r="CS132" s="377">
        <v>250581.84999999998</v>
      </c>
      <c r="CT132" s="377">
        <v>0</v>
      </c>
      <c r="CU132" s="377">
        <v>0</v>
      </c>
      <c r="CV132" s="377">
        <v>0</v>
      </c>
      <c r="CW132" s="377">
        <v>0</v>
      </c>
      <c r="CX132" s="377"/>
      <c r="CY132" s="377"/>
      <c r="CZ132" s="377"/>
      <c r="DA132" s="377">
        <v>0</v>
      </c>
      <c r="DB132" s="377">
        <v>0</v>
      </c>
      <c r="DC132" s="377">
        <v>0</v>
      </c>
      <c r="DD132" s="377">
        <v>11737.59</v>
      </c>
      <c r="DE132" s="377">
        <v>0</v>
      </c>
      <c r="DF132" s="377">
        <v>0</v>
      </c>
      <c r="DG132" s="377">
        <v>-51337.32</v>
      </c>
      <c r="DH132" s="377">
        <v>-245</v>
      </c>
      <c r="DI132" s="377">
        <v>0</v>
      </c>
      <c r="DJ132" s="377">
        <v>0</v>
      </c>
      <c r="DK132" s="377">
        <v>-39844.729999999996</v>
      </c>
      <c r="DL132" s="377">
        <v>0</v>
      </c>
      <c r="DM132" s="377">
        <v>0</v>
      </c>
      <c r="DN132" s="377">
        <v>0</v>
      </c>
      <c r="DO132" s="377">
        <v>0</v>
      </c>
      <c r="DP132" s="377">
        <v>0</v>
      </c>
      <c r="DQ132" s="447">
        <v>2.9999999998835847E-2</v>
      </c>
      <c r="DR132" s="378">
        <v>2007919.9899999998</v>
      </c>
      <c r="DS132" s="448">
        <v>738752.65000000037</v>
      </c>
      <c r="DT132" s="378">
        <v>96658.709999999992</v>
      </c>
      <c r="DU132" s="378">
        <v>158043.78</v>
      </c>
      <c r="DV132" s="378">
        <v>2650</v>
      </c>
      <c r="DW132" s="378">
        <v>0</v>
      </c>
    </row>
    <row r="133" spans="1:127">
      <c r="A133" s="444">
        <v>2063</v>
      </c>
      <c r="B133" s="445" t="s">
        <v>536</v>
      </c>
      <c r="C133" s="444">
        <v>2063</v>
      </c>
      <c r="D133" s="446" t="s">
        <v>907</v>
      </c>
      <c r="E133" s="446" t="s">
        <v>573</v>
      </c>
      <c r="F133" s="446" t="s">
        <v>908</v>
      </c>
      <c r="G133" s="446" t="s">
        <v>571</v>
      </c>
      <c r="H133" s="377">
        <v>2786446.09</v>
      </c>
      <c r="I133" s="377">
        <v>0</v>
      </c>
      <c r="J133" s="377">
        <v>97753.47</v>
      </c>
      <c r="K133" s="377">
        <v>0</v>
      </c>
      <c r="L133" s="377">
        <v>355200</v>
      </c>
      <c r="M133" s="377">
        <v>400</v>
      </c>
      <c r="N133" s="377">
        <v>0</v>
      </c>
      <c r="O133" s="377">
        <v>0</v>
      </c>
      <c r="P133" s="377">
        <v>98630.43</v>
      </c>
      <c r="Q133" s="377">
        <v>12184.92</v>
      </c>
      <c r="R133" s="377">
        <v>0</v>
      </c>
      <c r="S133" s="377">
        <v>4189.17</v>
      </c>
      <c r="T133" s="377">
        <v>8416.35</v>
      </c>
      <c r="U133" s="377">
        <v>13902.32</v>
      </c>
      <c r="V133" s="377">
        <v>0</v>
      </c>
      <c r="W133" s="377">
        <v>21368.13</v>
      </c>
      <c r="X133" s="377">
        <v>49435</v>
      </c>
      <c r="Y133" s="377">
        <v>3447925.88</v>
      </c>
      <c r="Z133" s="377">
        <v>1720954.31</v>
      </c>
      <c r="AA133" s="377">
        <v>0</v>
      </c>
      <c r="AB133" s="377">
        <v>395950.69</v>
      </c>
      <c r="AC133" s="377">
        <v>140094.14999999723</v>
      </c>
      <c r="AD133" s="377">
        <v>212776.8</v>
      </c>
      <c r="AE133" s="377">
        <v>107741.93</v>
      </c>
      <c r="AF133" s="377">
        <v>118557.04999999964</v>
      </c>
      <c r="AG133" s="377">
        <v>16857.12000000005</v>
      </c>
      <c r="AH133" s="377">
        <v>4802.33</v>
      </c>
      <c r="AI133" s="377">
        <v>0</v>
      </c>
      <c r="AJ133" s="377">
        <v>0</v>
      </c>
      <c r="AK133" s="377">
        <v>43290.17</v>
      </c>
      <c r="AL133" s="377">
        <v>0</v>
      </c>
      <c r="AM133" s="377">
        <v>4746.6400000000003</v>
      </c>
      <c r="AN133" s="377">
        <v>25262.27</v>
      </c>
      <c r="AO133" s="377">
        <v>61168.280000000006</v>
      </c>
      <c r="AP133" s="377">
        <v>56709.66</v>
      </c>
      <c r="AQ133" s="377">
        <v>9569.4</v>
      </c>
      <c r="AR133" s="377">
        <v>192268.52000000008</v>
      </c>
      <c r="AS133" s="377">
        <v>41223.42</v>
      </c>
      <c r="AT133" s="377">
        <v>0</v>
      </c>
      <c r="AU133" s="377">
        <v>21498.41</v>
      </c>
      <c r="AV133" s="377">
        <v>24501.010000000002</v>
      </c>
      <c r="AW133" s="377">
        <v>0</v>
      </c>
      <c r="AX133" s="377">
        <v>61409.24</v>
      </c>
      <c r="AY133" s="377">
        <v>14478.81</v>
      </c>
      <c r="AZ133" s="377">
        <v>105798.63</v>
      </c>
      <c r="BA133" s="377">
        <v>22953.299999999996</v>
      </c>
      <c r="BB133" s="377">
        <v>0</v>
      </c>
      <c r="BC133" s="377">
        <v>0</v>
      </c>
      <c r="BD133" s="377">
        <v>0</v>
      </c>
      <c r="BE133" s="377">
        <v>3402612.1399999969</v>
      </c>
      <c r="BF133" s="377">
        <v>103101.9899999995</v>
      </c>
      <c r="BG133" s="377">
        <v>45313.740000003017</v>
      </c>
      <c r="BH133" s="377">
        <v>148415.73000000251</v>
      </c>
      <c r="BI133" s="377">
        <v>9045.6299999999992</v>
      </c>
      <c r="BJ133" s="377">
        <v>0</v>
      </c>
      <c r="BK133" s="377">
        <v>0</v>
      </c>
      <c r="BL133" s="377">
        <v>9045.6299999999992</v>
      </c>
      <c r="BM133" s="377">
        <v>0</v>
      </c>
      <c r="BN133" s="377">
        <v>15521</v>
      </c>
      <c r="BO133" s="377">
        <v>0</v>
      </c>
      <c r="BP133" s="377">
        <v>0</v>
      </c>
      <c r="BQ133" s="377">
        <v>15521</v>
      </c>
      <c r="BR133" s="377">
        <v>60531.95</v>
      </c>
      <c r="BS133" s="377">
        <v>-6475.3700000000008</v>
      </c>
      <c r="BT133" s="377">
        <v>54056.579999999994</v>
      </c>
      <c r="BU133" s="377">
        <v>0</v>
      </c>
      <c r="BV133" s="377">
        <v>0</v>
      </c>
      <c r="BW133" s="377">
        <v>0</v>
      </c>
      <c r="BX133" s="377">
        <v>0</v>
      </c>
      <c r="BY133" s="377">
        <v>0</v>
      </c>
      <c r="BZ133" s="377">
        <v>0</v>
      </c>
      <c r="CA133" s="377">
        <v>0</v>
      </c>
      <c r="CB133" s="377">
        <v>0</v>
      </c>
      <c r="CC133" s="377">
        <v>0</v>
      </c>
      <c r="CD133" s="377">
        <v>148415.73000000251</v>
      </c>
      <c r="CE133" s="377">
        <v>0</v>
      </c>
      <c r="CF133" s="377">
        <v>54056.579999999994</v>
      </c>
      <c r="CG133" s="377">
        <v>0</v>
      </c>
      <c r="CH133" s="377">
        <v>0</v>
      </c>
      <c r="CI133" s="377">
        <f t="shared" si="1"/>
        <v>202472.3100000025</v>
      </c>
      <c r="CJ133" s="377">
        <v>414892.5</v>
      </c>
      <c r="CK133" s="377">
        <v>0</v>
      </c>
      <c r="CL133" s="377">
        <v>0</v>
      </c>
      <c r="CM133" s="377">
        <v>414892.5</v>
      </c>
      <c r="CN133" s="377">
        <v>0</v>
      </c>
      <c r="CO133" s="377">
        <v>0</v>
      </c>
      <c r="CP133" s="377">
        <v>11425.3</v>
      </c>
      <c r="CQ133" s="377">
        <v>0</v>
      </c>
      <c r="CR133" s="377">
        <v>-227783.04499999984</v>
      </c>
      <c r="CS133" s="377">
        <v>198534.75500000015</v>
      </c>
      <c r="CT133" s="377">
        <v>0</v>
      </c>
      <c r="CU133" s="377">
        <v>0</v>
      </c>
      <c r="CV133" s="377">
        <v>0</v>
      </c>
      <c r="CW133" s="377">
        <v>0</v>
      </c>
      <c r="CX133" s="377"/>
      <c r="CY133" s="377"/>
      <c r="CZ133" s="377"/>
      <c r="DA133" s="377">
        <v>0</v>
      </c>
      <c r="DB133" s="377">
        <v>0</v>
      </c>
      <c r="DC133" s="377">
        <v>0</v>
      </c>
      <c r="DD133" s="377">
        <v>3937.55</v>
      </c>
      <c r="DE133" s="377">
        <v>0</v>
      </c>
      <c r="DF133" s="377">
        <v>0</v>
      </c>
      <c r="DG133" s="377">
        <v>0</v>
      </c>
      <c r="DH133" s="377">
        <v>0</v>
      </c>
      <c r="DI133" s="377">
        <v>0</v>
      </c>
      <c r="DJ133" s="377">
        <v>0</v>
      </c>
      <c r="DK133" s="377">
        <v>3937.55</v>
      </c>
      <c r="DL133" s="377">
        <v>0</v>
      </c>
      <c r="DM133" s="377">
        <v>0</v>
      </c>
      <c r="DN133" s="377">
        <v>0</v>
      </c>
      <c r="DO133" s="377">
        <v>0</v>
      </c>
      <c r="DP133" s="377">
        <v>0</v>
      </c>
      <c r="DQ133" s="447">
        <v>4.9999998591374606E-3</v>
      </c>
      <c r="DR133" s="378">
        <v>2712932.049999997</v>
      </c>
      <c r="DS133" s="448">
        <v>689680.08999999985</v>
      </c>
      <c r="DT133" s="378">
        <v>14478.81</v>
      </c>
      <c r="DU133" s="378">
        <v>119231.7</v>
      </c>
      <c r="DV133" s="378">
        <v>18091.489999999998</v>
      </c>
      <c r="DW133" s="378">
        <v>0</v>
      </c>
    </row>
    <row r="134" spans="1:127">
      <c r="A134" s="444">
        <v>1018</v>
      </c>
      <c r="B134" s="445" t="s">
        <v>479</v>
      </c>
      <c r="C134" s="444">
        <v>1018</v>
      </c>
      <c r="D134" s="446" t="s">
        <v>907</v>
      </c>
      <c r="E134" s="446" t="s">
        <v>570</v>
      </c>
      <c r="F134" s="446" t="s">
        <v>908</v>
      </c>
      <c r="G134" s="446" t="s">
        <v>571</v>
      </c>
      <c r="H134" s="377">
        <v>1034145.99</v>
      </c>
      <c r="I134" s="377">
        <v>0</v>
      </c>
      <c r="J134" s="377">
        <v>40298.93</v>
      </c>
      <c r="K134" s="377">
        <v>0</v>
      </c>
      <c r="L134" s="377">
        <v>0</v>
      </c>
      <c r="M134" s="377">
        <v>0</v>
      </c>
      <c r="N134" s="377">
        <v>0</v>
      </c>
      <c r="O134" s="377">
        <v>0</v>
      </c>
      <c r="P134" s="377">
        <v>29483.1</v>
      </c>
      <c r="Q134" s="377">
        <v>0</v>
      </c>
      <c r="R134" s="377">
        <v>0</v>
      </c>
      <c r="S134" s="377">
        <v>0</v>
      </c>
      <c r="T134" s="377">
        <v>0</v>
      </c>
      <c r="U134" s="377">
        <v>60000</v>
      </c>
      <c r="V134" s="377">
        <v>0</v>
      </c>
      <c r="W134" s="377">
        <v>0</v>
      </c>
      <c r="X134" s="377">
        <v>0</v>
      </c>
      <c r="Y134" s="377">
        <v>1163928.02</v>
      </c>
      <c r="Z134" s="377">
        <v>154319.78000000006</v>
      </c>
      <c r="AA134" s="377">
        <v>294235.77999999997</v>
      </c>
      <c r="AB134" s="377">
        <v>0</v>
      </c>
      <c r="AC134" s="377">
        <v>26690.809999999867</v>
      </c>
      <c r="AD134" s="377">
        <v>35753.79</v>
      </c>
      <c r="AE134" s="377">
        <v>0</v>
      </c>
      <c r="AF134" s="377">
        <v>59347.590000000317</v>
      </c>
      <c r="AG134" s="377">
        <v>2249.1099999999806</v>
      </c>
      <c r="AH134" s="377">
        <v>2522.33</v>
      </c>
      <c r="AI134" s="377">
        <v>0</v>
      </c>
      <c r="AJ134" s="377">
        <v>0</v>
      </c>
      <c r="AK134" s="377">
        <v>3056.2599999999993</v>
      </c>
      <c r="AL134" s="377">
        <v>111</v>
      </c>
      <c r="AM134" s="377">
        <v>26260.720000000005</v>
      </c>
      <c r="AN134" s="377">
        <v>0</v>
      </c>
      <c r="AO134" s="377">
        <v>28834.730000000007</v>
      </c>
      <c r="AP134" s="377">
        <v>0</v>
      </c>
      <c r="AQ134" s="377">
        <v>7522.0399999999991</v>
      </c>
      <c r="AR134" s="377">
        <v>15092.889999999998</v>
      </c>
      <c r="AS134" s="377">
        <v>0</v>
      </c>
      <c r="AT134" s="377">
        <v>0</v>
      </c>
      <c r="AU134" s="377">
        <v>20945.230000000018</v>
      </c>
      <c r="AV134" s="377">
        <v>3291.75</v>
      </c>
      <c r="AW134" s="377">
        <v>0</v>
      </c>
      <c r="AX134" s="377">
        <v>13663.439999999999</v>
      </c>
      <c r="AY134" s="377">
        <v>38552.130000000012</v>
      </c>
      <c r="AZ134" s="377">
        <v>24.04</v>
      </c>
      <c r="BA134" s="377">
        <v>171684.02999999994</v>
      </c>
      <c r="BB134" s="377">
        <v>0</v>
      </c>
      <c r="BC134" s="377">
        <v>0</v>
      </c>
      <c r="BD134" s="377">
        <v>0</v>
      </c>
      <c r="BE134" s="377">
        <v>904157.45000000007</v>
      </c>
      <c r="BF134" s="377">
        <v>33813.389999999934</v>
      </c>
      <c r="BG134" s="377">
        <v>259770.56999999995</v>
      </c>
      <c r="BH134" s="377">
        <v>293583.9599999999</v>
      </c>
      <c r="BI134" s="377">
        <v>5127.25</v>
      </c>
      <c r="BJ134" s="377">
        <v>0</v>
      </c>
      <c r="BK134" s="377">
        <v>0</v>
      </c>
      <c r="BL134" s="377">
        <v>5127.25</v>
      </c>
      <c r="BM134" s="377">
        <v>0</v>
      </c>
      <c r="BN134" s="377">
        <v>0</v>
      </c>
      <c r="BO134" s="377">
        <v>0</v>
      </c>
      <c r="BP134" s="377">
        <v>0</v>
      </c>
      <c r="BQ134" s="377">
        <v>0</v>
      </c>
      <c r="BR134" s="377">
        <v>27780.32</v>
      </c>
      <c r="BS134" s="377">
        <v>5127.25</v>
      </c>
      <c r="BT134" s="377">
        <v>32907.57</v>
      </c>
      <c r="BU134" s="377">
        <v>0</v>
      </c>
      <c r="BV134" s="377">
        <v>0</v>
      </c>
      <c r="BW134" s="377">
        <v>0</v>
      </c>
      <c r="BX134" s="377">
        <v>0</v>
      </c>
      <c r="BY134" s="377">
        <v>0</v>
      </c>
      <c r="BZ134" s="377">
        <v>0</v>
      </c>
      <c r="CA134" s="377">
        <v>0</v>
      </c>
      <c r="CB134" s="377">
        <v>0</v>
      </c>
      <c r="CC134" s="377">
        <v>0</v>
      </c>
      <c r="CD134" s="377">
        <v>293583.9599999999</v>
      </c>
      <c r="CE134" s="377">
        <v>0</v>
      </c>
      <c r="CF134" s="377">
        <v>32907.57</v>
      </c>
      <c r="CG134" s="377">
        <v>0</v>
      </c>
      <c r="CH134" s="377">
        <v>0</v>
      </c>
      <c r="CI134" s="377">
        <f t="shared" si="1"/>
        <v>326491.52999999991</v>
      </c>
      <c r="CJ134" s="377">
        <v>32571.1</v>
      </c>
      <c r="CK134" s="377">
        <v>0</v>
      </c>
      <c r="CL134" s="377">
        <v>0</v>
      </c>
      <c r="CM134" s="377">
        <v>32571.1</v>
      </c>
      <c r="CN134" s="377">
        <v>0</v>
      </c>
      <c r="CO134" s="377">
        <v>0</v>
      </c>
      <c r="CP134" s="377">
        <v>0</v>
      </c>
      <c r="CQ134" s="377">
        <v>0</v>
      </c>
      <c r="CR134" s="377">
        <v>293135.96999999997</v>
      </c>
      <c r="CS134" s="377">
        <v>325707.06999999995</v>
      </c>
      <c r="CT134" s="377">
        <v>0</v>
      </c>
      <c r="CU134" s="377">
        <v>0</v>
      </c>
      <c r="CV134" s="377">
        <v>0</v>
      </c>
      <c r="CW134" s="377">
        <v>0</v>
      </c>
      <c r="CX134" s="377"/>
      <c r="CY134" s="377"/>
      <c r="CZ134" s="377"/>
      <c r="DA134" s="377">
        <v>0</v>
      </c>
      <c r="DB134" s="377">
        <v>0</v>
      </c>
      <c r="DC134" s="377">
        <v>0</v>
      </c>
      <c r="DD134" s="377">
        <v>784.47</v>
      </c>
      <c r="DE134" s="377">
        <v>0</v>
      </c>
      <c r="DF134" s="377">
        <v>0</v>
      </c>
      <c r="DG134" s="377">
        <v>0</v>
      </c>
      <c r="DH134" s="377">
        <v>0</v>
      </c>
      <c r="DI134" s="377">
        <v>0</v>
      </c>
      <c r="DJ134" s="377">
        <v>0</v>
      </c>
      <c r="DK134" s="377">
        <v>784.47</v>
      </c>
      <c r="DL134" s="377">
        <v>0</v>
      </c>
      <c r="DM134" s="377">
        <v>0</v>
      </c>
      <c r="DN134" s="377">
        <v>0</v>
      </c>
      <c r="DO134" s="377">
        <v>0</v>
      </c>
      <c r="DP134" s="377">
        <v>0</v>
      </c>
      <c r="DQ134" s="447">
        <v>-9.9999998928979039E-3</v>
      </c>
      <c r="DR134" s="378">
        <v>572596.86000000022</v>
      </c>
      <c r="DS134" s="448">
        <v>331560.58999999985</v>
      </c>
      <c r="DT134" s="378">
        <v>38552.130000000012</v>
      </c>
      <c r="DU134" s="378">
        <v>29483.1</v>
      </c>
      <c r="DV134" s="378">
        <v>60000</v>
      </c>
      <c r="DW134" s="378">
        <v>0</v>
      </c>
    </row>
    <row r="135" spans="1:127">
      <c r="A135" s="444">
        <v>1000</v>
      </c>
      <c r="B135" s="445" t="s">
        <v>480</v>
      </c>
      <c r="C135" s="444">
        <v>1000</v>
      </c>
      <c r="D135" s="446" t="s">
        <v>907</v>
      </c>
      <c r="E135" s="446" t="s">
        <v>570</v>
      </c>
      <c r="F135" s="446" t="s">
        <v>908</v>
      </c>
      <c r="G135" s="446" t="s">
        <v>883</v>
      </c>
      <c r="H135" s="377">
        <v>536701.67000000004</v>
      </c>
      <c r="I135" s="377">
        <v>0</v>
      </c>
      <c r="J135" s="377">
        <v>16440.759999999998</v>
      </c>
      <c r="K135" s="377">
        <v>0</v>
      </c>
      <c r="L135" s="377">
        <v>0</v>
      </c>
      <c r="M135" s="377">
        <v>0</v>
      </c>
      <c r="N135" s="377">
        <v>0</v>
      </c>
      <c r="O135" s="377">
        <v>0</v>
      </c>
      <c r="P135" s="377">
        <v>31189.240000000005</v>
      </c>
      <c r="Q135" s="377">
        <v>0</v>
      </c>
      <c r="R135" s="377">
        <v>0</v>
      </c>
      <c r="S135" s="377">
        <v>0</v>
      </c>
      <c r="T135" s="377">
        <v>73432.459999999992</v>
      </c>
      <c r="U135" s="377">
        <v>109794.18</v>
      </c>
      <c r="V135" s="377">
        <v>0</v>
      </c>
      <c r="W135" s="377">
        <v>0</v>
      </c>
      <c r="X135" s="377">
        <v>0</v>
      </c>
      <c r="Y135" s="377">
        <v>767558.31</v>
      </c>
      <c r="Z135" s="377">
        <v>193268.38000000015</v>
      </c>
      <c r="AA135" s="377">
        <v>0</v>
      </c>
      <c r="AB135" s="377">
        <v>169149.8</v>
      </c>
      <c r="AC135" s="377">
        <v>277.0999999998312</v>
      </c>
      <c r="AD135" s="377">
        <v>102422.28</v>
      </c>
      <c r="AE135" s="377">
        <v>0</v>
      </c>
      <c r="AF135" s="377">
        <v>7121.3999999999069</v>
      </c>
      <c r="AG135" s="377">
        <v>1445.3899999999931</v>
      </c>
      <c r="AH135" s="377">
        <v>3857</v>
      </c>
      <c r="AI135" s="377">
        <v>0</v>
      </c>
      <c r="AJ135" s="377">
        <v>0</v>
      </c>
      <c r="AK135" s="377">
        <v>39179.399999999994</v>
      </c>
      <c r="AL135" s="377">
        <v>0</v>
      </c>
      <c r="AM135" s="377">
        <v>2478.1799999999994</v>
      </c>
      <c r="AN135" s="377">
        <v>1932.8899999999999</v>
      </c>
      <c r="AO135" s="377">
        <v>8135.93</v>
      </c>
      <c r="AP135" s="377">
        <v>0</v>
      </c>
      <c r="AQ135" s="377">
        <v>2161.35</v>
      </c>
      <c r="AR135" s="377">
        <v>4581.7499999999982</v>
      </c>
      <c r="AS135" s="377">
        <v>375</v>
      </c>
      <c r="AT135" s="377">
        <v>0</v>
      </c>
      <c r="AU135" s="377">
        <v>10579.250000000004</v>
      </c>
      <c r="AV135" s="377">
        <v>3291.75</v>
      </c>
      <c r="AW135" s="377">
        <v>0</v>
      </c>
      <c r="AX135" s="377">
        <v>2670</v>
      </c>
      <c r="AY135" s="377">
        <v>7345.4999999999991</v>
      </c>
      <c r="AZ135" s="377">
        <v>0</v>
      </c>
      <c r="BA135" s="377">
        <v>62026.670000000013</v>
      </c>
      <c r="BB135" s="377">
        <v>0</v>
      </c>
      <c r="BC135" s="377">
        <v>0</v>
      </c>
      <c r="BD135" s="377">
        <v>0</v>
      </c>
      <c r="BE135" s="377">
        <v>622299.02</v>
      </c>
      <c r="BF135" s="377">
        <v>-98052.180000000226</v>
      </c>
      <c r="BG135" s="377">
        <v>145259.29000000004</v>
      </c>
      <c r="BH135" s="377">
        <v>47207.109999999811</v>
      </c>
      <c r="BI135" s="377">
        <v>4650.3599999999997</v>
      </c>
      <c r="BJ135" s="377">
        <v>0</v>
      </c>
      <c r="BK135" s="377">
        <v>0</v>
      </c>
      <c r="BL135" s="377">
        <v>4650.3599999999997</v>
      </c>
      <c r="BM135" s="377">
        <v>0</v>
      </c>
      <c r="BN135" s="377">
        <v>0</v>
      </c>
      <c r="BO135" s="377">
        <v>31282</v>
      </c>
      <c r="BP135" s="377">
        <v>0</v>
      </c>
      <c r="BQ135" s="377">
        <v>31282</v>
      </c>
      <c r="BR135" s="377">
        <v>36772.39</v>
      </c>
      <c r="BS135" s="377">
        <v>-26631.64</v>
      </c>
      <c r="BT135" s="377">
        <v>10140.75</v>
      </c>
      <c r="BU135" s="377">
        <v>0</v>
      </c>
      <c r="BV135" s="377">
        <v>0</v>
      </c>
      <c r="BW135" s="377">
        <v>0</v>
      </c>
      <c r="BX135" s="377">
        <v>0</v>
      </c>
      <c r="BY135" s="377">
        <v>0</v>
      </c>
      <c r="BZ135" s="377">
        <v>0</v>
      </c>
      <c r="CA135" s="377">
        <v>0</v>
      </c>
      <c r="CB135" s="377">
        <v>0</v>
      </c>
      <c r="CC135" s="377">
        <v>0</v>
      </c>
      <c r="CD135" s="377">
        <v>47207.11</v>
      </c>
      <c r="CE135" s="377">
        <v>0</v>
      </c>
      <c r="CF135" s="377">
        <v>10140.75</v>
      </c>
      <c r="CG135" s="377">
        <v>0</v>
      </c>
      <c r="CH135" s="377">
        <v>0</v>
      </c>
      <c r="CI135" s="377">
        <f t="shared" si="1"/>
        <v>57347.86</v>
      </c>
      <c r="CJ135" s="377">
        <v>0</v>
      </c>
      <c r="CK135" s="377">
        <v>0</v>
      </c>
      <c r="CL135" s="377">
        <v>0</v>
      </c>
      <c r="CM135" s="377">
        <v>0</v>
      </c>
      <c r="CN135" s="377">
        <v>0</v>
      </c>
      <c r="CO135" s="377">
        <v>0</v>
      </c>
      <c r="CP135" s="377">
        <v>0</v>
      </c>
      <c r="CQ135" s="377">
        <v>0</v>
      </c>
      <c r="CR135" s="377">
        <v>0</v>
      </c>
      <c r="CS135" s="377">
        <v>0</v>
      </c>
      <c r="CT135" s="377">
        <v>0</v>
      </c>
      <c r="CU135" s="377">
        <v>0</v>
      </c>
      <c r="CV135" s="377">
        <v>0</v>
      </c>
      <c r="CW135" s="377">
        <v>0</v>
      </c>
      <c r="CX135" s="377"/>
      <c r="CY135" s="377"/>
      <c r="CZ135" s="377"/>
      <c r="DA135" s="377">
        <v>-38045.140000000189</v>
      </c>
      <c r="DB135" s="377">
        <v>-38045.140000000189</v>
      </c>
      <c r="DC135" s="377">
        <v>95372.25</v>
      </c>
      <c r="DD135" s="377">
        <v>20.75</v>
      </c>
      <c r="DE135" s="377">
        <v>0</v>
      </c>
      <c r="DF135" s="377">
        <v>0</v>
      </c>
      <c r="DG135" s="377">
        <v>0</v>
      </c>
      <c r="DH135" s="377">
        <v>0</v>
      </c>
      <c r="DI135" s="377">
        <v>0</v>
      </c>
      <c r="DJ135" s="377">
        <v>0</v>
      </c>
      <c r="DK135" s="377">
        <v>95393</v>
      </c>
      <c r="DL135" s="377">
        <v>0</v>
      </c>
      <c r="DM135" s="377">
        <v>0</v>
      </c>
      <c r="DN135" s="377">
        <v>0</v>
      </c>
      <c r="DO135" s="377">
        <v>0</v>
      </c>
      <c r="DP135" s="377">
        <v>0</v>
      </c>
      <c r="DQ135" s="447">
        <v>1.8917489796876907E-10</v>
      </c>
      <c r="DR135" s="378">
        <v>473684.35</v>
      </c>
      <c r="DS135" s="448">
        <v>148614.67000000004</v>
      </c>
      <c r="DT135" s="378">
        <v>7345.4999999999991</v>
      </c>
      <c r="DU135" s="378">
        <v>104621.7</v>
      </c>
      <c r="DV135" s="378">
        <v>109794.18</v>
      </c>
      <c r="DW135" s="378">
        <v>0</v>
      </c>
    </row>
    <row r="136" spans="1:127">
      <c r="A136" s="444">
        <v>7033</v>
      </c>
      <c r="B136" s="445" t="s">
        <v>391</v>
      </c>
      <c r="C136" s="444">
        <v>7033</v>
      </c>
      <c r="D136" s="446" t="s">
        <v>907</v>
      </c>
      <c r="E136" s="446" t="s">
        <v>575</v>
      </c>
      <c r="F136" s="446" t="s">
        <v>908</v>
      </c>
      <c r="G136" s="446" t="s">
        <v>571</v>
      </c>
      <c r="H136" s="377">
        <v>4665140</v>
      </c>
      <c r="I136" s="377">
        <v>0</v>
      </c>
      <c r="J136" s="377">
        <v>3178114</v>
      </c>
      <c r="K136" s="377">
        <v>0</v>
      </c>
      <c r="L136" s="377">
        <v>190990</v>
      </c>
      <c r="M136" s="377">
        <v>5114</v>
      </c>
      <c r="N136" s="377">
        <v>0</v>
      </c>
      <c r="O136" s="377">
        <v>0</v>
      </c>
      <c r="P136" s="377">
        <v>0</v>
      </c>
      <c r="Q136" s="377">
        <v>0</v>
      </c>
      <c r="R136" s="377">
        <v>0</v>
      </c>
      <c r="S136" s="377">
        <v>0</v>
      </c>
      <c r="T136" s="377">
        <v>0</v>
      </c>
      <c r="U136" s="377">
        <v>0</v>
      </c>
      <c r="V136" s="377">
        <v>0</v>
      </c>
      <c r="W136" s="377">
        <v>35152</v>
      </c>
      <c r="X136" s="377">
        <v>0</v>
      </c>
      <c r="Y136" s="377">
        <v>8074510</v>
      </c>
      <c r="Z136" s="377">
        <v>6277525</v>
      </c>
      <c r="AA136" s="377">
        <v>20891</v>
      </c>
      <c r="AB136" s="377">
        <v>221569</v>
      </c>
      <c r="AC136" s="377">
        <v>63923</v>
      </c>
      <c r="AD136" s="377">
        <v>208003</v>
      </c>
      <c r="AE136" s="377">
        <v>58629</v>
      </c>
      <c r="AF136" s="377">
        <v>3929</v>
      </c>
      <c r="AG136" s="377">
        <v>6553</v>
      </c>
      <c r="AH136" s="377">
        <v>0</v>
      </c>
      <c r="AI136" s="377">
        <v>0</v>
      </c>
      <c r="AJ136" s="377">
        <v>0</v>
      </c>
      <c r="AK136" s="377">
        <v>180632</v>
      </c>
      <c r="AL136" s="377">
        <v>1048</v>
      </c>
      <c r="AM136" s="377">
        <v>94655</v>
      </c>
      <c r="AN136" s="377">
        <v>136</v>
      </c>
      <c r="AO136" s="377">
        <v>142843</v>
      </c>
      <c r="AP136" s="377">
        <v>0</v>
      </c>
      <c r="AQ136" s="377">
        <v>7997</v>
      </c>
      <c r="AR136" s="377">
        <v>147647</v>
      </c>
      <c r="AS136" s="377">
        <v>14196</v>
      </c>
      <c r="AT136" s="377">
        <v>28827</v>
      </c>
      <c r="AU136" s="377">
        <v>149230</v>
      </c>
      <c r="AV136" s="377">
        <v>14611</v>
      </c>
      <c r="AW136" s="377">
        <v>0</v>
      </c>
      <c r="AX136" s="377">
        <v>100304</v>
      </c>
      <c r="AY136" s="377">
        <v>365881</v>
      </c>
      <c r="AZ136" s="377">
        <v>0</v>
      </c>
      <c r="BA136" s="377">
        <v>239479</v>
      </c>
      <c r="BB136" s="377">
        <v>0</v>
      </c>
      <c r="BC136" s="377">
        <v>0</v>
      </c>
      <c r="BD136" s="377">
        <v>0</v>
      </c>
      <c r="BE136" s="377">
        <v>8348507</v>
      </c>
      <c r="BF136" s="377">
        <v>429976</v>
      </c>
      <c r="BG136" s="377">
        <v>-273997</v>
      </c>
      <c r="BH136" s="377">
        <v>155979</v>
      </c>
      <c r="BI136" s="377">
        <v>23592</v>
      </c>
      <c r="BJ136" s="377">
        <v>0</v>
      </c>
      <c r="BK136" s="377">
        <v>0</v>
      </c>
      <c r="BL136" s="377">
        <v>23592</v>
      </c>
      <c r="BM136" s="377">
        <v>0</v>
      </c>
      <c r="BN136" s="377">
        <v>0</v>
      </c>
      <c r="BO136" s="377">
        <v>0</v>
      </c>
      <c r="BP136" s="377">
        <v>0</v>
      </c>
      <c r="BQ136" s="377">
        <v>0</v>
      </c>
      <c r="BR136" s="377">
        <v>76859</v>
      </c>
      <c r="BS136" s="377">
        <v>23592</v>
      </c>
      <c r="BT136" s="377">
        <v>100451</v>
      </c>
      <c r="BU136" s="377">
        <v>0</v>
      </c>
      <c r="BV136" s="377">
        <v>0</v>
      </c>
      <c r="BW136" s="377">
        <v>0</v>
      </c>
      <c r="BX136" s="377">
        <v>0</v>
      </c>
      <c r="BY136" s="377">
        <v>0</v>
      </c>
      <c r="BZ136" s="377">
        <v>0</v>
      </c>
      <c r="CA136" s="377">
        <v>0</v>
      </c>
      <c r="CB136" s="377">
        <v>0</v>
      </c>
      <c r="CC136" s="377">
        <v>0</v>
      </c>
      <c r="CD136" s="377">
        <v>155979</v>
      </c>
      <c r="CE136" s="377">
        <v>0</v>
      </c>
      <c r="CF136" s="377">
        <v>100451</v>
      </c>
      <c r="CG136" s="377">
        <v>0</v>
      </c>
      <c r="CH136" s="377">
        <v>0</v>
      </c>
      <c r="CI136" s="377">
        <f t="shared" si="1"/>
        <v>256430</v>
      </c>
      <c r="CJ136" s="377">
        <v>227151</v>
      </c>
      <c r="CK136" s="377">
        <v>0</v>
      </c>
      <c r="CL136" s="377">
        <v>0</v>
      </c>
      <c r="CM136" s="377">
        <v>227151</v>
      </c>
      <c r="CN136" s="377">
        <v>0</v>
      </c>
      <c r="CO136" s="377">
        <v>0</v>
      </c>
      <c r="CP136" s="377">
        <v>0</v>
      </c>
      <c r="CQ136" s="377">
        <v>29548</v>
      </c>
      <c r="CR136" s="377">
        <v>0</v>
      </c>
      <c r="CS136" s="377">
        <v>256699</v>
      </c>
      <c r="CT136" s="377">
        <v>0</v>
      </c>
      <c r="CU136" s="377">
        <v>0</v>
      </c>
      <c r="CV136" s="377">
        <v>0</v>
      </c>
      <c r="CW136" s="377">
        <v>0</v>
      </c>
      <c r="CX136" s="377"/>
      <c r="CY136" s="377"/>
      <c r="CZ136" s="377"/>
      <c r="DA136" s="377">
        <v>0</v>
      </c>
      <c r="DB136" s="377">
        <v>0</v>
      </c>
      <c r="DC136" s="377">
        <v>0</v>
      </c>
      <c r="DD136" s="377">
        <v>0</v>
      </c>
      <c r="DE136" s="377">
        <v>0</v>
      </c>
      <c r="DF136" s="377">
        <v>0</v>
      </c>
      <c r="DG136" s="377">
        <v>0</v>
      </c>
      <c r="DH136" s="377">
        <v>-270</v>
      </c>
      <c r="DI136" s="377">
        <v>0</v>
      </c>
      <c r="DJ136" s="377">
        <v>0</v>
      </c>
      <c r="DK136" s="377">
        <v>-270</v>
      </c>
      <c r="DL136" s="377">
        <v>0</v>
      </c>
      <c r="DM136" s="377">
        <v>0</v>
      </c>
      <c r="DN136" s="377">
        <v>0</v>
      </c>
      <c r="DO136" s="377">
        <v>0</v>
      </c>
      <c r="DP136" s="377">
        <v>0</v>
      </c>
      <c r="DQ136" s="447">
        <v>0</v>
      </c>
      <c r="DR136" s="378">
        <v>6861022</v>
      </c>
      <c r="DS136" s="448">
        <v>1487485</v>
      </c>
      <c r="DT136" s="378">
        <v>365881</v>
      </c>
      <c r="DU136" s="378">
        <v>0</v>
      </c>
      <c r="DV136" s="378">
        <v>0</v>
      </c>
      <c r="DW136" s="378">
        <v>0</v>
      </c>
    </row>
    <row r="137" spans="1:127">
      <c r="A137" s="444">
        <v>4177</v>
      </c>
      <c r="B137" s="445" t="s">
        <v>392</v>
      </c>
      <c r="C137" s="444">
        <v>4177</v>
      </c>
      <c r="D137" s="446" t="s">
        <v>907</v>
      </c>
      <c r="E137" s="446" t="s">
        <v>577</v>
      </c>
      <c r="F137" s="446" t="s">
        <v>908</v>
      </c>
      <c r="G137" s="446" t="s">
        <v>571</v>
      </c>
      <c r="H137" s="377">
        <v>6583713</v>
      </c>
      <c r="I137" s="377">
        <v>0</v>
      </c>
      <c r="J137" s="377">
        <v>36642</v>
      </c>
      <c r="K137" s="377">
        <v>0</v>
      </c>
      <c r="L137" s="377">
        <v>446250</v>
      </c>
      <c r="M137" s="377">
        <v>0</v>
      </c>
      <c r="N137" s="377">
        <v>49881</v>
      </c>
      <c r="O137" s="377">
        <v>0</v>
      </c>
      <c r="P137" s="377">
        <v>120512</v>
      </c>
      <c r="Q137" s="377">
        <v>0</v>
      </c>
      <c r="R137" s="377">
        <v>0</v>
      </c>
      <c r="S137" s="377">
        <v>0</v>
      </c>
      <c r="T137" s="377">
        <v>42086</v>
      </c>
      <c r="U137" s="377">
        <v>0</v>
      </c>
      <c r="V137" s="377">
        <v>0</v>
      </c>
      <c r="W137" s="377">
        <v>26229</v>
      </c>
      <c r="X137" s="377">
        <v>0</v>
      </c>
      <c r="Y137" s="377">
        <v>7305313</v>
      </c>
      <c r="Z137" s="377">
        <v>4341985</v>
      </c>
      <c r="AA137" s="377">
        <v>0</v>
      </c>
      <c r="AB137" s="377">
        <v>390237</v>
      </c>
      <c r="AC137" s="377">
        <v>101399</v>
      </c>
      <c r="AD137" s="377">
        <v>626898</v>
      </c>
      <c r="AE137" s="377">
        <v>0</v>
      </c>
      <c r="AF137" s="377">
        <v>18521</v>
      </c>
      <c r="AG137" s="377">
        <v>53955</v>
      </c>
      <c r="AH137" s="377">
        <v>44547</v>
      </c>
      <c r="AI137" s="377">
        <v>0</v>
      </c>
      <c r="AJ137" s="377">
        <v>0</v>
      </c>
      <c r="AK137" s="377">
        <v>141311</v>
      </c>
      <c r="AL137" s="377">
        <v>320</v>
      </c>
      <c r="AM137" s="377">
        <v>136154</v>
      </c>
      <c r="AN137" s="377">
        <v>30555</v>
      </c>
      <c r="AO137" s="377">
        <v>185434</v>
      </c>
      <c r="AP137" s="377">
        <v>111495</v>
      </c>
      <c r="AQ137" s="377">
        <v>16092</v>
      </c>
      <c r="AR137" s="377">
        <v>134396</v>
      </c>
      <c r="AS137" s="377">
        <v>169482</v>
      </c>
      <c r="AT137" s="377">
        <v>41686</v>
      </c>
      <c r="AU137" s="377">
        <v>99778</v>
      </c>
      <c r="AV137" s="377">
        <v>24313</v>
      </c>
      <c r="AW137" s="377">
        <v>22158</v>
      </c>
      <c r="AX137" s="377">
        <v>175399</v>
      </c>
      <c r="AY137" s="377">
        <v>96301</v>
      </c>
      <c r="AZ137" s="377">
        <v>85816</v>
      </c>
      <c r="BA137" s="377">
        <v>362516</v>
      </c>
      <c r="BB137" s="377">
        <v>0</v>
      </c>
      <c r="BC137" s="377">
        <v>0</v>
      </c>
      <c r="BD137" s="377">
        <v>0</v>
      </c>
      <c r="BE137" s="377">
        <v>7410748</v>
      </c>
      <c r="BF137" s="377">
        <v>562701</v>
      </c>
      <c r="BG137" s="377">
        <v>-105435</v>
      </c>
      <c r="BH137" s="377">
        <v>457266</v>
      </c>
      <c r="BI137" s="377">
        <v>17357</v>
      </c>
      <c r="BJ137" s="377">
        <v>0</v>
      </c>
      <c r="BK137" s="377">
        <v>0</v>
      </c>
      <c r="BL137" s="377">
        <v>17357</v>
      </c>
      <c r="BM137" s="377">
        <v>48550</v>
      </c>
      <c r="BN137" s="377">
        <v>0</v>
      </c>
      <c r="BO137" s="377">
        <v>0</v>
      </c>
      <c r="BP137" s="377">
        <v>0</v>
      </c>
      <c r="BQ137" s="377">
        <v>48550</v>
      </c>
      <c r="BR137" s="377">
        <v>64914</v>
      </c>
      <c r="BS137" s="377">
        <v>-31194</v>
      </c>
      <c r="BT137" s="377">
        <v>33720</v>
      </c>
      <c r="BU137" s="377">
        <v>0</v>
      </c>
      <c r="BV137" s="377">
        <v>0</v>
      </c>
      <c r="BW137" s="377">
        <v>0</v>
      </c>
      <c r="BX137" s="377">
        <v>0</v>
      </c>
      <c r="BY137" s="377">
        <v>0</v>
      </c>
      <c r="BZ137" s="377">
        <v>0</v>
      </c>
      <c r="CA137" s="377">
        <v>0</v>
      </c>
      <c r="CB137" s="377">
        <v>0</v>
      </c>
      <c r="CC137" s="377">
        <v>0</v>
      </c>
      <c r="CD137" s="377">
        <v>457266</v>
      </c>
      <c r="CE137" s="377">
        <v>0</v>
      </c>
      <c r="CF137" s="377">
        <v>33720</v>
      </c>
      <c r="CG137" s="377">
        <v>0</v>
      </c>
      <c r="CH137" s="377">
        <v>0</v>
      </c>
      <c r="CI137" s="377">
        <f t="shared" si="1"/>
        <v>490986</v>
      </c>
      <c r="CJ137" s="377">
        <v>1124621</v>
      </c>
      <c r="CK137" s="377">
        <v>100179</v>
      </c>
      <c r="CL137" s="377">
        <v>57671</v>
      </c>
      <c r="CM137" s="377">
        <v>1082114</v>
      </c>
      <c r="CN137" s="377">
        <v>0</v>
      </c>
      <c r="CO137" s="377">
        <v>0</v>
      </c>
      <c r="CP137" s="377">
        <v>37031</v>
      </c>
      <c r="CQ137" s="377">
        <v>0</v>
      </c>
      <c r="CR137" s="377">
        <v>0</v>
      </c>
      <c r="CS137" s="377">
        <v>1119144</v>
      </c>
      <c r="CT137" s="377">
        <v>1334</v>
      </c>
      <c r="CU137" s="377">
        <v>0</v>
      </c>
      <c r="CV137" s="377">
        <v>0</v>
      </c>
      <c r="CW137" s="377">
        <v>1334</v>
      </c>
      <c r="CX137" s="377"/>
      <c r="CY137" s="377"/>
      <c r="CZ137" s="377"/>
      <c r="DA137" s="377">
        <v>0</v>
      </c>
      <c r="DB137" s="377">
        <v>1334</v>
      </c>
      <c r="DC137" s="377">
        <v>0</v>
      </c>
      <c r="DD137" s="377">
        <v>0</v>
      </c>
      <c r="DE137" s="377">
        <v>35660</v>
      </c>
      <c r="DF137" s="377">
        <v>0</v>
      </c>
      <c r="DG137" s="377">
        <v>-36617</v>
      </c>
      <c r="DH137" s="377">
        <v>0</v>
      </c>
      <c r="DI137" s="377">
        <v>0</v>
      </c>
      <c r="DJ137" s="377">
        <v>0</v>
      </c>
      <c r="DK137" s="377">
        <v>-957</v>
      </c>
      <c r="DL137" s="377">
        <v>0</v>
      </c>
      <c r="DM137" s="377">
        <v>0</v>
      </c>
      <c r="DN137" s="377">
        <v>-139342</v>
      </c>
      <c r="DO137" s="377">
        <v>-13509</v>
      </c>
      <c r="DP137" s="377">
        <v>-475684</v>
      </c>
      <c r="DQ137" s="447">
        <v>0.11</v>
      </c>
      <c r="DR137" s="378">
        <v>5532995</v>
      </c>
      <c r="DS137" s="448">
        <v>1877753</v>
      </c>
      <c r="DT137" s="378">
        <v>96301</v>
      </c>
      <c r="DU137" s="378">
        <v>162598</v>
      </c>
      <c r="DV137" s="378">
        <v>0</v>
      </c>
      <c r="DW137" s="378">
        <v>-628535</v>
      </c>
    </row>
    <row r="138" spans="1:127">
      <c r="A138" s="444">
        <v>2169</v>
      </c>
      <c r="B138" s="445" t="s">
        <v>481</v>
      </c>
      <c r="C138" s="444">
        <v>2169</v>
      </c>
      <c r="D138" s="446" t="s">
        <v>907</v>
      </c>
      <c r="E138" s="446" t="s">
        <v>573</v>
      </c>
      <c r="F138" s="446" t="s">
        <v>908</v>
      </c>
      <c r="G138" s="446" t="s">
        <v>571</v>
      </c>
      <c r="H138" s="377">
        <v>2527444.3199999998</v>
      </c>
      <c r="I138" s="377">
        <v>0</v>
      </c>
      <c r="J138" s="377">
        <v>23505.41</v>
      </c>
      <c r="K138" s="377">
        <v>0</v>
      </c>
      <c r="L138" s="377">
        <v>343360</v>
      </c>
      <c r="M138" s="377">
        <v>856.93</v>
      </c>
      <c r="N138" s="377">
        <v>0</v>
      </c>
      <c r="O138" s="377">
        <v>0</v>
      </c>
      <c r="P138" s="377">
        <v>39715.410000000003</v>
      </c>
      <c r="Q138" s="377">
        <v>0</v>
      </c>
      <c r="R138" s="377">
        <v>0</v>
      </c>
      <c r="S138" s="377">
        <v>0</v>
      </c>
      <c r="T138" s="377">
        <v>22784.97</v>
      </c>
      <c r="U138" s="377">
        <v>0</v>
      </c>
      <c r="V138" s="377">
        <v>0</v>
      </c>
      <c r="W138" s="377">
        <v>5376.88</v>
      </c>
      <c r="X138" s="377">
        <v>42132</v>
      </c>
      <c r="Y138" s="377">
        <v>3005175.9200000004</v>
      </c>
      <c r="Z138" s="377">
        <v>1360602.5799999952</v>
      </c>
      <c r="AA138" s="377">
        <v>1.1102230246251565E-15</v>
      </c>
      <c r="AB138" s="377">
        <v>536306.30999999994</v>
      </c>
      <c r="AC138" s="377">
        <v>38574.360000000452</v>
      </c>
      <c r="AD138" s="377">
        <v>154964.97999999998</v>
      </c>
      <c r="AE138" s="377">
        <v>0</v>
      </c>
      <c r="AF138" s="377">
        <v>60810.189999999711</v>
      </c>
      <c r="AG138" s="377">
        <v>18682.259999999806</v>
      </c>
      <c r="AH138" s="377">
        <v>0</v>
      </c>
      <c r="AI138" s="377">
        <v>0</v>
      </c>
      <c r="AJ138" s="377">
        <v>0</v>
      </c>
      <c r="AK138" s="377">
        <v>69894.880000000005</v>
      </c>
      <c r="AL138" s="377">
        <v>1050</v>
      </c>
      <c r="AM138" s="377">
        <v>57002.049999999996</v>
      </c>
      <c r="AN138" s="377">
        <v>10583.66</v>
      </c>
      <c r="AO138" s="377">
        <v>44846.459999999992</v>
      </c>
      <c r="AP138" s="377">
        <v>29679.82</v>
      </c>
      <c r="AQ138" s="377">
        <v>8347.0400000000009</v>
      </c>
      <c r="AR138" s="377">
        <v>145175.25999999998</v>
      </c>
      <c r="AS138" s="377">
        <v>28110.79</v>
      </c>
      <c r="AT138" s="377">
        <v>0</v>
      </c>
      <c r="AU138" s="377">
        <v>20576.959999999995</v>
      </c>
      <c r="AV138" s="377">
        <v>9919.75</v>
      </c>
      <c r="AW138" s="377">
        <v>4715</v>
      </c>
      <c r="AX138" s="377">
        <v>136079.24</v>
      </c>
      <c r="AY138" s="377">
        <v>32099.330000000009</v>
      </c>
      <c r="AZ138" s="377">
        <v>0</v>
      </c>
      <c r="BA138" s="377">
        <v>116642.36</v>
      </c>
      <c r="BB138" s="377">
        <v>0</v>
      </c>
      <c r="BC138" s="377">
        <v>0</v>
      </c>
      <c r="BD138" s="377">
        <v>0</v>
      </c>
      <c r="BE138" s="377">
        <v>2884663.2799999942</v>
      </c>
      <c r="BF138" s="377">
        <v>486355.18999999994</v>
      </c>
      <c r="BG138" s="377">
        <v>120512.64000000618</v>
      </c>
      <c r="BH138" s="377">
        <v>606867.83000000613</v>
      </c>
      <c r="BI138" s="377">
        <v>26204</v>
      </c>
      <c r="BJ138" s="377">
        <v>0</v>
      </c>
      <c r="BK138" s="377">
        <v>0</v>
      </c>
      <c r="BL138" s="377">
        <v>26204</v>
      </c>
      <c r="BM138" s="377">
        <v>0</v>
      </c>
      <c r="BN138" s="377">
        <v>9068.18</v>
      </c>
      <c r="BO138" s="377">
        <v>0</v>
      </c>
      <c r="BP138" s="377">
        <v>0</v>
      </c>
      <c r="BQ138" s="377">
        <v>9068.18</v>
      </c>
      <c r="BR138" s="377">
        <v>23058.17</v>
      </c>
      <c r="BS138" s="377">
        <v>17135.82</v>
      </c>
      <c r="BT138" s="377">
        <v>40193.99</v>
      </c>
      <c r="BU138" s="377">
        <v>0</v>
      </c>
      <c r="BV138" s="377">
        <v>0</v>
      </c>
      <c r="BW138" s="377">
        <v>0</v>
      </c>
      <c r="BX138" s="377">
        <v>0</v>
      </c>
      <c r="BY138" s="377">
        <v>0</v>
      </c>
      <c r="BZ138" s="377">
        <v>0</v>
      </c>
      <c r="CA138" s="377">
        <v>0</v>
      </c>
      <c r="CB138" s="377">
        <v>0</v>
      </c>
      <c r="CC138" s="377">
        <v>0</v>
      </c>
      <c r="CD138" s="377">
        <v>606867.83000000613</v>
      </c>
      <c r="CE138" s="377">
        <v>0</v>
      </c>
      <c r="CF138" s="377">
        <v>40193.99</v>
      </c>
      <c r="CG138" s="377">
        <v>0</v>
      </c>
      <c r="CH138" s="377">
        <v>0</v>
      </c>
      <c r="CI138" s="377">
        <f t="shared" ref="CI138:CI201" si="2">SUM(CD138:CF138)</f>
        <v>647061.82000000612</v>
      </c>
      <c r="CJ138" s="377">
        <v>890573.22</v>
      </c>
      <c r="CK138" s="377">
        <v>0</v>
      </c>
      <c r="CL138" s="377">
        <v>0</v>
      </c>
      <c r="CM138" s="377">
        <v>890573.22</v>
      </c>
      <c r="CN138" s="377">
        <v>0</v>
      </c>
      <c r="CO138" s="377">
        <v>0</v>
      </c>
      <c r="CP138" s="377">
        <v>3988</v>
      </c>
      <c r="CQ138" s="377">
        <v>0</v>
      </c>
      <c r="CR138" s="377">
        <v>-193422.54</v>
      </c>
      <c r="CS138" s="377">
        <v>701138.67999999993</v>
      </c>
      <c r="CT138" s="377">
        <v>0</v>
      </c>
      <c r="CU138" s="377">
        <v>0</v>
      </c>
      <c r="CV138" s="377">
        <v>0</v>
      </c>
      <c r="CW138" s="377">
        <v>0</v>
      </c>
      <c r="CX138" s="377"/>
      <c r="CY138" s="377"/>
      <c r="CZ138" s="377"/>
      <c r="DA138" s="377">
        <v>0</v>
      </c>
      <c r="DB138" s="377">
        <v>0</v>
      </c>
      <c r="DC138" s="377">
        <v>0</v>
      </c>
      <c r="DD138" s="377">
        <v>14593.58</v>
      </c>
      <c r="DE138" s="377">
        <v>0</v>
      </c>
      <c r="DF138" s="377">
        <v>0</v>
      </c>
      <c r="DG138" s="377">
        <v>-22574.880000000001</v>
      </c>
      <c r="DH138" s="377">
        <v>-46095.79</v>
      </c>
      <c r="DI138" s="377">
        <v>0</v>
      </c>
      <c r="DJ138" s="377">
        <v>0</v>
      </c>
      <c r="DK138" s="377">
        <v>-54077.090000000004</v>
      </c>
      <c r="DL138" s="377">
        <v>0</v>
      </c>
      <c r="DM138" s="377">
        <v>0</v>
      </c>
      <c r="DN138" s="377">
        <v>0</v>
      </c>
      <c r="DO138" s="377">
        <v>0</v>
      </c>
      <c r="DP138" s="377">
        <v>0</v>
      </c>
      <c r="DQ138" s="447">
        <v>0.23000000009778887</v>
      </c>
      <c r="DR138" s="378">
        <v>2169940.679999995</v>
      </c>
      <c r="DS138" s="448">
        <v>714722.59999999916</v>
      </c>
      <c r="DT138" s="378">
        <v>32099.330000000009</v>
      </c>
      <c r="DU138" s="378">
        <v>62500.380000000005</v>
      </c>
      <c r="DV138" s="378">
        <v>0</v>
      </c>
      <c r="DW138" s="378">
        <v>0</v>
      </c>
    </row>
    <row r="139" spans="1:127">
      <c r="A139" s="444">
        <v>2008</v>
      </c>
      <c r="B139" s="445" t="s">
        <v>537</v>
      </c>
      <c r="C139" s="444">
        <v>2008</v>
      </c>
      <c r="D139" s="446" t="s">
        <v>907</v>
      </c>
      <c r="E139" s="446" t="s">
        <v>573</v>
      </c>
      <c r="F139" s="446" t="s">
        <v>908</v>
      </c>
      <c r="G139" s="446" t="s">
        <v>571</v>
      </c>
      <c r="H139" s="377">
        <v>2680543.63</v>
      </c>
      <c r="I139" s="377">
        <v>0</v>
      </c>
      <c r="J139" s="377">
        <v>76098.179999999993</v>
      </c>
      <c r="K139" s="377">
        <v>0</v>
      </c>
      <c r="L139" s="377">
        <v>284480</v>
      </c>
      <c r="M139" s="377">
        <v>4113.8599999999997</v>
      </c>
      <c r="N139" s="377">
        <v>0</v>
      </c>
      <c r="O139" s="377">
        <v>0</v>
      </c>
      <c r="P139" s="377">
        <v>41380.209999999934</v>
      </c>
      <c r="Q139" s="377">
        <v>48343.640000000007</v>
      </c>
      <c r="R139" s="377">
        <v>0</v>
      </c>
      <c r="S139" s="377">
        <v>0</v>
      </c>
      <c r="T139" s="377">
        <v>1088.2</v>
      </c>
      <c r="U139" s="377">
        <v>0</v>
      </c>
      <c r="V139" s="377">
        <v>0</v>
      </c>
      <c r="W139" s="377">
        <v>15994.58</v>
      </c>
      <c r="X139" s="377">
        <v>68622</v>
      </c>
      <c r="Y139" s="377">
        <v>3220664.3000000003</v>
      </c>
      <c r="Z139" s="377">
        <v>1091618.52</v>
      </c>
      <c r="AA139" s="377">
        <v>-1417.21</v>
      </c>
      <c r="AB139" s="377">
        <v>14809.700000000008</v>
      </c>
      <c r="AC139" s="377">
        <v>433641.74999999977</v>
      </c>
      <c r="AD139" s="377">
        <v>4293.0700000000006</v>
      </c>
      <c r="AE139" s="377">
        <v>0</v>
      </c>
      <c r="AF139" s="377">
        <v>455802.46999999916</v>
      </c>
      <c r="AG139" s="377">
        <v>23566.570000000022</v>
      </c>
      <c r="AH139" s="377">
        <v>2374</v>
      </c>
      <c r="AI139" s="377">
        <v>0</v>
      </c>
      <c r="AJ139" s="377">
        <v>0</v>
      </c>
      <c r="AK139" s="377">
        <v>20707.62</v>
      </c>
      <c r="AL139" s="377">
        <v>0</v>
      </c>
      <c r="AM139" s="377">
        <v>8262.11</v>
      </c>
      <c r="AN139" s="377">
        <v>10299.540000000001</v>
      </c>
      <c r="AO139" s="377">
        <v>32355.170000000002</v>
      </c>
      <c r="AP139" s="377">
        <v>28884.83</v>
      </c>
      <c r="AQ139" s="377">
        <v>22212.38</v>
      </c>
      <c r="AR139" s="377">
        <v>325980.0900000002</v>
      </c>
      <c r="AS139" s="377">
        <v>444.3</v>
      </c>
      <c r="AT139" s="377">
        <v>0</v>
      </c>
      <c r="AU139" s="377">
        <v>17105.829999999987</v>
      </c>
      <c r="AV139" s="377">
        <v>9471</v>
      </c>
      <c r="AW139" s="377">
        <v>0</v>
      </c>
      <c r="AX139" s="377">
        <v>248375.63</v>
      </c>
      <c r="AY139" s="377">
        <v>329701.89</v>
      </c>
      <c r="AZ139" s="377">
        <v>10629.68</v>
      </c>
      <c r="BA139" s="377">
        <v>120129.14</v>
      </c>
      <c r="BB139" s="377">
        <v>0</v>
      </c>
      <c r="BC139" s="377">
        <v>0</v>
      </c>
      <c r="BD139" s="377">
        <v>0</v>
      </c>
      <c r="BE139" s="377">
        <v>3209248.0799999996</v>
      </c>
      <c r="BF139" s="377">
        <v>234792.61999999982</v>
      </c>
      <c r="BG139" s="377">
        <v>11416.220000000671</v>
      </c>
      <c r="BH139" s="377">
        <v>246208.84000000049</v>
      </c>
      <c r="BI139" s="377">
        <v>9121</v>
      </c>
      <c r="BJ139" s="377">
        <v>0</v>
      </c>
      <c r="BK139" s="377">
        <v>0</v>
      </c>
      <c r="BL139" s="377">
        <v>9121</v>
      </c>
      <c r="BM139" s="377">
        <v>0</v>
      </c>
      <c r="BN139" s="377">
        <v>0</v>
      </c>
      <c r="BO139" s="377">
        <v>0</v>
      </c>
      <c r="BP139" s="377">
        <v>0</v>
      </c>
      <c r="BQ139" s="377">
        <v>0</v>
      </c>
      <c r="BR139" s="377">
        <v>8645.43</v>
      </c>
      <c r="BS139" s="377">
        <v>9121</v>
      </c>
      <c r="BT139" s="377">
        <v>17766.43</v>
      </c>
      <c r="BU139" s="377">
        <v>0</v>
      </c>
      <c r="BV139" s="377">
        <v>0</v>
      </c>
      <c r="BW139" s="377">
        <v>0</v>
      </c>
      <c r="BX139" s="377">
        <v>0</v>
      </c>
      <c r="BY139" s="377">
        <v>0</v>
      </c>
      <c r="BZ139" s="377">
        <v>0</v>
      </c>
      <c r="CA139" s="377">
        <v>0</v>
      </c>
      <c r="CB139" s="377">
        <v>0</v>
      </c>
      <c r="CC139" s="377">
        <v>0</v>
      </c>
      <c r="CD139" s="377">
        <v>246208.84000000049</v>
      </c>
      <c r="CE139" s="377">
        <v>0</v>
      </c>
      <c r="CF139" s="377">
        <v>17766.43</v>
      </c>
      <c r="CG139" s="377">
        <v>0</v>
      </c>
      <c r="CH139" s="377">
        <v>0</v>
      </c>
      <c r="CI139" s="377">
        <f t="shared" si="2"/>
        <v>263975.27000000048</v>
      </c>
      <c r="CJ139" s="377">
        <v>542437.26</v>
      </c>
      <c r="CK139" s="377">
        <v>0</v>
      </c>
      <c r="CL139" s="377">
        <v>0</v>
      </c>
      <c r="CM139" s="377">
        <v>542437.26</v>
      </c>
      <c r="CN139" s="377">
        <v>0</v>
      </c>
      <c r="CO139" s="377">
        <v>0</v>
      </c>
      <c r="CP139" s="377">
        <v>35866.46</v>
      </c>
      <c r="CQ139" s="377">
        <v>0</v>
      </c>
      <c r="CR139" s="377">
        <v>-270795.51</v>
      </c>
      <c r="CS139" s="377">
        <v>307508.20999999996</v>
      </c>
      <c r="CT139" s="377">
        <v>0</v>
      </c>
      <c r="CU139" s="377">
        <v>0</v>
      </c>
      <c r="CV139" s="377">
        <v>0</v>
      </c>
      <c r="CW139" s="377">
        <v>0</v>
      </c>
      <c r="CX139" s="377"/>
      <c r="CY139" s="377"/>
      <c r="CZ139" s="377"/>
      <c r="DA139" s="377">
        <v>0</v>
      </c>
      <c r="DB139" s="377">
        <v>0</v>
      </c>
      <c r="DC139" s="377">
        <v>0</v>
      </c>
      <c r="DD139" s="377">
        <v>8172.28</v>
      </c>
      <c r="DE139" s="377">
        <v>0</v>
      </c>
      <c r="DF139" s="377">
        <v>0</v>
      </c>
      <c r="DG139" s="377">
        <v>0</v>
      </c>
      <c r="DH139" s="377">
        <v>-51705.2</v>
      </c>
      <c r="DI139" s="377">
        <v>0</v>
      </c>
      <c r="DJ139" s="377">
        <v>0</v>
      </c>
      <c r="DK139" s="377">
        <v>-43532.92</v>
      </c>
      <c r="DL139" s="377">
        <v>0</v>
      </c>
      <c r="DM139" s="377">
        <v>0</v>
      </c>
      <c r="DN139" s="377">
        <v>0</v>
      </c>
      <c r="DO139" s="377">
        <v>0</v>
      </c>
      <c r="DP139" s="377">
        <v>0</v>
      </c>
      <c r="DQ139" s="447">
        <v>-2.0000000018626451E-2</v>
      </c>
      <c r="DR139" s="378">
        <v>2022314.8699999989</v>
      </c>
      <c r="DS139" s="448">
        <v>1186933.2100000007</v>
      </c>
      <c r="DT139" s="378">
        <v>329701.89</v>
      </c>
      <c r="DU139" s="378">
        <v>90812.049999999945</v>
      </c>
      <c r="DV139" s="378">
        <v>0</v>
      </c>
      <c r="DW139" s="378">
        <v>0</v>
      </c>
    </row>
    <row r="140" spans="1:127">
      <c r="A140" s="444">
        <v>1038</v>
      </c>
      <c r="B140" s="445" t="s">
        <v>393</v>
      </c>
      <c r="C140" s="444">
        <v>1038</v>
      </c>
      <c r="D140" s="446" t="s">
        <v>907</v>
      </c>
      <c r="E140" s="446" t="s">
        <v>570</v>
      </c>
      <c r="F140" s="446" t="s">
        <v>908</v>
      </c>
      <c r="G140" s="446" t="s">
        <v>571</v>
      </c>
      <c r="H140" s="377">
        <v>1098848.98</v>
      </c>
      <c r="I140" s="377">
        <v>0</v>
      </c>
      <c r="J140" s="377">
        <v>91077.14</v>
      </c>
      <c r="K140" s="377">
        <v>0</v>
      </c>
      <c r="L140" s="377">
        <v>0</v>
      </c>
      <c r="M140" s="377">
        <v>2685.64</v>
      </c>
      <c r="N140" s="377">
        <v>0</v>
      </c>
      <c r="O140" s="377">
        <v>0</v>
      </c>
      <c r="P140" s="377">
        <v>296695.52999999997</v>
      </c>
      <c r="Q140" s="377">
        <v>16458.060000000001</v>
      </c>
      <c r="R140" s="377">
        <v>0</v>
      </c>
      <c r="S140" s="377">
        <v>0</v>
      </c>
      <c r="T140" s="377">
        <v>168.5</v>
      </c>
      <c r="U140" s="377">
        <v>0</v>
      </c>
      <c r="V140" s="377">
        <v>0</v>
      </c>
      <c r="W140" s="377">
        <v>0</v>
      </c>
      <c r="X140" s="377">
        <v>0</v>
      </c>
      <c r="Y140" s="377">
        <v>1505933.8499999999</v>
      </c>
      <c r="Z140" s="377">
        <v>290807.96000000002</v>
      </c>
      <c r="AA140" s="377">
        <v>0</v>
      </c>
      <c r="AB140" s="377">
        <v>504398.20400000003</v>
      </c>
      <c r="AC140" s="377">
        <v>39445.1</v>
      </c>
      <c r="AD140" s="377">
        <v>65400.83</v>
      </c>
      <c r="AE140" s="377">
        <v>0</v>
      </c>
      <c r="AF140" s="377">
        <v>114025.8</v>
      </c>
      <c r="AG140" s="377">
        <v>5118.7</v>
      </c>
      <c r="AH140" s="377">
        <v>5101.5</v>
      </c>
      <c r="AI140" s="377">
        <v>0</v>
      </c>
      <c r="AJ140" s="377">
        <v>0</v>
      </c>
      <c r="AK140" s="377">
        <v>8160.35</v>
      </c>
      <c r="AL140" s="377">
        <v>261.66000000000003</v>
      </c>
      <c r="AM140" s="377">
        <v>27948.16</v>
      </c>
      <c r="AN140" s="377">
        <v>194.99</v>
      </c>
      <c r="AO140" s="377">
        <v>22259.25</v>
      </c>
      <c r="AP140" s="377">
        <v>0</v>
      </c>
      <c r="AQ140" s="377">
        <v>12232.29</v>
      </c>
      <c r="AR140" s="377">
        <v>39933.599999999999</v>
      </c>
      <c r="AS140" s="377">
        <v>4438.51</v>
      </c>
      <c r="AT140" s="377">
        <v>0</v>
      </c>
      <c r="AU140" s="377">
        <v>6579.64</v>
      </c>
      <c r="AV140" s="377">
        <v>3291.75</v>
      </c>
      <c r="AW140" s="377">
        <v>0</v>
      </c>
      <c r="AX140" s="377">
        <v>37169.270000000004</v>
      </c>
      <c r="AY140" s="377">
        <v>186029.38</v>
      </c>
      <c r="AZ140" s="377">
        <v>0</v>
      </c>
      <c r="BA140" s="377">
        <v>78939.95</v>
      </c>
      <c r="BB140" s="377">
        <v>0</v>
      </c>
      <c r="BC140" s="377">
        <v>0</v>
      </c>
      <c r="BD140" s="377">
        <v>0</v>
      </c>
      <c r="BE140" s="377">
        <v>1451736.8940000001</v>
      </c>
      <c r="BF140" s="377">
        <v>48023.810000000056</v>
      </c>
      <c r="BG140" s="377">
        <v>54196.955999999773</v>
      </c>
      <c r="BH140" s="377">
        <v>102220.76599999983</v>
      </c>
      <c r="BI140" s="377">
        <v>5066.5</v>
      </c>
      <c r="BJ140" s="377">
        <v>0</v>
      </c>
      <c r="BK140" s="377">
        <v>0</v>
      </c>
      <c r="BL140" s="377">
        <v>5066.5</v>
      </c>
      <c r="BM140" s="377">
        <v>0</v>
      </c>
      <c r="BN140" s="377">
        <v>0</v>
      </c>
      <c r="BO140" s="377">
        <v>0</v>
      </c>
      <c r="BP140" s="377">
        <v>0</v>
      </c>
      <c r="BQ140" s="377">
        <v>0</v>
      </c>
      <c r="BR140" s="377">
        <v>15489.910000000003</v>
      </c>
      <c r="BS140" s="377">
        <v>5066.5</v>
      </c>
      <c r="BT140" s="377">
        <v>20556.410000000003</v>
      </c>
      <c r="BU140" s="377">
        <v>0</v>
      </c>
      <c r="BV140" s="377">
        <v>0</v>
      </c>
      <c r="BW140" s="377">
        <v>0</v>
      </c>
      <c r="BX140" s="377">
        <v>0</v>
      </c>
      <c r="BY140" s="377">
        <v>0</v>
      </c>
      <c r="BZ140" s="377">
        <v>0</v>
      </c>
      <c r="CA140" s="377">
        <v>0</v>
      </c>
      <c r="CB140" s="377">
        <v>0</v>
      </c>
      <c r="CC140" s="377">
        <v>0</v>
      </c>
      <c r="CD140" s="377">
        <v>102220.76599999983</v>
      </c>
      <c r="CE140" s="377">
        <v>0</v>
      </c>
      <c r="CF140" s="377">
        <v>20556.410000000003</v>
      </c>
      <c r="CG140" s="377">
        <v>0</v>
      </c>
      <c r="CH140" s="377">
        <v>0</v>
      </c>
      <c r="CI140" s="377">
        <f t="shared" si="2"/>
        <v>122777.17599999983</v>
      </c>
      <c r="CJ140" s="377">
        <v>374418.28</v>
      </c>
      <c r="CK140" s="377">
        <v>3682.89</v>
      </c>
      <c r="CL140" s="377">
        <v>1696.07</v>
      </c>
      <c r="CM140" s="377">
        <v>372431.46</v>
      </c>
      <c r="CN140" s="377">
        <v>0</v>
      </c>
      <c r="CO140" s="377">
        <v>0</v>
      </c>
      <c r="CP140" s="377">
        <v>3613.85</v>
      </c>
      <c r="CQ140" s="377">
        <v>19523.25</v>
      </c>
      <c r="CR140" s="377">
        <v>0</v>
      </c>
      <c r="CS140" s="377">
        <v>395568.56</v>
      </c>
      <c r="CT140" s="377">
        <v>0</v>
      </c>
      <c r="CU140" s="377">
        <v>0</v>
      </c>
      <c r="CV140" s="377">
        <v>0</v>
      </c>
      <c r="CW140" s="377">
        <v>0</v>
      </c>
      <c r="CX140" s="377"/>
      <c r="CY140" s="377"/>
      <c r="CZ140" s="377"/>
      <c r="DA140" s="377">
        <v>0</v>
      </c>
      <c r="DB140" s="377">
        <v>0</v>
      </c>
      <c r="DC140" s="377">
        <v>0</v>
      </c>
      <c r="DD140" s="377">
        <v>286.72000000000003</v>
      </c>
      <c r="DE140" s="377">
        <v>0</v>
      </c>
      <c r="DF140" s="377">
        <v>0</v>
      </c>
      <c r="DG140" s="377">
        <v>0</v>
      </c>
      <c r="DH140" s="377">
        <v>-13882.619999999999</v>
      </c>
      <c r="DI140" s="377">
        <v>0</v>
      </c>
      <c r="DJ140" s="377">
        <v>0</v>
      </c>
      <c r="DK140" s="377">
        <v>-13595.9</v>
      </c>
      <c r="DL140" s="377">
        <v>0</v>
      </c>
      <c r="DM140" s="377">
        <v>74587.55</v>
      </c>
      <c r="DN140" s="377">
        <v>-138</v>
      </c>
      <c r="DO140" s="377">
        <v>-333645.02999999997</v>
      </c>
      <c r="DP140" s="377">
        <v>0</v>
      </c>
      <c r="DQ140" s="447">
        <v>0</v>
      </c>
      <c r="DR140" s="378">
        <v>1019196.594</v>
      </c>
      <c r="DS140" s="448">
        <v>432540.30000000005</v>
      </c>
      <c r="DT140" s="378">
        <v>186029.38</v>
      </c>
      <c r="DU140" s="378">
        <v>313322.08999999997</v>
      </c>
      <c r="DV140" s="378">
        <v>0</v>
      </c>
      <c r="DW140" s="378">
        <v>-259195.47999999998</v>
      </c>
    </row>
    <row r="141" spans="1:127">
      <c r="A141" s="444">
        <v>2174</v>
      </c>
      <c r="B141" s="445" t="s">
        <v>394</v>
      </c>
      <c r="C141" s="444">
        <v>2174</v>
      </c>
      <c r="D141" s="446" t="s">
        <v>907</v>
      </c>
      <c r="E141" s="446" t="s">
        <v>573</v>
      </c>
      <c r="F141" s="446" t="s">
        <v>908</v>
      </c>
      <c r="G141" s="446" t="s">
        <v>571</v>
      </c>
      <c r="H141" s="377">
        <v>2035146.07</v>
      </c>
      <c r="I141" s="377">
        <v>0</v>
      </c>
      <c r="J141" s="377">
        <v>64002.15</v>
      </c>
      <c r="K141" s="377">
        <v>0</v>
      </c>
      <c r="L141" s="377">
        <v>205330</v>
      </c>
      <c r="M141" s="377">
        <v>5400</v>
      </c>
      <c r="N141" s="377">
        <v>0</v>
      </c>
      <c r="O141" s="377">
        <v>0</v>
      </c>
      <c r="P141" s="377">
        <v>46.56</v>
      </c>
      <c r="Q141" s="377">
        <v>0</v>
      </c>
      <c r="R141" s="377">
        <v>0</v>
      </c>
      <c r="S141" s="377">
        <v>0</v>
      </c>
      <c r="T141" s="377">
        <v>9214.91</v>
      </c>
      <c r="U141" s="377">
        <v>65147.81</v>
      </c>
      <c r="V141" s="377">
        <v>0</v>
      </c>
      <c r="W141" s="377">
        <v>7365</v>
      </c>
      <c r="X141" s="377">
        <v>312133.57</v>
      </c>
      <c r="Y141" s="377">
        <v>2703786.0700000003</v>
      </c>
      <c r="Z141" s="377">
        <v>1160835.96</v>
      </c>
      <c r="AA141" s="377">
        <v>0</v>
      </c>
      <c r="AB141" s="377">
        <v>481198.16</v>
      </c>
      <c r="AC141" s="377">
        <v>45237.97</v>
      </c>
      <c r="AD141" s="377">
        <v>182021.91</v>
      </c>
      <c r="AE141" s="377">
        <v>0</v>
      </c>
      <c r="AF141" s="377">
        <v>116216.02</v>
      </c>
      <c r="AG141" s="377">
        <v>7580.07</v>
      </c>
      <c r="AH141" s="377">
        <v>8999.7900000000009</v>
      </c>
      <c r="AI141" s="377">
        <v>0</v>
      </c>
      <c r="AJ141" s="377">
        <v>0</v>
      </c>
      <c r="AK141" s="377">
        <v>8577.49</v>
      </c>
      <c r="AL141" s="377">
        <v>451.01</v>
      </c>
      <c r="AM141" s="377">
        <v>36452.839999999997</v>
      </c>
      <c r="AN141" s="377">
        <v>5924.89</v>
      </c>
      <c r="AO141" s="377">
        <v>61327.31</v>
      </c>
      <c r="AP141" s="377">
        <v>20532.46</v>
      </c>
      <c r="AQ141" s="377">
        <v>5472.47</v>
      </c>
      <c r="AR141" s="377">
        <v>187072.76</v>
      </c>
      <c r="AS141" s="377">
        <v>6534.16</v>
      </c>
      <c r="AT141" s="377">
        <v>0</v>
      </c>
      <c r="AU141" s="377">
        <v>19223.2</v>
      </c>
      <c r="AV141" s="377">
        <v>8300</v>
      </c>
      <c r="AW141" s="377">
        <v>0</v>
      </c>
      <c r="AX141" s="377">
        <v>154153.29999999999</v>
      </c>
      <c r="AY141" s="377">
        <v>119718.85</v>
      </c>
      <c r="AZ141" s="377">
        <v>8703.5399999999991</v>
      </c>
      <c r="BA141" s="377">
        <v>-1657.43</v>
      </c>
      <c r="BB141" s="377">
        <v>77889.2</v>
      </c>
      <c r="BC141" s="377">
        <v>0</v>
      </c>
      <c r="BD141" s="377">
        <v>0</v>
      </c>
      <c r="BE141" s="377">
        <v>2720765.9300000006</v>
      </c>
      <c r="BF141" s="377">
        <v>185786.39999999927</v>
      </c>
      <c r="BG141" s="377">
        <v>-16979.860000000335</v>
      </c>
      <c r="BH141" s="377">
        <v>168806.53999999893</v>
      </c>
      <c r="BI141" s="377">
        <v>8050</v>
      </c>
      <c r="BJ141" s="377">
        <v>0</v>
      </c>
      <c r="BK141" s="377">
        <v>0</v>
      </c>
      <c r="BL141" s="377">
        <v>8050</v>
      </c>
      <c r="BM141" s="377">
        <v>0</v>
      </c>
      <c r="BN141" s="377">
        <v>20689</v>
      </c>
      <c r="BO141" s="377">
        <v>0</v>
      </c>
      <c r="BP141" s="377">
        <v>0</v>
      </c>
      <c r="BQ141" s="377">
        <v>20689</v>
      </c>
      <c r="BR141" s="377">
        <v>12639.25</v>
      </c>
      <c r="BS141" s="377">
        <v>-12639</v>
      </c>
      <c r="BT141" s="377">
        <v>0.25</v>
      </c>
      <c r="BU141" s="377">
        <v>0</v>
      </c>
      <c r="BV141" s="377">
        <v>0</v>
      </c>
      <c r="BW141" s="377">
        <v>0</v>
      </c>
      <c r="BX141" s="377">
        <v>0</v>
      </c>
      <c r="BY141" s="377">
        <v>0</v>
      </c>
      <c r="BZ141" s="377">
        <v>0</v>
      </c>
      <c r="CA141" s="377">
        <v>0</v>
      </c>
      <c r="CB141" s="377">
        <v>0</v>
      </c>
      <c r="CC141" s="377">
        <v>0</v>
      </c>
      <c r="CD141" s="377">
        <v>168806.53999999893</v>
      </c>
      <c r="CE141" s="377">
        <v>0</v>
      </c>
      <c r="CF141" s="377">
        <v>0.25</v>
      </c>
      <c r="CG141" s="377">
        <v>0</v>
      </c>
      <c r="CH141" s="377">
        <v>0</v>
      </c>
      <c r="CI141" s="377">
        <f t="shared" si="2"/>
        <v>168806.78999999893</v>
      </c>
      <c r="CJ141" s="377">
        <v>358550.92</v>
      </c>
      <c r="CK141" s="377">
        <v>187317.26</v>
      </c>
      <c r="CL141" s="377">
        <v>0</v>
      </c>
      <c r="CM141" s="377">
        <v>171233.65999999997</v>
      </c>
      <c r="CN141" s="377">
        <v>39.630000000000003</v>
      </c>
      <c r="CO141" s="377">
        <v>0</v>
      </c>
      <c r="CP141" s="377">
        <v>8664.1200000000008</v>
      </c>
      <c r="CQ141" s="377">
        <v>1380.39</v>
      </c>
      <c r="CR141" s="377">
        <v>0</v>
      </c>
      <c r="CS141" s="377">
        <v>181317.8</v>
      </c>
      <c r="CT141" s="377">
        <v>718.4</v>
      </c>
      <c r="CU141" s="377">
        <v>0</v>
      </c>
      <c r="CV141" s="377">
        <v>0</v>
      </c>
      <c r="CW141" s="377">
        <v>718.4</v>
      </c>
      <c r="CX141" s="377"/>
      <c r="CY141" s="377"/>
      <c r="CZ141" s="377"/>
      <c r="DA141" s="377">
        <v>0</v>
      </c>
      <c r="DB141" s="377">
        <v>718.4</v>
      </c>
      <c r="DC141" s="377">
        <v>0</v>
      </c>
      <c r="DD141" s="377">
        <v>0</v>
      </c>
      <c r="DE141" s="377">
        <v>0</v>
      </c>
      <c r="DF141" s="377">
        <v>0</v>
      </c>
      <c r="DG141" s="377">
        <v>-11523.75</v>
      </c>
      <c r="DH141" s="377">
        <v>0</v>
      </c>
      <c r="DI141" s="377">
        <v>0</v>
      </c>
      <c r="DJ141" s="377">
        <v>0</v>
      </c>
      <c r="DK141" s="377">
        <v>-11523.75</v>
      </c>
      <c r="DL141" s="377">
        <v>0</v>
      </c>
      <c r="DM141" s="377">
        <v>0</v>
      </c>
      <c r="DN141" s="377">
        <v>-1706</v>
      </c>
      <c r="DO141" s="377">
        <v>0</v>
      </c>
      <c r="DP141" s="377">
        <v>0</v>
      </c>
      <c r="DQ141" s="447"/>
      <c r="DR141" s="378">
        <v>1993090.0899999999</v>
      </c>
      <c r="DS141" s="448">
        <v>727675.84000000078</v>
      </c>
      <c r="DT141" s="378">
        <v>119718.85</v>
      </c>
      <c r="DU141" s="378">
        <v>9261.4699999999993</v>
      </c>
      <c r="DV141" s="378">
        <v>65147.81</v>
      </c>
      <c r="DW141" s="378">
        <v>-1706</v>
      </c>
    </row>
    <row r="142" spans="1:127">
      <c r="A142" s="451">
        <v>2176</v>
      </c>
      <c r="B142" s="446" t="s">
        <v>538</v>
      </c>
      <c r="C142" s="451">
        <v>2176</v>
      </c>
      <c r="D142" s="446" t="s">
        <v>907</v>
      </c>
      <c r="E142" s="446" t="s">
        <v>573</v>
      </c>
      <c r="F142" s="446" t="s">
        <v>908</v>
      </c>
      <c r="G142" s="446" t="s">
        <v>571</v>
      </c>
      <c r="H142" s="377">
        <v>4053310</v>
      </c>
      <c r="I142" s="377">
        <v>0</v>
      </c>
      <c r="J142" s="377">
        <v>287116</v>
      </c>
      <c r="K142" s="377">
        <v>0</v>
      </c>
      <c r="L142" s="377">
        <v>414400</v>
      </c>
      <c r="M142" s="377">
        <v>221725</v>
      </c>
      <c r="N142" s="377">
        <v>0</v>
      </c>
      <c r="O142" s="377">
        <v>0</v>
      </c>
      <c r="P142" s="377">
        <v>48099</v>
      </c>
      <c r="Q142" s="377">
        <v>20536</v>
      </c>
      <c r="R142" s="377">
        <v>0</v>
      </c>
      <c r="S142" s="377">
        <v>0</v>
      </c>
      <c r="T142" s="377">
        <v>16556</v>
      </c>
      <c r="U142" s="377">
        <v>0</v>
      </c>
      <c r="V142" s="377">
        <v>0</v>
      </c>
      <c r="W142" s="377">
        <v>24389</v>
      </c>
      <c r="X142" s="377">
        <v>98228</v>
      </c>
      <c r="Y142" s="377">
        <v>5184359</v>
      </c>
      <c r="Z142" s="377">
        <v>1548608</v>
      </c>
      <c r="AA142" s="377">
        <v>253</v>
      </c>
      <c r="AB142" s="377">
        <v>-24192</v>
      </c>
      <c r="AC142" s="377">
        <v>803530</v>
      </c>
      <c r="AD142" s="377">
        <v>0</v>
      </c>
      <c r="AE142" s="377">
        <v>218</v>
      </c>
      <c r="AF142" s="377">
        <v>982344</v>
      </c>
      <c r="AG142" s="377">
        <v>40266</v>
      </c>
      <c r="AH142" s="377">
        <v>15488</v>
      </c>
      <c r="AI142" s="377">
        <v>0</v>
      </c>
      <c r="AJ142" s="377">
        <v>0</v>
      </c>
      <c r="AK142" s="377">
        <v>26976</v>
      </c>
      <c r="AL142" s="377">
        <v>0</v>
      </c>
      <c r="AM142" s="377">
        <v>0</v>
      </c>
      <c r="AN142" s="377">
        <v>0</v>
      </c>
      <c r="AO142" s="377">
        <v>76342</v>
      </c>
      <c r="AP142" s="377">
        <v>62010</v>
      </c>
      <c r="AQ142" s="377">
        <v>350</v>
      </c>
      <c r="AR142" s="377">
        <v>727426</v>
      </c>
      <c r="AS142" s="377">
        <v>7780</v>
      </c>
      <c r="AT142" s="377">
        <v>96</v>
      </c>
      <c r="AU142" s="377">
        <v>3648</v>
      </c>
      <c r="AV142" s="377">
        <v>33767</v>
      </c>
      <c r="AW142" s="377">
        <v>0</v>
      </c>
      <c r="AX142" s="377">
        <v>149</v>
      </c>
      <c r="AY142" s="377">
        <v>544406</v>
      </c>
      <c r="AZ142" s="377">
        <v>16220</v>
      </c>
      <c r="BA142" s="377">
        <v>214511</v>
      </c>
      <c r="BB142" s="377">
        <v>0</v>
      </c>
      <c r="BC142" s="377">
        <v>0</v>
      </c>
      <c r="BD142" s="377">
        <v>0</v>
      </c>
      <c r="BE142" s="377">
        <v>5080195</v>
      </c>
      <c r="BF142" s="377">
        <v>306060</v>
      </c>
      <c r="BG142" s="377">
        <v>104164</v>
      </c>
      <c r="BH142" s="377">
        <v>410224</v>
      </c>
      <c r="BI142" s="377">
        <v>11859</v>
      </c>
      <c r="BJ142" s="377">
        <v>0</v>
      </c>
      <c r="BK142" s="377">
        <v>0</v>
      </c>
      <c r="BL142" s="377">
        <v>11859</v>
      </c>
      <c r="BM142" s="377">
        <v>0</v>
      </c>
      <c r="BN142" s="377">
        <v>2054</v>
      </c>
      <c r="BO142" s="377">
        <v>0</v>
      </c>
      <c r="BP142" s="377">
        <v>0</v>
      </c>
      <c r="BQ142" s="377">
        <v>2054</v>
      </c>
      <c r="BR142" s="377">
        <v>0</v>
      </c>
      <c r="BS142" s="377">
        <v>9805</v>
      </c>
      <c r="BT142" s="377">
        <v>9805</v>
      </c>
      <c r="BU142" s="377">
        <v>0</v>
      </c>
      <c r="BV142" s="377">
        <v>0</v>
      </c>
      <c r="BW142" s="377">
        <v>0</v>
      </c>
      <c r="BX142" s="377">
        <v>0</v>
      </c>
      <c r="BY142" s="377">
        <v>0</v>
      </c>
      <c r="BZ142" s="377">
        <v>0</v>
      </c>
      <c r="CA142" s="377">
        <v>0</v>
      </c>
      <c r="CB142" s="377">
        <v>0</v>
      </c>
      <c r="CC142" s="377">
        <v>0</v>
      </c>
      <c r="CD142" s="377">
        <v>410224</v>
      </c>
      <c r="CE142" s="377">
        <v>0</v>
      </c>
      <c r="CF142" s="377">
        <v>9805</v>
      </c>
      <c r="CG142" s="377">
        <v>0</v>
      </c>
      <c r="CH142" s="377">
        <v>0</v>
      </c>
      <c r="CI142" s="377">
        <f t="shared" si="2"/>
        <v>420029</v>
      </c>
      <c r="CJ142" s="377">
        <v>728792</v>
      </c>
      <c r="CK142" s="377">
        <v>0</v>
      </c>
      <c r="CL142" s="377">
        <v>0</v>
      </c>
      <c r="CM142" s="377">
        <v>728792</v>
      </c>
      <c r="CN142" s="377">
        <v>0</v>
      </c>
      <c r="CO142" s="377">
        <v>0</v>
      </c>
      <c r="CP142" s="377">
        <v>50775</v>
      </c>
      <c r="CQ142" s="377">
        <v>0</v>
      </c>
      <c r="CR142" s="377">
        <v>-368726</v>
      </c>
      <c r="CS142" s="377">
        <v>410841</v>
      </c>
      <c r="CT142" s="377">
        <v>0</v>
      </c>
      <c r="CU142" s="377">
        <v>0</v>
      </c>
      <c r="CV142" s="377">
        <v>0</v>
      </c>
      <c r="CW142" s="377">
        <v>0</v>
      </c>
      <c r="CX142" s="377"/>
      <c r="CY142" s="377"/>
      <c r="CZ142" s="377"/>
      <c r="DA142" s="377">
        <v>0</v>
      </c>
      <c r="DB142" s="377">
        <v>0</v>
      </c>
      <c r="DC142" s="377">
        <v>0</v>
      </c>
      <c r="DD142" s="377">
        <v>9447</v>
      </c>
      <c r="DE142" s="377">
        <v>0</v>
      </c>
      <c r="DF142" s="377">
        <v>0</v>
      </c>
      <c r="DG142" s="377">
        <v>0</v>
      </c>
      <c r="DH142" s="377">
        <v>-260</v>
      </c>
      <c r="DI142" s="377">
        <v>0</v>
      </c>
      <c r="DJ142" s="377">
        <v>0</v>
      </c>
      <c r="DK142" s="377">
        <v>9187</v>
      </c>
      <c r="DL142" s="377">
        <v>0</v>
      </c>
      <c r="DM142" s="377">
        <v>0</v>
      </c>
      <c r="DN142" s="377">
        <v>0</v>
      </c>
      <c r="DO142" s="377">
        <v>0</v>
      </c>
      <c r="DP142" s="377">
        <v>0</v>
      </c>
      <c r="DQ142" s="447">
        <v>0.02</v>
      </c>
      <c r="DR142" s="378">
        <v>3351027</v>
      </c>
      <c r="DS142" s="448">
        <v>1729168</v>
      </c>
      <c r="DT142" s="378">
        <v>544406</v>
      </c>
      <c r="DU142" s="378">
        <v>85191</v>
      </c>
      <c r="DV142" s="378">
        <v>0</v>
      </c>
      <c r="DW142" s="378">
        <v>0</v>
      </c>
    </row>
    <row r="143" spans="1:127">
      <c r="A143" s="444">
        <v>7047</v>
      </c>
      <c r="B143" s="445" t="s">
        <v>482</v>
      </c>
      <c r="C143" s="444">
        <v>7047</v>
      </c>
      <c r="D143" s="446" t="s">
        <v>907</v>
      </c>
      <c r="E143" s="446" t="s">
        <v>575</v>
      </c>
      <c r="F143" s="446" t="s">
        <v>908</v>
      </c>
      <c r="G143" s="446" t="s">
        <v>571</v>
      </c>
      <c r="H143" s="377">
        <v>1138291.0900000001</v>
      </c>
      <c r="I143" s="377">
        <v>0</v>
      </c>
      <c r="J143" s="377">
        <v>1676516.84</v>
      </c>
      <c r="K143" s="377">
        <v>0</v>
      </c>
      <c r="L143" s="377">
        <v>106120</v>
      </c>
      <c r="M143" s="377">
        <v>33485.43</v>
      </c>
      <c r="N143" s="377">
        <v>0</v>
      </c>
      <c r="O143" s="377">
        <v>0</v>
      </c>
      <c r="P143" s="377">
        <v>413214.2099999999</v>
      </c>
      <c r="Q143" s="377">
        <v>0</v>
      </c>
      <c r="R143" s="377">
        <v>0</v>
      </c>
      <c r="S143" s="377">
        <v>0</v>
      </c>
      <c r="T143" s="377">
        <v>0</v>
      </c>
      <c r="U143" s="377">
        <v>0</v>
      </c>
      <c r="V143" s="377">
        <v>0</v>
      </c>
      <c r="W143" s="377">
        <v>4894.2700000000004</v>
      </c>
      <c r="X143" s="377">
        <v>19013</v>
      </c>
      <c r="Y143" s="377">
        <v>3391534.8400000003</v>
      </c>
      <c r="Z143" s="377">
        <v>1130452.8299999968</v>
      </c>
      <c r="AA143" s="377">
        <v>0</v>
      </c>
      <c r="AB143" s="377">
        <v>827189.33</v>
      </c>
      <c r="AC143" s="377">
        <v>22796.199999998673</v>
      </c>
      <c r="AD143" s="377">
        <v>241007.92</v>
      </c>
      <c r="AE143" s="377">
        <v>0</v>
      </c>
      <c r="AF143" s="377">
        <v>68357.070000000414</v>
      </c>
      <c r="AG143" s="377">
        <v>7194.6300000000701</v>
      </c>
      <c r="AH143" s="377">
        <v>4578</v>
      </c>
      <c r="AI143" s="377">
        <v>0</v>
      </c>
      <c r="AJ143" s="377">
        <v>0</v>
      </c>
      <c r="AK143" s="377">
        <v>36439.640000000007</v>
      </c>
      <c r="AL143" s="377">
        <v>20715.690000000002</v>
      </c>
      <c r="AM143" s="377">
        <v>7204.03</v>
      </c>
      <c r="AN143" s="377">
        <v>4314.3599999999997</v>
      </c>
      <c r="AO143" s="377">
        <v>111163.79000000002</v>
      </c>
      <c r="AP143" s="377">
        <v>0</v>
      </c>
      <c r="AQ143" s="377">
        <v>24093.799999999996</v>
      </c>
      <c r="AR143" s="377">
        <v>201119.67000000004</v>
      </c>
      <c r="AS143" s="377">
        <v>35031.449999999997</v>
      </c>
      <c r="AT143" s="377">
        <v>0</v>
      </c>
      <c r="AU143" s="377">
        <v>32434.38</v>
      </c>
      <c r="AV143" s="377">
        <v>3291.75</v>
      </c>
      <c r="AW143" s="377">
        <v>3228.3199999999997</v>
      </c>
      <c r="AX143" s="377">
        <v>27723.559999999998</v>
      </c>
      <c r="AY143" s="377">
        <v>913802.40999999968</v>
      </c>
      <c r="AZ143" s="377">
        <v>0</v>
      </c>
      <c r="BA143" s="377">
        <v>174378.08000000002</v>
      </c>
      <c r="BB143" s="377">
        <v>0</v>
      </c>
      <c r="BC143" s="377">
        <v>0</v>
      </c>
      <c r="BD143" s="377">
        <v>0</v>
      </c>
      <c r="BE143" s="377">
        <v>3896516.909999995</v>
      </c>
      <c r="BF143" s="377">
        <v>107972.94000000032</v>
      </c>
      <c r="BG143" s="377">
        <v>-504982.06999999471</v>
      </c>
      <c r="BH143" s="377">
        <v>-397009.12999999442</v>
      </c>
      <c r="BI143" s="377">
        <v>21896.129999999997</v>
      </c>
      <c r="BJ143" s="377">
        <v>0</v>
      </c>
      <c r="BK143" s="377">
        <v>0</v>
      </c>
      <c r="BL143" s="377">
        <v>21896.129999999997</v>
      </c>
      <c r="BM143" s="377">
        <v>0</v>
      </c>
      <c r="BN143" s="377">
        <v>0</v>
      </c>
      <c r="BO143" s="377">
        <v>0</v>
      </c>
      <c r="BP143" s="377">
        <v>0</v>
      </c>
      <c r="BQ143" s="377">
        <v>0</v>
      </c>
      <c r="BR143" s="377">
        <v>0</v>
      </c>
      <c r="BS143" s="377">
        <v>21896.129999999997</v>
      </c>
      <c r="BT143" s="377">
        <v>21896.129999999997</v>
      </c>
      <c r="BU143" s="377">
        <v>0</v>
      </c>
      <c r="BV143" s="377">
        <v>0</v>
      </c>
      <c r="BW143" s="377">
        <v>0</v>
      </c>
      <c r="BX143" s="377">
        <v>0</v>
      </c>
      <c r="BY143" s="377">
        <v>0</v>
      </c>
      <c r="BZ143" s="377">
        <v>0</v>
      </c>
      <c r="CA143" s="377">
        <v>0</v>
      </c>
      <c r="CB143" s="377">
        <v>0</v>
      </c>
      <c r="CC143" s="377">
        <v>0</v>
      </c>
      <c r="CD143" s="377">
        <v>-397009.12999999442</v>
      </c>
      <c r="CE143" s="377">
        <v>0</v>
      </c>
      <c r="CF143" s="377">
        <v>21896.129999999997</v>
      </c>
      <c r="CG143" s="377">
        <v>0</v>
      </c>
      <c r="CH143" s="377">
        <v>0</v>
      </c>
      <c r="CI143" s="377">
        <f t="shared" si="2"/>
        <v>-375112.99999999441</v>
      </c>
      <c r="CJ143" s="377">
        <v>30396.46</v>
      </c>
      <c r="CK143" s="377">
        <v>1889.72</v>
      </c>
      <c r="CL143" s="377">
        <v>0</v>
      </c>
      <c r="CM143" s="377">
        <v>28506.739999999998</v>
      </c>
      <c r="CN143" s="377">
        <v>0</v>
      </c>
      <c r="CO143" s="377">
        <v>0</v>
      </c>
      <c r="CP143" s="377">
        <v>29974</v>
      </c>
      <c r="CQ143" s="377">
        <v>0</v>
      </c>
      <c r="CR143" s="377">
        <v>-463952.81999999995</v>
      </c>
      <c r="CS143" s="377">
        <v>-405472.07999999996</v>
      </c>
      <c r="CT143" s="377">
        <v>0</v>
      </c>
      <c r="CU143" s="377">
        <v>0</v>
      </c>
      <c r="CV143" s="377">
        <v>0</v>
      </c>
      <c r="CW143" s="377">
        <v>0</v>
      </c>
      <c r="CX143" s="377"/>
      <c r="CY143" s="377"/>
      <c r="CZ143" s="377"/>
      <c r="DA143" s="377">
        <v>0</v>
      </c>
      <c r="DB143" s="377">
        <v>0</v>
      </c>
      <c r="DC143" s="377">
        <v>54972.45</v>
      </c>
      <c r="DD143" s="377">
        <v>17901.349999999999</v>
      </c>
      <c r="DE143" s="377">
        <v>0</v>
      </c>
      <c r="DF143" s="377">
        <v>0</v>
      </c>
      <c r="DG143" s="377">
        <v>-42514.720000000001</v>
      </c>
      <c r="DH143" s="377">
        <v>0</v>
      </c>
      <c r="DI143" s="377">
        <v>0</v>
      </c>
      <c r="DJ143" s="377">
        <v>0</v>
      </c>
      <c r="DK143" s="377">
        <v>30359.079999999987</v>
      </c>
      <c r="DL143" s="377">
        <v>0</v>
      </c>
      <c r="DM143" s="377">
        <v>0</v>
      </c>
      <c r="DN143" s="377">
        <v>0</v>
      </c>
      <c r="DO143" s="377">
        <v>0</v>
      </c>
      <c r="DP143" s="377">
        <v>0</v>
      </c>
      <c r="DQ143" s="447">
        <v>0</v>
      </c>
      <c r="DR143" s="378">
        <v>2296997.9799999958</v>
      </c>
      <c r="DS143" s="448">
        <v>1599518.9299999992</v>
      </c>
      <c r="DT143" s="378">
        <v>913802.40999999968</v>
      </c>
      <c r="DU143" s="378">
        <v>413214.2099999999</v>
      </c>
      <c r="DV143" s="378">
        <v>0</v>
      </c>
      <c r="DW143" s="378">
        <v>0</v>
      </c>
    </row>
    <row r="144" spans="1:127">
      <c r="A144" s="444">
        <v>3410</v>
      </c>
      <c r="B144" s="445" t="s">
        <v>539</v>
      </c>
      <c r="C144" s="444">
        <v>3410</v>
      </c>
      <c r="D144" s="446" t="s">
        <v>907</v>
      </c>
      <c r="E144" s="446" t="s">
        <v>573</v>
      </c>
      <c r="F144" s="446" t="s">
        <v>908</v>
      </c>
      <c r="G144" s="446" t="s">
        <v>571</v>
      </c>
      <c r="H144" s="377">
        <v>1200749.6200000001</v>
      </c>
      <c r="I144" s="377">
        <v>0</v>
      </c>
      <c r="J144" s="377">
        <v>101960.56</v>
      </c>
      <c r="K144" s="377">
        <v>0</v>
      </c>
      <c r="L144" s="377">
        <v>76400</v>
      </c>
      <c r="M144" s="377">
        <v>1628.22</v>
      </c>
      <c r="N144" s="377">
        <v>0</v>
      </c>
      <c r="O144" s="377">
        <v>0</v>
      </c>
      <c r="P144" s="377">
        <v>81658.760000000038</v>
      </c>
      <c r="Q144" s="377">
        <v>16511</v>
      </c>
      <c r="R144" s="377">
        <v>0</v>
      </c>
      <c r="S144" s="377">
        <v>0</v>
      </c>
      <c r="T144" s="377">
        <v>10805</v>
      </c>
      <c r="U144" s="377">
        <v>0</v>
      </c>
      <c r="V144" s="377">
        <v>0</v>
      </c>
      <c r="W144" s="377">
        <v>1206.05</v>
      </c>
      <c r="X144" s="377">
        <v>49871</v>
      </c>
      <c r="Y144" s="377">
        <v>1540790.2100000002</v>
      </c>
      <c r="Z144" s="377">
        <v>656819.0900000002</v>
      </c>
      <c r="AA144" s="377">
        <v>0</v>
      </c>
      <c r="AB144" s="377">
        <v>244109.31</v>
      </c>
      <c r="AC144" s="377">
        <v>39379.939999999769</v>
      </c>
      <c r="AD144" s="377">
        <v>82428.649999999994</v>
      </c>
      <c r="AE144" s="377">
        <v>0</v>
      </c>
      <c r="AF144" s="377">
        <v>51801.340000000171</v>
      </c>
      <c r="AG144" s="377">
        <v>0</v>
      </c>
      <c r="AH144" s="377">
        <v>7439</v>
      </c>
      <c r="AI144" s="377">
        <v>0</v>
      </c>
      <c r="AJ144" s="377">
        <v>0</v>
      </c>
      <c r="AK144" s="377">
        <v>457.15999999999997</v>
      </c>
      <c r="AL144" s="377">
        <v>0</v>
      </c>
      <c r="AM144" s="377">
        <v>4490.2700000000004</v>
      </c>
      <c r="AN144" s="377">
        <v>0</v>
      </c>
      <c r="AO144" s="377">
        <v>23061</v>
      </c>
      <c r="AP144" s="377">
        <v>3921.97</v>
      </c>
      <c r="AQ144" s="377">
        <v>1970.9299999999998</v>
      </c>
      <c r="AR144" s="377">
        <v>171144.34000000003</v>
      </c>
      <c r="AS144" s="377">
        <v>683.86</v>
      </c>
      <c r="AT144" s="377">
        <v>24.04</v>
      </c>
      <c r="AU144" s="377">
        <v>10805.689999999995</v>
      </c>
      <c r="AV144" s="377">
        <v>9500.73</v>
      </c>
      <c r="AW144" s="377">
        <v>0</v>
      </c>
      <c r="AX144" s="377">
        <v>122415.35</v>
      </c>
      <c r="AY144" s="377">
        <v>0</v>
      </c>
      <c r="AZ144" s="377">
        <v>5139.3500000000004</v>
      </c>
      <c r="BA144" s="377">
        <v>80601.78</v>
      </c>
      <c r="BB144" s="377">
        <v>0</v>
      </c>
      <c r="BC144" s="377">
        <v>0</v>
      </c>
      <c r="BD144" s="377">
        <v>0</v>
      </c>
      <c r="BE144" s="377">
        <v>1516193.8000000003</v>
      </c>
      <c r="BF144" s="377">
        <v>200024.57000000018</v>
      </c>
      <c r="BG144" s="377">
        <v>24596.409999999916</v>
      </c>
      <c r="BH144" s="377">
        <v>224620.9800000001</v>
      </c>
      <c r="BI144" s="377">
        <v>0</v>
      </c>
      <c r="BJ144" s="377">
        <v>0</v>
      </c>
      <c r="BK144" s="377">
        <v>0</v>
      </c>
      <c r="BL144" s="377">
        <v>0</v>
      </c>
      <c r="BM144" s="377">
        <v>0</v>
      </c>
      <c r="BN144" s="377">
        <v>0</v>
      </c>
      <c r="BO144" s="377">
        <v>0</v>
      </c>
      <c r="BP144" s="377">
        <v>0</v>
      </c>
      <c r="BQ144" s="377">
        <v>0</v>
      </c>
      <c r="BR144" s="377">
        <v>0</v>
      </c>
      <c r="BS144" s="377">
        <v>0</v>
      </c>
      <c r="BT144" s="377">
        <v>0</v>
      </c>
      <c r="BU144" s="377">
        <v>0</v>
      </c>
      <c r="BV144" s="377">
        <v>0</v>
      </c>
      <c r="BW144" s="377">
        <v>0</v>
      </c>
      <c r="BX144" s="377">
        <v>0</v>
      </c>
      <c r="BY144" s="377">
        <v>0</v>
      </c>
      <c r="BZ144" s="377">
        <v>0</v>
      </c>
      <c r="CA144" s="377">
        <v>0</v>
      </c>
      <c r="CB144" s="377">
        <v>0</v>
      </c>
      <c r="CC144" s="377">
        <v>0</v>
      </c>
      <c r="CD144" s="377">
        <v>224620.9800000001</v>
      </c>
      <c r="CE144" s="377">
        <v>0</v>
      </c>
      <c r="CF144" s="377">
        <v>0</v>
      </c>
      <c r="CG144" s="377">
        <v>0</v>
      </c>
      <c r="CH144" s="377">
        <v>0</v>
      </c>
      <c r="CI144" s="377">
        <f t="shared" si="2"/>
        <v>224620.9800000001</v>
      </c>
      <c r="CJ144" s="377">
        <v>112140.55</v>
      </c>
      <c r="CK144" s="377">
        <v>0</v>
      </c>
      <c r="CL144" s="377">
        <v>0</v>
      </c>
      <c r="CM144" s="377">
        <v>112140.55</v>
      </c>
      <c r="CN144" s="377">
        <v>0</v>
      </c>
      <c r="CO144" s="377">
        <v>0</v>
      </c>
      <c r="CP144" s="377">
        <v>2456.73</v>
      </c>
      <c r="CQ144" s="377">
        <v>2688.55</v>
      </c>
      <c r="CR144" s="377">
        <v>122158.42</v>
      </c>
      <c r="CS144" s="377">
        <v>239444.25</v>
      </c>
      <c r="CT144" s="377">
        <v>0</v>
      </c>
      <c r="CU144" s="377">
        <v>0</v>
      </c>
      <c r="CV144" s="377">
        <v>0</v>
      </c>
      <c r="CW144" s="377">
        <v>0</v>
      </c>
      <c r="CX144" s="377"/>
      <c r="CY144" s="377"/>
      <c r="CZ144" s="377"/>
      <c r="DA144" s="377">
        <v>0</v>
      </c>
      <c r="DB144" s="377">
        <v>0</v>
      </c>
      <c r="DC144" s="377">
        <v>0</v>
      </c>
      <c r="DD144" s="377">
        <v>6289</v>
      </c>
      <c r="DE144" s="377">
        <v>0</v>
      </c>
      <c r="DF144" s="377">
        <v>0</v>
      </c>
      <c r="DG144" s="377">
        <v>0</v>
      </c>
      <c r="DH144" s="377">
        <v>-21112.27</v>
      </c>
      <c r="DI144" s="377">
        <v>0</v>
      </c>
      <c r="DJ144" s="377">
        <v>0</v>
      </c>
      <c r="DK144" s="377">
        <v>-14823.27</v>
      </c>
      <c r="DL144" s="377">
        <v>0</v>
      </c>
      <c r="DM144" s="377">
        <v>0</v>
      </c>
      <c r="DN144" s="377">
        <v>0</v>
      </c>
      <c r="DO144" s="377">
        <v>0</v>
      </c>
      <c r="DP144" s="377">
        <v>0</v>
      </c>
      <c r="DQ144" s="447">
        <v>0</v>
      </c>
      <c r="DR144" s="378">
        <v>1074538.33</v>
      </c>
      <c r="DS144" s="448">
        <v>441655.4700000002</v>
      </c>
      <c r="DT144" s="378">
        <v>0</v>
      </c>
      <c r="DU144" s="378">
        <v>108974.76000000004</v>
      </c>
      <c r="DV144" s="378">
        <v>0</v>
      </c>
      <c r="DW144" s="378">
        <v>0</v>
      </c>
    </row>
    <row r="145" spans="1:127">
      <c r="A145" s="444">
        <v>3381</v>
      </c>
      <c r="B145" s="445" t="s">
        <v>483</v>
      </c>
      <c r="C145" s="444">
        <v>3381</v>
      </c>
      <c r="D145" s="446" t="s">
        <v>907</v>
      </c>
      <c r="E145" s="446" t="s">
        <v>573</v>
      </c>
      <c r="F145" s="446" t="s">
        <v>908</v>
      </c>
      <c r="G145" s="446" t="s">
        <v>571</v>
      </c>
      <c r="H145" s="377">
        <v>1177003.24</v>
      </c>
      <c r="I145" s="377">
        <v>0</v>
      </c>
      <c r="J145" s="377">
        <v>32834.18</v>
      </c>
      <c r="K145" s="377">
        <v>0</v>
      </c>
      <c r="L145" s="377">
        <v>103160</v>
      </c>
      <c r="M145" s="377">
        <v>0</v>
      </c>
      <c r="N145" s="377">
        <v>10401.9</v>
      </c>
      <c r="O145" s="377">
        <v>0</v>
      </c>
      <c r="P145" s="377">
        <v>34629.959999999992</v>
      </c>
      <c r="Q145" s="377">
        <v>401.76000000000005</v>
      </c>
      <c r="R145" s="377">
        <v>0</v>
      </c>
      <c r="S145" s="377">
        <v>0</v>
      </c>
      <c r="T145" s="377">
        <v>16713.010000000002</v>
      </c>
      <c r="U145" s="377">
        <v>0</v>
      </c>
      <c r="V145" s="377">
        <v>0</v>
      </c>
      <c r="W145" s="377">
        <v>5634.58</v>
      </c>
      <c r="X145" s="377">
        <v>47531</v>
      </c>
      <c r="Y145" s="377">
        <v>1428309.63</v>
      </c>
      <c r="Z145" s="377">
        <v>666650.35000000033</v>
      </c>
      <c r="AA145" s="377">
        <v>0</v>
      </c>
      <c r="AB145" s="377">
        <v>221133.86</v>
      </c>
      <c r="AC145" s="377">
        <v>612.78999999974621</v>
      </c>
      <c r="AD145" s="377">
        <v>180805.24</v>
      </c>
      <c r="AE145" s="377">
        <v>0</v>
      </c>
      <c r="AF145" s="377">
        <v>26794.209999999992</v>
      </c>
      <c r="AG145" s="377">
        <v>49.840000000001965</v>
      </c>
      <c r="AH145" s="377">
        <v>1765.1</v>
      </c>
      <c r="AI145" s="377">
        <v>0</v>
      </c>
      <c r="AJ145" s="377">
        <v>0</v>
      </c>
      <c r="AK145" s="377">
        <v>1966.69</v>
      </c>
      <c r="AL145" s="377">
        <v>1702.55</v>
      </c>
      <c r="AM145" s="377">
        <v>2563.63</v>
      </c>
      <c r="AN145" s="377">
        <v>2404.17</v>
      </c>
      <c r="AO145" s="377">
        <v>19778.48</v>
      </c>
      <c r="AP145" s="377">
        <v>3974.98</v>
      </c>
      <c r="AQ145" s="377">
        <v>7829.2</v>
      </c>
      <c r="AR145" s="377">
        <v>87755.35</v>
      </c>
      <c r="AS145" s="377">
        <v>6323.09</v>
      </c>
      <c r="AT145" s="377">
        <v>0</v>
      </c>
      <c r="AU145" s="377">
        <v>13339.8</v>
      </c>
      <c r="AV145" s="377">
        <v>0</v>
      </c>
      <c r="AW145" s="377">
        <v>0</v>
      </c>
      <c r="AX145" s="377">
        <v>98961.010000000009</v>
      </c>
      <c r="AY145" s="377">
        <v>578.53</v>
      </c>
      <c r="AZ145" s="377">
        <v>58843.470000000008</v>
      </c>
      <c r="BA145" s="377">
        <v>0</v>
      </c>
      <c r="BB145" s="377">
        <v>130</v>
      </c>
      <c r="BC145" s="377">
        <v>0</v>
      </c>
      <c r="BD145" s="377">
        <v>218.4</v>
      </c>
      <c r="BE145" s="377">
        <v>1404180.74</v>
      </c>
      <c r="BF145" s="377">
        <v>18021.779999999904</v>
      </c>
      <c r="BG145" s="377">
        <v>24128.889999999898</v>
      </c>
      <c r="BH145" s="377">
        <v>42150.669999999802</v>
      </c>
      <c r="BI145" s="377">
        <v>0</v>
      </c>
      <c r="BJ145" s="377">
        <v>0</v>
      </c>
      <c r="BK145" s="377">
        <v>218.4</v>
      </c>
      <c r="BL145" s="377">
        <v>218.4</v>
      </c>
      <c r="BM145" s="377">
        <v>0</v>
      </c>
      <c r="BN145" s="377">
        <v>218.4</v>
      </c>
      <c r="BO145" s="377">
        <v>0</v>
      </c>
      <c r="BP145" s="377">
        <v>0</v>
      </c>
      <c r="BQ145" s="377">
        <v>218.4</v>
      </c>
      <c r="BR145" s="377">
        <v>0</v>
      </c>
      <c r="BS145" s="377">
        <v>0</v>
      </c>
      <c r="BT145" s="377">
        <v>0</v>
      </c>
      <c r="BU145" s="377">
        <v>0</v>
      </c>
      <c r="BV145" s="377">
        <v>0</v>
      </c>
      <c r="BW145" s="377">
        <v>0</v>
      </c>
      <c r="BX145" s="377">
        <v>0</v>
      </c>
      <c r="BY145" s="377">
        <v>0</v>
      </c>
      <c r="BZ145" s="377">
        <v>0</v>
      </c>
      <c r="CA145" s="377">
        <v>0</v>
      </c>
      <c r="CB145" s="377">
        <v>0</v>
      </c>
      <c r="CC145" s="377">
        <v>0</v>
      </c>
      <c r="CD145" s="377">
        <v>42150.669999999802</v>
      </c>
      <c r="CE145" s="377">
        <v>0</v>
      </c>
      <c r="CF145" s="377">
        <v>0</v>
      </c>
      <c r="CG145" s="377">
        <v>0</v>
      </c>
      <c r="CH145" s="377">
        <v>0</v>
      </c>
      <c r="CI145" s="377">
        <f t="shared" si="2"/>
        <v>42150.669999999802</v>
      </c>
      <c r="CJ145" s="377">
        <v>176802</v>
      </c>
      <c r="CK145" s="377">
        <v>8786</v>
      </c>
      <c r="CL145" s="377">
        <v>0</v>
      </c>
      <c r="CM145" s="377">
        <v>168016</v>
      </c>
      <c r="CN145" s="377">
        <v>0</v>
      </c>
      <c r="CO145" s="377">
        <v>0</v>
      </c>
      <c r="CP145" s="377">
        <v>701</v>
      </c>
      <c r="CQ145" s="377">
        <v>0</v>
      </c>
      <c r="CR145" s="377">
        <v>-109399</v>
      </c>
      <c r="CS145" s="377">
        <v>59318</v>
      </c>
      <c r="CT145" s="377">
        <v>0</v>
      </c>
      <c r="CU145" s="377">
        <v>0</v>
      </c>
      <c r="CV145" s="377">
        <v>0</v>
      </c>
      <c r="CW145" s="377">
        <v>0</v>
      </c>
      <c r="CX145" s="377"/>
      <c r="CY145" s="377"/>
      <c r="CZ145" s="377"/>
      <c r="DA145" s="377">
        <v>0</v>
      </c>
      <c r="DB145" s="377">
        <v>0</v>
      </c>
      <c r="DC145" s="377">
        <v>11460.07</v>
      </c>
      <c r="DD145" s="377">
        <v>304.54000000000002</v>
      </c>
      <c r="DE145" s="377">
        <v>0</v>
      </c>
      <c r="DF145" s="377">
        <v>0</v>
      </c>
      <c r="DG145" s="377">
        <v>-5817.85</v>
      </c>
      <c r="DH145" s="377">
        <v>-21953.81</v>
      </c>
      <c r="DI145" s="377">
        <v>0</v>
      </c>
      <c r="DJ145" s="377">
        <v>0</v>
      </c>
      <c r="DK145" s="377">
        <v>-16007.050000000001</v>
      </c>
      <c r="DL145" s="377">
        <v>0</v>
      </c>
      <c r="DM145" s="377">
        <v>0</v>
      </c>
      <c r="DN145" s="377">
        <v>-1160</v>
      </c>
      <c r="DO145" s="377">
        <v>0</v>
      </c>
      <c r="DP145" s="377">
        <v>0</v>
      </c>
      <c r="DQ145" s="447">
        <v>-0.27999999999883585</v>
      </c>
      <c r="DR145" s="378">
        <v>1096046.29</v>
      </c>
      <c r="DS145" s="448">
        <v>308134.44999999995</v>
      </c>
      <c r="DT145" s="378">
        <v>578.53</v>
      </c>
      <c r="DU145" s="378">
        <v>51744.729999999996</v>
      </c>
      <c r="DV145" s="378">
        <v>0</v>
      </c>
      <c r="DW145" s="378">
        <v>-1160</v>
      </c>
    </row>
    <row r="146" spans="1:127">
      <c r="A146" s="444">
        <v>3380</v>
      </c>
      <c r="B146" s="445" t="s">
        <v>540</v>
      </c>
      <c r="C146" s="444">
        <v>3380</v>
      </c>
      <c r="D146" s="446" t="s">
        <v>907</v>
      </c>
      <c r="E146" s="446" t="s">
        <v>573</v>
      </c>
      <c r="F146" s="446" t="s">
        <v>908</v>
      </c>
      <c r="G146" s="446" t="s">
        <v>882</v>
      </c>
      <c r="H146" s="377">
        <v>1104507.55</v>
      </c>
      <c r="I146" s="377">
        <v>0</v>
      </c>
      <c r="J146" s="377">
        <v>69701.94</v>
      </c>
      <c r="K146" s="377">
        <v>0</v>
      </c>
      <c r="L146" s="377">
        <v>68390</v>
      </c>
      <c r="M146" s="377">
        <v>0</v>
      </c>
      <c r="N146" s="377">
        <v>0</v>
      </c>
      <c r="O146" s="377">
        <v>0</v>
      </c>
      <c r="P146" s="377">
        <v>34276.479999999989</v>
      </c>
      <c r="Q146" s="377">
        <v>29476.890000000003</v>
      </c>
      <c r="R146" s="377">
        <v>0</v>
      </c>
      <c r="S146" s="377">
        <v>0</v>
      </c>
      <c r="T146" s="377">
        <v>55018.18</v>
      </c>
      <c r="U146" s="377">
        <v>0</v>
      </c>
      <c r="V146" s="377">
        <v>0</v>
      </c>
      <c r="W146" s="377">
        <v>1180.83</v>
      </c>
      <c r="X146" s="377">
        <v>46781</v>
      </c>
      <c r="Y146" s="377">
        <v>1409332.8699999999</v>
      </c>
      <c r="Z146" s="377">
        <v>587519.89000000083</v>
      </c>
      <c r="AA146" s="377">
        <v>0</v>
      </c>
      <c r="AB146" s="377">
        <v>261232.55</v>
      </c>
      <c r="AC146" s="377">
        <v>51358.150000000198</v>
      </c>
      <c r="AD146" s="377">
        <v>97894</v>
      </c>
      <c r="AE146" s="377">
        <v>0</v>
      </c>
      <c r="AF146" s="377">
        <v>82922.370000000083</v>
      </c>
      <c r="AG146" s="377">
        <v>7740.0000000000036</v>
      </c>
      <c r="AH146" s="377">
        <v>200</v>
      </c>
      <c r="AI146" s="377">
        <v>0</v>
      </c>
      <c r="AJ146" s="377">
        <v>0</v>
      </c>
      <c r="AK146" s="377">
        <v>56980.94</v>
      </c>
      <c r="AL146" s="377">
        <v>3865</v>
      </c>
      <c r="AM146" s="377">
        <v>1954.11</v>
      </c>
      <c r="AN146" s="377">
        <v>9068.56</v>
      </c>
      <c r="AO146" s="377">
        <v>37200.930000000008</v>
      </c>
      <c r="AP146" s="377">
        <v>3338.98</v>
      </c>
      <c r="AQ146" s="377">
        <v>7316.25</v>
      </c>
      <c r="AR146" s="377">
        <v>135886.23000000001</v>
      </c>
      <c r="AS146" s="377">
        <v>21171.87</v>
      </c>
      <c r="AT146" s="377">
        <v>0</v>
      </c>
      <c r="AU146" s="377">
        <v>20373.559999999965</v>
      </c>
      <c r="AV146" s="377">
        <v>0</v>
      </c>
      <c r="AW146" s="377">
        <v>0</v>
      </c>
      <c r="AX146" s="377">
        <v>110097.70000000001</v>
      </c>
      <c r="AY146" s="377">
        <v>9035.41</v>
      </c>
      <c r="AZ146" s="377">
        <v>7449.49</v>
      </c>
      <c r="BA146" s="377">
        <v>38290.589999999997</v>
      </c>
      <c r="BB146" s="377">
        <v>0</v>
      </c>
      <c r="BC146" s="377">
        <v>0</v>
      </c>
      <c r="BD146" s="377">
        <v>0</v>
      </c>
      <c r="BE146" s="377">
        <v>1550896.5800000012</v>
      </c>
      <c r="BF146" s="377">
        <v>32697.650000000205</v>
      </c>
      <c r="BG146" s="377">
        <v>-141563.71000000136</v>
      </c>
      <c r="BH146" s="377">
        <v>-108866.06000000116</v>
      </c>
      <c r="BI146" s="377">
        <v>0</v>
      </c>
      <c r="BJ146" s="377">
        <v>0</v>
      </c>
      <c r="BK146" s="377">
        <v>0</v>
      </c>
      <c r="BL146" s="377">
        <v>0</v>
      </c>
      <c r="BM146" s="377">
        <v>0</v>
      </c>
      <c r="BN146" s="377">
        <v>0</v>
      </c>
      <c r="BO146" s="377">
        <v>0</v>
      </c>
      <c r="BP146" s="377">
        <v>0</v>
      </c>
      <c r="BQ146" s="377">
        <v>0</v>
      </c>
      <c r="BR146" s="377">
        <v>0</v>
      </c>
      <c r="BS146" s="377">
        <v>0</v>
      </c>
      <c r="BT146" s="377">
        <v>0</v>
      </c>
      <c r="BU146" s="377">
        <v>0</v>
      </c>
      <c r="BV146" s="377">
        <v>0</v>
      </c>
      <c r="BW146" s="377">
        <v>0</v>
      </c>
      <c r="BX146" s="377">
        <v>0</v>
      </c>
      <c r="BY146" s="377">
        <v>0</v>
      </c>
      <c r="BZ146" s="377">
        <v>0</v>
      </c>
      <c r="CA146" s="377">
        <v>0</v>
      </c>
      <c r="CB146" s="377">
        <v>0</v>
      </c>
      <c r="CC146" s="377">
        <v>0</v>
      </c>
      <c r="CD146" s="377">
        <v>-108866.06000000116</v>
      </c>
      <c r="CE146" s="377">
        <v>0</v>
      </c>
      <c r="CF146" s="377">
        <v>0</v>
      </c>
      <c r="CG146" s="377">
        <v>0</v>
      </c>
      <c r="CH146" s="377">
        <v>0</v>
      </c>
      <c r="CI146" s="377">
        <f t="shared" si="2"/>
        <v>-108866.06000000116</v>
      </c>
      <c r="CJ146" s="377">
        <v>0</v>
      </c>
      <c r="CK146" s="377">
        <v>0</v>
      </c>
      <c r="CL146" s="377">
        <v>0</v>
      </c>
      <c r="CM146" s="377">
        <v>0</v>
      </c>
      <c r="CN146" s="377">
        <v>0</v>
      </c>
      <c r="CO146" s="377">
        <v>0</v>
      </c>
      <c r="CP146" s="377">
        <v>0</v>
      </c>
      <c r="CQ146" s="377">
        <v>0</v>
      </c>
      <c r="CR146" s="377">
        <v>0</v>
      </c>
      <c r="CS146" s="377">
        <v>0</v>
      </c>
      <c r="CT146" s="377">
        <v>0</v>
      </c>
      <c r="CU146" s="377">
        <v>0</v>
      </c>
      <c r="CV146" s="377">
        <v>0</v>
      </c>
      <c r="CW146" s="377">
        <v>0</v>
      </c>
      <c r="CX146" s="377"/>
      <c r="CY146" s="377"/>
      <c r="CZ146" s="377"/>
      <c r="DA146" s="377">
        <v>-77301.940000001196</v>
      </c>
      <c r="DB146" s="377">
        <v>-77301.940000001196</v>
      </c>
      <c r="DC146" s="377">
        <v>0</v>
      </c>
      <c r="DD146" s="377">
        <v>1502.84</v>
      </c>
      <c r="DE146" s="377">
        <v>0</v>
      </c>
      <c r="DF146" s="377">
        <v>0</v>
      </c>
      <c r="DG146" s="377">
        <v>-2450</v>
      </c>
      <c r="DH146" s="377">
        <v>-30616.959999999999</v>
      </c>
      <c r="DI146" s="377">
        <v>0</v>
      </c>
      <c r="DJ146" s="377">
        <v>0</v>
      </c>
      <c r="DK146" s="377">
        <v>-31564.12</v>
      </c>
      <c r="DL146" s="377">
        <v>0</v>
      </c>
      <c r="DM146" s="377">
        <v>0</v>
      </c>
      <c r="DN146" s="377">
        <v>0</v>
      </c>
      <c r="DO146" s="377">
        <v>0</v>
      </c>
      <c r="DP146" s="377">
        <v>0</v>
      </c>
      <c r="DQ146" s="447">
        <v>1.1932570487260818E-9</v>
      </c>
      <c r="DR146" s="378">
        <v>1088666.9600000011</v>
      </c>
      <c r="DS146" s="448">
        <v>462229.62000000011</v>
      </c>
      <c r="DT146" s="378">
        <v>9035.41</v>
      </c>
      <c r="DU146" s="378">
        <v>118771.54999999999</v>
      </c>
      <c r="DV146" s="378">
        <v>0</v>
      </c>
      <c r="DW146" s="378">
        <v>0</v>
      </c>
    </row>
    <row r="147" spans="1:127">
      <c r="A147" s="444">
        <v>3335</v>
      </c>
      <c r="B147" s="445" t="s">
        <v>541</v>
      </c>
      <c r="C147" s="444">
        <v>3335</v>
      </c>
      <c r="D147" s="446" t="s">
        <v>907</v>
      </c>
      <c r="E147" s="446" t="s">
        <v>573</v>
      </c>
      <c r="F147" s="446" t="s">
        <v>908</v>
      </c>
      <c r="G147" s="446" t="s">
        <v>571</v>
      </c>
      <c r="H147" s="377">
        <v>1361886</v>
      </c>
      <c r="I147" s="377">
        <v>0</v>
      </c>
      <c r="J147" s="377">
        <v>95035.03</v>
      </c>
      <c r="K147" s="377">
        <v>0</v>
      </c>
      <c r="L147" s="377">
        <v>183520</v>
      </c>
      <c r="M147" s="377">
        <v>1056.93</v>
      </c>
      <c r="N147" s="377">
        <v>1800</v>
      </c>
      <c r="O147" s="377">
        <v>4770.1399999999994</v>
      </c>
      <c r="P147" s="377">
        <v>21313.43</v>
      </c>
      <c r="Q147" s="377">
        <v>1006.0099999999984</v>
      </c>
      <c r="R147" s="377">
        <v>0</v>
      </c>
      <c r="S147" s="377">
        <v>0</v>
      </c>
      <c r="T147" s="377">
        <v>8435.66</v>
      </c>
      <c r="U147" s="377">
        <v>12030.07</v>
      </c>
      <c r="V147" s="377">
        <v>0</v>
      </c>
      <c r="W147" s="377">
        <v>10142.92</v>
      </c>
      <c r="X147" s="377">
        <v>32461</v>
      </c>
      <c r="Y147" s="377">
        <v>1733457.1899999997</v>
      </c>
      <c r="Z147" s="377">
        <v>782520.70999999857</v>
      </c>
      <c r="AA147" s="377">
        <v>0</v>
      </c>
      <c r="AB147" s="377">
        <v>174725.18</v>
      </c>
      <c r="AC147" s="377">
        <v>48979.049999999639</v>
      </c>
      <c r="AD147" s="377">
        <v>135975.10999999999</v>
      </c>
      <c r="AE147" s="377">
        <v>0</v>
      </c>
      <c r="AF147" s="377">
        <v>17250.320000000036</v>
      </c>
      <c r="AG147" s="377">
        <v>-194.73000000000047</v>
      </c>
      <c r="AH147" s="377">
        <v>0</v>
      </c>
      <c r="AI147" s="377">
        <v>0</v>
      </c>
      <c r="AJ147" s="377">
        <v>0</v>
      </c>
      <c r="AK147" s="377">
        <v>18375.989999999998</v>
      </c>
      <c r="AL147" s="377">
        <v>7821.8</v>
      </c>
      <c r="AM147" s="377">
        <v>19205.510000000002</v>
      </c>
      <c r="AN147" s="377">
        <v>3814.66</v>
      </c>
      <c r="AO147" s="377">
        <v>28249.570000000007</v>
      </c>
      <c r="AP147" s="377">
        <v>5246.96</v>
      </c>
      <c r="AQ147" s="377">
        <v>32592.710000000003</v>
      </c>
      <c r="AR147" s="377">
        <v>84705.050000000047</v>
      </c>
      <c r="AS147" s="377">
        <v>691.13</v>
      </c>
      <c r="AT147" s="377">
        <v>0</v>
      </c>
      <c r="AU147" s="377">
        <v>30288.949999999993</v>
      </c>
      <c r="AV147" s="377">
        <v>5139.75</v>
      </c>
      <c r="AW147" s="377">
        <v>10230</v>
      </c>
      <c r="AX147" s="377">
        <v>109746.61000000002</v>
      </c>
      <c r="AY147" s="377">
        <v>82895.909999999989</v>
      </c>
      <c r="AZ147" s="377">
        <v>16724.120000000003</v>
      </c>
      <c r="BA147" s="377">
        <v>226594.95</v>
      </c>
      <c r="BB147" s="377">
        <v>2700</v>
      </c>
      <c r="BC147" s="377">
        <v>0</v>
      </c>
      <c r="BD147" s="377">
        <v>0</v>
      </c>
      <c r="BE147" s="377">
        <v>1844279.309999998</v>
      </c>
      <c r="BF147" s="377">
        <v>5400.4000000001761</v>
      </c>
      <c r="BG147" s="377">
        <v>-110822.11999999825</v>
      </c>
      <c r="BH147" s="377">
        <v>-105421.71999999808</v>
      </c>
      <c r="BI147" s="377">
        <v>0</v>
      </c>
      <c r="BJ147" s="377">
        <v>0</v>
      </c>
      <c r="BK147" s="377">
        <v>0</v>
      </c>
      <c r="BL147" s="377">
        <v>0</v>
      </c>
      <c r="BM147" s="377">
        <v>0</v>
      </c>
      <c r="BN147" s="377">
        <v>0</v>
      </c>
      <c r="BO147" s="377">
        <v>0</v>
      </c>
      <c r="BP147" s="377">
        <v>0</v>
      </c>
      <c r="BQ147" s="377">
        <v>0</v>
      </c>
      <c r="BR147" s="377">
        <v>0</v>
      </c>
      <c r="BS147" s="377">
        <v>0</v>
      </c>
      <c r="BT147" s="377">
        <v>0</v>
      </c>
      <c r="BU147" s="377">
        <v>0</v>
      </c>
      <c r="BV147" s="377">
        <v>0</v>
      </c>
      <c r="BW147" s="377">
        <v>0</v>
      </c>
      <c r="BX147" s="377">
        <v>0</v>
      </c>
      <c r="BY147" s="377">
        <v>0</v>
      </c>
      <c r="BZ147" s="377">
        <v>0</v>
      </c>
      <c r="CA147" s="377">
        <v>0</v>
      </c>
      <c r="CB147" s="377">
        <v>0</v>
      </c>
      <c r="CC147" s="377">
        <v>0</v>
      </c>
      <c r="CD147" s="377">
        <v>-105421.71999999808</v>
      </c>
      <c r="CE147" s="377">
        <v>0</v>
      </c>
      <c r="CF147" s="377">
        <v>0</v>
      </c>
      <c r="CG147" s="377">
        <v>0</v>
      </c>
      <c r="CH147" s="377">
        <v>0</v>
      </c>
      <c r="CI147" s="377">
        <f t="shared" si="2"/>
        <v>-105421.71999999808</v>
      </c>
      <c r="CJ147" s="377">
        <v>130271.46</v>
      </c>
      <c r="CK147" s="377">
        <v>0</v>
      </c>
      <c r="CL147" s="377">
        <v>0</v>
      </c>
      <c r="CM147" s="377">
        <v>130271.46</v>
      </c>
      <c r="CN147" s="377">
        <v>0</v>
      </c>
      <c r="CO147" s="377">
        <v>0</v>
      </c>
      <c r="CP147" s="377">
        <v>8561.19</v>
      </c>
      <c r="CQ147" s="377">
        <v>0</v>
      </c>
      <c r="CR147" s="377">
        <v>-230268.36000000002</v>
      </c>
      <c r="CS147" s="377">
        <v>-91435.710000000021</v>
      </c>
      <c r="CT147" s="377">
        <v>0</v>
      </c>
      <c r="CU147" s="377">
        <v>0</v>
      </c>
      <c r="CV147" s="377">
        <v>0</v>
      </c>
      <c r="CW147" s="377">
        <v>0</v>
      </c>
      <c r="CX147" s="377"/>
      <c r="CY147" s="377"/>
      <c r="CZ147" s="377"/>
      <c r="DA147" s="377">
        <v>0</v>
      </c>
      <c r="DB147" s="377">
        <v>0</v>
      </c>
      <c r="DC147" s="377">
        <v>35903.5</v>
      </c>
      <c r="DD147" s="377">
        <v>346.33</v>
      </c>
      <c r="DE147" s="377">
        <v>0</v>
      </c>
      <c r="DF147" s="377">
        <v>0</v>
      </c>
      <c r="DG147" s="377">
        <v>-21323.34</v>
      </c>
      <c r="DH147" s="377">
        <v>-28912.32</v>
      </c>
      <c r="DI147" s="377">
        <v>0</v>
      </c>
      <c r="DJ147" s="377">
        <v>0</v>
      </c>
      <c r="DK147" s="377">
        <v>-13985.829999999998</v>
      </c>
      <c r="DL147" s="377">
        <v>0</v>
      </c>
      <c r="DM147" s="377">
        <v>0</v>
      </c>
      <c r="DN147" s="377">
        <v>0</v>
      </c>
      <c r="DO147" s="377">
        <v>0</v>
      </c>
      <c r="DP147" s="377">
        <v>0</v>
      </c>
      <c r="DQ147" s="447">
        <v>-0.17999999997846317</v>
      </c>
      <c r="DR147" s="378">
        <v>1159255.639999998</v>
      </c>
      <c r="DS147" s="448">
        <v>685023.66999999993</v>
      </c>
      <c r="DT147" s="378">
        <v>82895.909999999989</v>
      </c>
      <c r="DU147" s="378">
        <v>35525.24</v>
      </c>
      <c r="DV147" s="378">
        <v>12030.07</v>
      </c>
      <c r="DW147" s="378">
        <v>0</v>
      </c>
    </row>
    <row r="148" spans="1:127">
      <c r="A148" s="444">
        <v>3329</v>
      </c>
      <c r="B148" s="445" t="s">
        <v>484</v>
      </c>
      <c r="C148" s="444">
        <v>3329</v>
      </c>
      <c r="D148" s="446" t="s">
        <v>907</v>
      </c>
      <c r="E148" s="446" t="s">
        <v>573</v>
      </c>
      <c r="F148" s="446" t="s">
        <v>908</v>
      </c>
      <c r="G148" s="446" t="s">
        <v>883</v>
      </c>
      <c r="H148" s="377">
        <v>1395185.99</v>
      </c>
      <c r="I148" s="377">
        <v>0</v>
      </c>
      <c r="J148" s="377">
        <v>109209.64</v>
      </c>
      <c r="K148" s="377">
        <v>0</v>
      </c>
      <c r="L148" s="377">
        <v>141690</v>
      </c>
      <c r="M148" s="377">
        <v>0</v>
      </c>
      <c r="N148" s="377">
        <v>0</v>
      </c>
      <c r="O148" s="377">
        <v>0</v>
      </c>
      <c r="P148" s="377">
        <v>16076.300000000008</v>
      </c>
      <c r="Q148" s="377">
        <v>0</v>
      </c>
      <c r="R148" s="377">
        <v>0</v>
      </c>
      <c r="S148" s="377">
        <v>0</v>
      </c>
      <c r="T148" s="377">
        <v>12561.95</v>
      </c>
      <c r="U148" s="377">
        <v>0</v>
      </c>
      <c r="V148" s="377">
        <v>0</v>
      </c>
      <c r="W148" s="377">
        <v>6772.5</v>
      </c>
      <c r="X148" s="377">
        <v>40754</v>
      </c>
      <c r="Y148" s="377">
        <v>1722250.38</v>
      </c>
      <c r="Z148" s="377">
        <v>670393.95000000019</v>
      </c>
      <c r="AA148" s="377">
        <v>5418.2000000000007</v>
      </c>
      <c r="AB148" s="377">
        <v>4522.7299999999996</v>
      </c>
      <c r="AC148" s="377">
        <v>351832.99000000081</v>
      </c>
      <c r="AD148" s="377">
        <v>3059.0600000000004</v>
      </c>
      <c r="AE148" s="377">
        <v>0</v>
      </c>
      <c r="AF148" s="377">
        <v>275931.6299999996</v>
      </c>
      <c r="AG148" s="377">
        <v>-1341.269999999995</v>
      </c>
      <c r="AH148" s="377">
        <v>6546</v>
      </c>
      <c r="AI148" s="377">
        <v>0</v>
      </c>
      <c r="AJ148" s="377">
        <v>0</v>
      </c>
      <c r="AK148" s="377">
        <v>18584.900000000001</v>
      </c>
      <c r="AL148" s="377">
        <v>1641.67</v>
      </c>
      <c r="AM148" s="377">
        <v>1869.3499999999997</v>
      </c>
      <c r="AN148" s="377">
        <v>2577.1999999999998</v>
      </c>
      <c r="AO148" s="377">
        <v>30946.47</v>
      </c>
      <c r="AP148" s="377">
        <v>3444.98</v>
      </c>
      <c r="AQ148" s="377">
        <v>6987.23</v>
      </c>
      <c r="AR148" s="377">
        <v>40111.01999999999</v>
      </c>
      <c r="AS148" s="377">
        <v>25187.120000000003</v>
      </c>
      <c r="AT148" s="377">
        <v>310.29999999999995</v>
      </c>
      <c r="AU148" s="377">
        <v>23807.000000000004</v>
      </c>
      <c r="AV148" s="377">
        <v>5139.75</v>
      </c>
      <c r="AW148" s="377">
        <v>0</v>
      </c>
      <c r="AX148" s="377">
        <v>110930.74</v>
      </c>
      <c r="AY148" s="377">
        <v>40791.57</v>
      </c>
      <c r="AZ148" s="377">
        <v>5214.5600000000004</v>
      </c>
      <c r="BA148" s="377">
        <v>101827.15999999999</v>
      </c>
      <c r="BB148" s="377">
        <v>0</v>
      </c>
      <c r="BC148" s="377">
        <v>0</v>
      </c>
      <c r="BD148" s="377">
        <v>0</v>
      </c>
      <c r="BE148" s="377">
        <v>1735734.3100000005</v>
      </c>
      <c r="BF148" s="377">
        <v>80397.540000000125</v>
      </c>
      <c r="BG148" s="377">
        <v>-13483.930000000633</v>
      </c>
      <c r="BH148" s="377">
        <v>66913.609999999491</v>
      </c>
      <c r="BI148" s="377">
        <v>0</v>
      </c>
      <c r="BJ148" s="377">
        <v>0</v>
      </c>
      <c r="BK148" s="377">
        <v>0</v>
      </c>
      <c r="BL148" s="377">
        <v>0</v>
      </c>
      <c r="BM148" s="377">
        <v>0</v>
      </c>
      <c r="BN148" s="377">
        <v>0</v>
      </c>
      <c r="BO148" s="377">
        <v>0</v>
      </c>
      <c r="BP148" s="377">
        <v>0</v>
      </c>
      <c r="BQ148" s="377">
        <v>0</v>
      </c>
      <c r="BR148" s="377">
        <v>0</v>
      </c>
      <c r="BS148" s="377">
        <v>0</v>
      </c>
      <c r="BT148" s="377">
        <v>0</v>
      </c>
      <c r="BU148" s="377">
        <v>0</v>
      </c>
      <c r="BV148" s="377">
        <v>0</v>
      </c>
      <c r="BW148" s="377">
        <v>0</v>
      </c>
      <c r="BX148" s="377">
        <v>0</v>
      </c>
      <c r="BY148" s="377">
        <v>0</v>
      </c>
      <c r="BZ148" s="377">
        <v>0</v>
      </c>
      <c r="CA148" s="377">
        <v>0</v>
      </c>
      <c r="CB148" s="377">
        <v>0</v>
      </c>
      <c r="CC148" s="377">
        <v>0</v>
      </c>
      <c r="CD148" s="377">
        <v>66913.609999999491</v>
      </c>
      <c r="CE148" s="377">
        <v>0</v>
      </c>
      <c r="CF148" s="377">
        <v>0</v>
      </c>
      <c r="CG148" s="377">
        <v>0</v>
      </c>
      <c r="CH148" s="377">
        <v>0</v>
      </c>
      <c r="CI148" s="377">
        <f t="shared" si="2"/>
        <v>66913.609999999491</v>
      </c>
      <c r="CJ148" s="377">
        <v>0</v>
      </c>
      <c r="CK148" s="377">
        <v>0</v>
      </c>
      <c r="CL148" s="377">
        <v>0</v>
      </c>
      <c r="CM148" s="377">
        <v>0</v>
      </c>
      <c r="CN148" s="377">
        <v>0</v>
      </c>
      <c r="CO148" s="377">
        <v>0</v>
      </c>
      <c r="CP148" s="377">
        <v>0</v>
      </c>
      <c r="CQ148" s="377">
        <v>0</v>
      </c>
      <c r="CR148" s="377">
        <v>0</v>
      </c>
      <c r="CS148" s="377">
        <v>0</v>
      </c>
      <c r="CT148" s="377">
        <v>0</v>
      </c>
      <c r="CU148" s="377">
        <v>0</v>
      </c>
      <c r="CV148" s="377">
        <v>0</v>
      </c>
      <c r="CW148" s="377">
        <v>0</v>
      </c>
      <c r="CX148" s="377"/>
      <c r="CY148" s="377"/>
      <c r="CZ148" s="377"/>
      <c r="DA148" s="377">
        <v>99154.489999999569</v>
      </c>
      <c r="DB148" s="377">
        <v>99154.489999999569</v>
      </c>
      <c r="DC148" s="377">
        <v>0</v>
      </c>
      <c r="DD148" s="377">
        <v>2688.35</v>
      </c>
      <c r="DE148" s="377">
        <v>0</v>
      </c>
      <c r="DF148" s="377">
        <v>0</v>
      </c>
      <c r="DG148" s="377">
        <v>-5924.64</v>
      </c>
      <c r="DH148" s="377">
        <v>-29004.59</v>
      </c>
      <c r="DI148" s="377">
        <v>0</v>
      </c>
      <c r="DJ148" s="377">
        <v>0</v>
      </c>
      <c r="DK148" s="377">
        <v>-32240.880000000001</v>
      </c>
      <c r="DL148" s="377">
        <v>0</v>
      </c>
      <c r="DM148" s="377">
        <v>0</v>
      </c>
      <c r="DN148" s="377">
        <v>0</v>
      </c>
      <c r="DO148" s="377">
        <v>0</v>
      </c>
      <c r="DP148" s="377">
        <v>0</v>
      </c>
      <c r="DQ148" s="447">
        <v>4.220055416226387E-10</v>
      </c>
      <c r="DR148" s="378">
        <v>1309817.2900000005</v>
      </c>
      <c r="DS148" s="448">
        <v>425917.02</v>
      </c>
      <c r="DT148" s="378">
        <v>40791.57</v>
      </c>
      <c r="DU148" s="378">
        <v>28638.250000000007</v>
      </c>
      <c r="DV148" s="378">
        <v>0</v>
      </c>
      <c r="DW148" s="378">
        <v>0</v>
      </c>
    </row>
    <row r="149" spans="1:127">
      <c r="A149" s="444">
        <v>2183</v>
      </c>
      <c r="B149" s="445" t="s">
        <v>485</v>
      </c>
      <c r="C149" s="444">
        <v>2183</v>
      </c>
      <c r="D149" s="446" t="s">
        <v>907</v>
      </c>
      <c r="E149" s="446" t="s">
        <v>573</v>
      </c>
      <c r="F149" s="446" t="s">
        <v>908</v>
      </c>
      <c r="G149" s="446" t="s">
        <v>571</v>
      </c>
      <c r="H149" s="377">
        <v>2329595.0099999998</v>
      </c>
      <c r="I149" s="377">
        <v>0</v>
      </c>
      <c r="J149" s="377">
        <v>177454.75</v>
      </c>
      <c r="K149" s="377">
        <v>0</v>
      </c>
      <c r="L149" s="377">
        <v>222000</v>
      </c>
      <c r="M149" s="377">
        <v>0</v>
      </c>
      <c r="N149" s="377">
        <v>0</v>
      </c>
      <c r="O149" s="377">
        <v>0</v>
      </c>
      <c r="P149" s="377">
        <v>61956.529999999984</v>
      </c>
      <c r="Q149" s="377">
        <v>31653.82</v>
      </c>
      <c r="R149" s="377">
        <v>0</v>
      </c>
      <c r="S149" s="377">
        <v>0</v>
      </c>
      <c r="T149" s="377">
        <v>5427.83</v>
      </c>
      <c r="U149" s="377">
        <v>0</v>
      </c>
      <c r="V149" s="377">
        <v>0</v>
      </c>
      <c r="W149" s="377">
        <v>3318.33</v>
      </c>
      <c r="X149" s="377">
        <v>54539</v>
      </c>
      <c r="Y149" s="377">
        <v>2885945.2699999996</v>
      </c>
      <c r="Z149" s="377">
        <v>1224831.3099999975</v>
      </c>
      <c r="AA149" s="377">
        <v>0</v>
      </c>
      <c r="AB149" s="377">
        <v>300710.37</v>
      </c>
      <c r="AC149" s="377">
        <v>92090.480000001495</v>
      </c>
      <c r="AD149" s="377">
        <v>267449.88</v>
      </c>
      <c r="AE149" s="377">
        <v>308.85000000000002</v>
      </c>
      <c r="AF149" s="377">
        <v>72726.229999999516</v>
      </c>
      <c r="AG149" s="377">
        <v>7183.6400000000176</v>
      </c>
      <c r="AH149" s="377">
        <v>7831.03</v>
      </c>
      <c r="AI149" s="377">
        <v>0</v>
      </c>
      <c r="AJ149" s="377">
        <v>0</v>
      </c>
      <c r="AK149" s="377">
        <v>26407.33</v>
      </c>
      <c r="AL149" s="377">
        <v>0</v>
      </c>
      <c r="AM149" s="377">
        <v>366.48999999999978</v>
      </c>
      <c r="AN149" s="377">
        <v>6045.6</v>
      </c>
      <c r="AO149" s="377">
        <v>45051.109999999979</v>
      </c>
      <c r="AP149" s="377">
        <v>37394.07</v>
      </c>
      <c r="AQ149" s="377">
        <v>18583.34</v>
      </c>
      <c r="AR149" s="377">
        <v>136924.08000000013</v>
      </c>
      <c r="AS149" s="377">
        <v>22560.17</v>
      </c>
      <c r="AT149" s="377">
        <v>0</v>
      </c>
      <c r="AU149" s="377">
        <v>2228.86</v>
      </c>
      <c r="AV149" s="377">
        <v>9471</v>
      </c>
      <c r="AW149" s="377">
        <v>3820</v>
      </c>
      <c r="AX149" s="377">
        <v>88002.85</v>
      </c>
      <c r="AY149" s="377">
        <v>165991.68999999994</v>
      </c>
      <c r="AZ149" s="377">
        <v>39423.5</v>
      </c>
      <c r="BA149" s="377">
        <v>145846.14000000001</v>
      </c>
      <c r="BB149" s="377">
        <v>0</v>
      </c>
      <c r="BC149" s="377">
        <v>0</v>
      </c>
      <c r="BD149" s="377">
        <v>0</v>
      </c>
      <c r="BE149" s="377">
        <v>2721248.0199999986</v>
      </c>
      <c r="BF149" s="377">
        <v>80479.270000000135</v>
      </c>
      <c r="BG149" s="377">
        <v>164697.25000000093</v>
      </c>
      <c r="BH149" s="377">
        <v>245176.52000000107</v>
      </c>
      <c r="BI149" s="377">
        <v>8207.5</v>
      </c>
      <c r="BJ149" s="377">
        <v>0</v>
      </c>
      <c r="BK149" s="377">
        <v>0</v>
      </c>
      <c r="BL149" s="377">
        <v>8207.5</v>
      </c>
      <c r="BM149" s="377">
        <v>0</v>
      </c>
      <c r="BN149" s="377">
        <v>8207.5</v>
      </c>
      <c r="BO149" s="377">
        <v>0</v>
      </c>
      <c r="BP149" s="377">
        <v>0</v>
      </c>
      <c r="BQ149" s="377">
        <v>8207.5</v>
      </c>
      <c r="BR149" s="377">
        <v>0</v>
      </c>
      <c r="BS149" s="377">
        <v>0</v>
      </c>
      <c r="BT149" s="377">
        <v>0</v>
      </c>
      <c r="BU149" s="377">
        <v>0</v>
      </c>
      <c r="BV149" s="377">
        <v>0</v>
      </c>
      <c r="BW149" s="377">
        <v>0</v>
      </c>
      <c r="BX149" s="377">
        <v>0</v>
      </c>
      <c r="BY149" s="377">
        <v>0</v>
      </c>
      <c r="BZ149" s="377">
        <v>0</v>
      </c>
      <c r="CA149" s="377">
        <v>0</v>
      </c>
      <c r="CB149" s="377">
        <v>0</v>
      </c>
      <c r="CC149" s="377">
        <v>0</v>
      </c>
      <c r="CD149" s="377">
        <v>245176.52000000107</v>
      </c>
      <c r="CE149" s="377">
        <v>0</v>
      </c>
      <c r="CF149" s="377">
        <v>0</v>
      </c>
      <c r="CG149" s="377">
        <v>0</v>
      </c>
      <c r="CH149" s="377">
        <v>0</v>
      </c>
      <c r="CI149" s="377">
        <f t="shared" si="2"/>
        <v>245176.52000000107</v>
      </c>
      <c r="CJ149" s="377">
        <v>465882.7</v>
      </c>
      <c r="CK149" s="377">
        <v>0</v>
      </c>
      <c r="CL149" s="377">
        <v>0</v>
      </c>
      <c r="CM149" s="377">
        <v>465882.7</v>
      </c>
      <c r="CN149" s="377">
        <v>0</v>
      </c>
      <c r="CO149" s="377">
        <v>0</v>
      </c>
      <c r="CP149" s="377">
        <v>7892.93</v>
      </c>
      <c r="CQ149" s="377">
        <v>0</v>
      </c>
      <c r="CR149" s="377">
        <v>-183961.12</v>
      </c>
      <c r="CS149" s="377">
        <v>289814.51</v>
      </c>
      <c r="CT149" s="377">
        <v>0</v>
      </c>
      <c r="CU149" s="377">
        <v>0</v>
      </c>
      <c r="CV149" s="377">
        <v>0</v>
      </c>
      <c r="CW149" s="377">
        <v>0</v>
      </c>
      <c r="CX149" s="377"/>
      <c r="CY149" s="377"/>
      <c r="CZ149" s="377"/>
      <c r="DA149" s="377">
        <v>0</v>
      </c>
      <c r="DB149" s="377">
        <v>0</v>
      </c>
      <c r="DC149" s="377">
        <v>0</v>
      </c>
      <c r="DD149" s="377">
        <v>1867.12</v>
      </c>
      <c r="DE149" s="377">
        <v>0</v>
      </c>
      <c r="DF149" s="377">
        <v>0</v>
      </c>
      <c r="DG149" s="377">
        <v>-12101.22</v>
      </c>
      <c r="DH149" s="377">
        <v>-34403.9</v>
      </c>
      <c r="DI149" s="377">
        <v>0</v>
      </c>
      <c r="DJ149" s="377">
        <v>0</v>
      </c>
      <c r="DK149" s="377">
        <v>-44638</v>
      </c>
      <c r="DL149" s="377">
        <v>0</v>
      </c>
      <c r="DM149" s="377">
        <v>0</v>
      </c>
      <c r="DN149" s="377">
        <v>0</v>
      </c>
      <c r="DO149" s="377">
        <v>0</v>
      </c>
      <c r="DP149" s="377">
        <v>0</v>
      </c>
      <c r="DQ149" s="447">
        <v>9.9999999511055648E-3</v>
      </c>
      <c r="DR149" s="378">
        <v>1965300.7599999984</v>
      </c>
      <c r="DS149" s="448">
        <v>755947.26000000024</v>
      </c>
      <c r="DT149" s="378">
        <v>165991.68999999994</v>
      </c>
      <c r="DU149" s="378">
        <v>99038.179999999978</v>
      </c>
      <c r="DV149" s="378">
        <v>0</v>
      </c>
      <c r="DW149" s="378">
        <v>0</v>
      </c>
    </row>
    <row r="150" spans="1:127">
      <c r="A150" s="444">
        <v>3372</v>
      </c>
      <c r="B150" s="445" t="s">
        <v>542</v>
      </c>
      <c r="C150" s="444">
        <v>3372</v>
      </c>
      <c r="D150" s="446" t="s">
        <v>907</v>
      </c>
      <c r="E150" s="446" t="s">
        <v>573</v>
      </c>
      <c r="F150" s="446" t="s">
        <v>908</v>
      </c>
      <c r="G150" s="446" t="s">
        <v>571</v>
      </c>
      <c r="H150" s="377">
        <v>3460206.83</v>
      </c>
      <c r="I150" s="377">
        <v>0</v>
      </c>
      <c r="J150" s="377">
        <v>132931.54</v>
      </c>
      <c r="K150" s="377">
        <v>0</v>
      </c>
      <c r="L150" s="377">
        <v>396600</v>
      </c>
      <c r="M150" s="377">
        <v>4599.5</v>
      </c>
      <c r="N150" s="377">
        <v>0</v>
      </c>
      <c r="O150" s="377">
        <v>0</v>
      </c>
      <c r="P150" s="377">
        <v>8795.7100000000482</v>
      </c>
      <c r="Q150" s="377">
        <v>38269.550000000003</v>
      </c>
      <c r="R150" s="377">
        <v>0</v>
      </c>
      <c r="S150" s="377">
        <v>0</v>
      </c>
      <c r="T150" s="377">
        <v>34433.79</v>
      </c>
      <c r="U150" s="377">
        <v>390469.54</v>
      </c>
      <c r="V150" s="377">
        <v>0</v>
      </c>
      <c r="W150" s="377">
        <v>6536.25</v>
      </c>
      <c r="X150" s="377">
        <v>87358</v>
      </c>
      <c r="Y150" s="377">
        <v>4560200.71</v>
      </c>
      <c r="Z150" s="377">
        <v>2105017.6600000043</v>
      </c>
      <c r="AA150" s="377">
        <v>0</v>
      </c>
      <c r="AB150" s="377">
        <v>621972.35000000009</v>
      </c>
      <c r="AC150" s="377">
        <v>-2.0954757928848267E-9</v>
      </c>
      <c r="AD150" s="377">
        <v>363359.94</v>
      </c>
      <c r="AE150" s="377">
        <v>0</v>
      </c>
      <c r="AF150" s="377">
        <v>118439.90999999852</v>
      </c>
      <c r="AG150" s="377">
        <v>7374.5300000000043</v>
      </c>
      <c r="AH150" s="377">
        <v>23695.699999999997</v>
      </c>
      <c r="AI150" s="377">
        <v>0</v>
      </c>
      <c r="AJ150" s="377">
        <v>0</v>
      </c>
      <c r="AK150" s="377">
        <v>21265.579999999998</v>
      </c>
      <c r="AL150" s="377">
        <v>0</v>
      </c>
      <c r="AM150" s="377">
        <v>52889.04</v>
      </c>
      <c r="AN150" s="377">
        <v>6911.54</v>
      </c>
      <c r="AO150" s="377">
        <v>60845.159999999989</v>
      </c>
      <c r="AP150" s="377">
        <v>5776.96</v>
      </c>
      <c r="AQ150" s="377">
        <v>10177.709999999999</v>
      </c>
      <c r="AR150" s="377">
        <v>206255.8800000003</v>
      </c>
      <c r="AS150" s="377">
        <v>17547.75</v>
      </c>
      <c r="AT150" s="377">
        <v>0</v>
      </c>
      <c r="AU150" s="377">
        <v>27857.549999999981</v>
      </c>
      <c r="AV150" s="377">
        <v>16339.7</v>
      </c>
      <c r="AW150" s="377">
        <v>0</v>
      </c>
      <c r="AX150" s="377">
        <v>245490.35</v>
      </c>
      <c r="AY150" s="377">
        <v>214218.8</v>
      </c>
      <c r="AZ150" s="377">
        <v>51103.229999999996</v>
      </c>
      <c r="BA150" s="377">
        <v>124198.45999999999</v>
      </c>
      <c r="BB150" s="377">
        <v>0</v>
      </c>
      <c r="BC150" s="377">
        <v>0</v>
      </c>
      <c r="BD150" s="377">
        <v>0</v>
      </c>
      <c r="BE150" s="377">
        <v>4300737.8000000017</v>
      </c>
      <c r="BF150" s="377">
        <v>213584.18999999971</v>
      </c>
      <c r="BG150" s="377">
        <v>259462.90999999829</v>
      </c>
      <c r="BH150" s="377">
        <v>473047.099999998</v>
      </c>
      <c r="BI150" s="377">
        <v>0</v>
      </c>
      <c r="BJ150" s="377">
        <v>0</v>
      </c>
      <c r="BK150" s="377">
        <v>0</v>
      </c>
      <c r="BL150" s="377">
        <v>0</v>
      </c>
      <c r="BM150" s="377">
        <v>0</v>
      </c>
      <c r="BN150" s="377">
        <v>0</v>
      </c>
      <c r="BO150" s="377">
        <v>0</v>
      </c>
      <c r="BP150" s="377">
        <v>0</v>
      </c>
      <c r="BQ150" s="377">
        <v>0</v>
      </c>
      <c r="BR150" s="377">
        <v>0</v>
      </c>
      <c r="BS150" s="377">
        <v>0</v>
      </c>
      <c r="BT150" s="377">
        <v>0</v>
      </c>
      <c r="BU150" s="377">
        <v>0</v>
      </c>
      <c r="BV150" s="377">
        <v>0</v>
      </c>
      <c r="BW150" s="377">
        <v>0</v>
      </c>
      <c r="BX150" s="377">
        <v>0</v>
      </c>
      <c r="BY150" s="377">
        <v>0</v>
      </c>
      <c r="BZ150" s="377">
        <v>0</v>
      </c>
      <c r="CA150" s="377">
        <v>0</v>
      </c>
      <c r="CB150" s="377">
        <v>0</v>
      </c>
      <c r="CC150" s="377">
        <v>0</v>
      </c>
      <c r="CD150" s="377">
        <v>473047.099999998</v>
      </c>
      <c r="CE150" s="377">
        <v>0</v>
      </c>
      <c r="CF150" s="377">
        <v>0</v>
      </c>
      <c r="CG150" s="377">
        <v>0</v>
      </c>
      <c r="CH150" s="377">
        <v>0</v>
      </c>
      <c r="CI150" s="377">
        <f t="shared" si="2"/>
        <v>473047.099999998</v>
      </c>
      <c r="CJ150" s="377">
        <v>835373.22</v>
      </c>
      <c r="CK150" s="377">
        <v>7677.96</v>
      </c>
      <c r="CL150" s="377">
        <v>0</v>
      </c>
      <c r="CM150" s="377">
        <v>827695.26</v>
      </c>
      <c r="CN150" s="377">
        <v>0</v>
      </c>
      <c r="CO150" s="377">
        <v>0</v>
      </c>
      <c r="CP150" s="377">
        <v>5003.62</v>
      </c>
      <c r="CQ150" s="377">
        <v>0</v>
      </c>
      <c r="CR150" s="377">
        <v>-264663.73</v>
      </c>
      <c r="CS150" s="377">
        <v>568035.15</v>
      </c>
      <c r="CT150" s="377">
        <v>0</v>
      </c>
      <c r="CU150" s="377">
        <v>0</v>
      </c>
      <c r="CV150" s="377">
        <v>0</v>
      </c>
      <c r="CW150" s="377">
        <v>0</v>
      </c>
      <c r="CX150" s="377"/>
      <c r="CY150" s="377"/>
      <c r="CZ150" s="377"/>
      <c r="DA150" s="377">
        <v>0</v>
      </c>
      <c r="DB150" s="377">
        <v>0</v>
      </c>
      <c r="DC150" s="377">
        <v>0</v>
      </c>
      <c r="DD150" s="377">
        <v>8253.94</v>
      </c>
      <c r="DE150" s="377">
        <v>0</v>
      </c>
      <c r="DF150" s="377">
        <v>0</v>
      </c>
      <c r="DG150" s="377">
        <v>-41181</v>
      </c>
      <c r="DH150" s="377">
        <v>-62060.73</v>
      </c>
      <c r="DI150" s="377">
        <v>0</v>
      </c>
      <c r="DJ150" s="377">
        <v>0</v>
      </c>
      <c r="DK150" s="377">
        <v>-94987.790000000008</v>
      </c>
      <c r="DL150" s="377">
        <v>0</v>
      </c>
      <c r="DM150" s="377">
        <v>0</v>
      </c>
      <c r="DN150" s="377">
        <v>0</v>
      </c>
      <c r="DO150" s="377">
        <v>0</v>
      </c>
      <c r="DP150" s="377">
        <v>0</v>
      </c>
      <c r="DQ150" s="447">
        <v>-0.26000000012572855</v>
      </c>
      <c r="DR150" s="378">
        <v>3216164.3900000011</v>
      </c>
      <c r="DS150" s="448">
        <v>1084573.4100000006</v>
      </c>
      <c r="DT150" s="378">
        <v>214218.8</v>
      </c>
      <c r="DU150" s="378">
        <v>81499.050000000047</v>
      </c>
      <c r="DV150" s="378">
        <v>390469.54</v>
      </c>
      <c r="DW150" s="378">
        <v>0</v>
      </c>
    </row>
    <row r="151" spans="1:127">
      <c r="A151" s="444">
        <v>3375</v>
      </c>
      <c r="B151" s="445" t="s">
        <v>415</v>
      </c>
      <c r="C151" s="444">
        <v>3375</v>
      </c>
      <c r="D151" s="446" t="s">
        <v>907</v>
      </c>
      <c r="E151" s="446" t="s">
        <v>573</v>
      </c>
      <c r="F151" s="446" t="s">
        <v>908</v>
      </c>
      <c r="G151" s="446" t="s">
        <v>571</v>
      </c>
      <c r="H151" s="377">
        <v>2547469.7000000002</v>
      </c>
      <c r="I151" s="377">
        <v>0</v>
      </c>
      <c r="J151" s="377">
        <v>0</v>
      </c>
      <c r="K151" s="377">
        <v>0</v>
      </c>
      <c r="L151" s="377">
        <v>0</v>
      </c>
      <c r="M151" s="377">
        <v>0</v>
      </c>
      <c r="N151" s="377">
        <v>23689.59</v>
      </c>
      <c r="O151" s="377">
        <v>0</v>
      </c>
      <c r="P151" s="377">
        <v>123205</v>
      </c>
      <c r="Q151" s="377">
        <v>137023.19</v>
      </c>
      <c r="R151" s="377">
        <v>0</v>
      </c>
      <c r="S151" s="377">
        <v>0</v>
      </c>
      <c r="T151" s="377">
        <v>19596.64</v>
      </c>
      <c r="U151" s="377">
        <v>0</v>
      </c>
      <c r="V151" s="377">
        <v>0</v>
      </c>
      <c r="W151" s="377">
        <v>0</v>
      </c>
      <c r="X151" s="377">
        <v>0</v>
      </c>
      <c r="Y151" s="377">
        <v>2850984.12</v>
      </c>
      <c r="Z151" s="377">
        <v>1419557.81</v>
      </c>
      <c r="AA151" s="377">
        <v>0</v>
      </c>
      <c r="AB151" s="377">
        <v>427281.42</v>
      </c>
      <c r="AC151" s="377">
        <v>82179.520000000004</v>
      </c>
      <c r="AD151" s="377">
        <v>98503.33</v>
      </c>
      <c r="AE151" s="377">
        <v>0</v>
      </c>
      <c r="AF151" s="377">
        <v>67669.94</v>
      </c>
      <c r="AG151" s="377">
        <v>611</v>
      </c>
      <c r="AH151" s="377">
        <v>1550</v>
      </c>
      <c r="AI151" s="377">
        <v>2202</v>
      </c>
      <c r="AJ151" s="377">
        <v>0</v>
      </c>
      <c r="AK151" s="377">
        <v>48238.39</v>
      </c>
      <c r="AL151" s="377">
        <v>24891.35</v>
      </c>
      <c r="AM151" s="377">
        <v>1715.53</v>
      </c>
      <c r="AN151" s="377">
        <v>5487.07</v>
      </c>
      <c r="AO151" s="377">
        <v>35190.910000000003</v>
      </c>
      <c r="AP151" s="377">
        <v>3789.47</v>
      </c>
      <c r="AQ151" s="377">
        <v>13338.05</v>
      </c>
      <c r="AR151" s="377">
        <v>100376.5</v>
      </c>
      <c r="AS151" s="377">
        <v>0</v>
      </c>
      <c r="AT151" s="377">
        <v>0</v>
      </c>
      <c r="AU151" s="377">
        <v>45240.189999999995</v>
      </c>
      <c r="AV151" s="377">
        <v>15576.35</v>
      </c>
      <c r="AW151" s="377">
        <v>0</v>
      </c>
      <c r="AX151" s="377">
        <v>213384.93</v>
      </c>
      <c r="AY151" s="377">
        <v>59447.73</v>
      </c>
      <c r="AZ151" s="377">
        <v>13039.12</v>
      </c>
      <c r="BA151" s="377">
        <v>108669.33</v>
      </c>
      <c r="BB151" s="377">
        <v>0</v>
      </c>
      <c r="BC151" s="377">
        <v>0</v>
      </c>
      <c r="BD151" s="377">
        <v>0</v>
      </c>
      <c r="BE151" s="377">
        <v>2787939.9400000004</v>
      </c>
      <c r="BF151" s="377">
        <v>336398.80000000016</v>
      </c>
      <c r="BG151" s="377">
        <v>63044.179999999702</v>
      </c>
      <c r="BH151" s="377">
        <v>399442.97999999986</v>
      </c>
      <c r="BI151" s="377">
        <v>0</v>
      </c>
      <c r="BJ151" s="377">
        <v>0</v>
      </c>
      <c r="BK151" s="377">
        <v>0</v>
      </c>
      <c r="BL151" s="377">
        <v>0</v>
      </c>
      <c r="BM151" s="377">
        <v>0</v>
      </c>
      <c r="BN151" s="377">
        <v>0</v>
      </c>
      <c r="BO151" s="377">
        <v>0</v>
      </c>
      <c r="BP151" s="377">
        <v>0</v>
      </c>
      <c r="BQ151" s="377">
        <v>0</v>
      </c>
      <c r="BR151" s="377">
        <v>0</v>
      </c>
      <c r="BS151" s="377">
        <v>0</v>
      </c>
      <c r="BT151" s="377">
        <v>0</v>
      </c>
      <c r="BU151" s="377">
        <v>0</v>
      </c>
      <c r="BV151" s="377">
        <v>0</v>
      </c>
      <c r="BW151" s="377">
        <v>0</v>
      </c>
      <c r="BX151" s="377">
        <v>0</v>
      </c>
      <c r="BY151" s="377">
        <v>0</v>
      </c>
      <c r="BZ151" s="377">
        <v>0</v>
      </c>
      <c r="CA151" s="377">
        <v>0</v>
      </c>
      <c r="CB151" s="377">
        <v>0</v>
      </c>
      <c r="CC151" s="377">
        <v>0</v>
      </c>
      <c r="CD151" s="377">
        <v>399442.97999999986</v>
      </c>
      <c r="CE151" s="377">
        <v>0</v>
      </c>
      <c r="CF151" s="377">
        <v>0</v>
      </c>
      <c r="CG151" s="377">
        <v>0</v>
      </c>
      <c r="CH151" s="377">
        <v>0</v>
      </c>
      <c r="CI151" s="377">
        <v>399442.97999999986</v>
      </c>
      <c r="CJ151" s="377">
        <v>722546.86</v>
      </c>
      <c r="CK151" s="377">
        <v>375926.61</v>
      </c>
      <c r="CL151" s="377">
        <v>0</v>
      </c>
      <c r="CM151" s="377">
        <v>346620.25</v>
      </c>
      <c r="CN151" s="377">
        <v>0</v>
      </c>
      <c r="CO151" s="377">
        <v>0</v>
      </c>
      <c r="CP151" s="377">
        <v>7758.25</v>
      </c>
      <c r="CQ151" s="377">
        <v>0</v>
      </c>
      <c r="CR151" s="377">
        <v>0</v>
      </c>
      <c r="CS151" s="377">
        <v>354378.5</v>
      </c>
      <c r="CT151" s="377">
        <v>0</v>
      </c>
      <c r="CU151" s="377">
        <v>0</v>
      </c>
      <c r="CV151" s="377">
        <v>0</v>
      </c>
      <c r="CW151" s="377">
        <v>0</v>
      </c>
      <c r="CX151" s="377"/>
      <c r="CY151" s="377"/>
      <c r="CZ151" s="377"/>
      <c r="DA151" s="377">
        <v>0</v>
      </c>
      <c r="DB151" s="377">
        <v>0</v>
      </c>
      <c r="DC151" s="377">
        <v>0</v>
      </c>
      <c r="DD151" s="377">
        <v>116774.75999999998</v>
      </c>
      <c r="DE151" s="377">
        <v>0</v>
      </c>
      <c r="DF151" s="377">
        <v>0</v>
      </c>
      <c r="DG151" s="377">
        <v>-28018.83</v>
      </c>
      <c r="DH151" s="377">
        <v>-43691.58</v>
      </c>
      <c r="DI151" s="377">
        <v>0</v>
      </c>
      <c r="DJ151" s="377">
        <v>0</v>
      </c>
      <c r="DK151" s="377">
        <v>45064.349999999977</v>
      </c>
      <c r="DL151" s="377">
        <v>0</v>
      </c>
      <c r="DM151" s="377">
        <v>0</v>
      </c>
      <c r="DN151" s="377">
        <v>0</v>
      </c>
      <c r="DO151" s="377">
        <v>0</v>
      </c>
      <c r="DP151" s="377">
        <v>0</v>
      </c>
      <c r="DQ151" s="447">
        <v>0.13000000000465661</v>
      </c>
      <c r="DR151" s="378">
        <v>2095803.02</v>
      </c>
      <c r="DS151" s="448">
        <v>692136.92000000039</v>
      </c>
      <c r="DT151" s="378">
        <v>59447.73</v>
      </c>
      <c r="DU151" s="378">
        <v>279824.83</v>
      </c>
      <c r="DV151" s="378">
        <v>0</v>
      </c>
      <c r="DW151" s="378">
        <v>0</v>
      </c>
    </row>
    <row r="152" spans="1:127">
      <c r="A152" s="444">
        <v>3331</v>
      </c>
      <c r="B152" s="445" t="s">
        <v>486</v>
      </c>
      <c r="C152" s="444">
        <v>3331</v>
      </c>
      <c r="D152" s="446" t="s">
        <v>907</v>
      </c>
      <c r="E152" s="446" t="s">
        <v>573</v>
      </c>
      <c r="F152" s="446" t="s">
        <v>908</v>
      </c>
      <c r="G152" s="446" t="s">
        <v>571</v>
      </c>
      <c r="H152" s="377">
        <v>1434504.64</v>
      </c>
      <c r="I152" s="377">
        <v>0</v>
      </c>
      <c r="J152" s="377">
        <v>29199.38</v>
      </c>
      <c r="K152" s="377">
        <v>0</v>
      </c>
      <c r="L152" s="377">
        <v>111000</v>
      </c>
      <c r="M152" s="377">
        <v>4656.93</v>
      </c>
      <c r="N152" s="377">
        <v>0</v>
      </c>
      <c r="O152" s="377">
        <v>0</v>
      </c>
      <c r="P152" s="377">
        <v>28836.770000000008</v>
      </c>
      <c r="Q152" s="377">
        <v>18709.64</v>
      </c>
      <c r="R152" s="377">
        <v>0</v>
      </c>
      <c r="S152" s="377">
        <v>0</v>
      </c>
      <c r="T152" s="377">
        <v>7413.74</v>
      </c>
      <c r="U152" s="377">
        <v>0</v>
      </c>
      <c r="V152" s="377">
        <v>0</v>
      </c>
      <c r="W152" s="377">
        <v>3118.71</v>
      </c>
      <c r="X152" s="377">
        <v>45601</v>
      </c>
      <c r="Y152" s="377">
        <v>1683040.8099999996</v>
      </c>
      <c r="Z152" s="377">
        <v>782916.99999999988</v>
      </c>
      <c r="AA152" s="377">
        <v>0</v>
      </c>
      <c r="AB152" s="377">
        <v>251027.48</v>
      </c>
      <c r="AC152" s="377">
        <v>53207.380000000237</v>
      </c>
      <c r="AD152" s="377">
        <v>92377.29</v>
      </c>
      <c r="AE152" s="377">
        <v>0</v>
      </c>
      <c r="AF152" s="377">
        <v>55904.049999999974</v>
      </c>
      <c r="AG152" s="377">
        <v>-568.2599999999984</v>
      </c>
      <c r="AH152" s="377">
        <v>12495.349999999999</v>
      </c>
      <c r="AI152" s="377">
        <v>0</v>
      </c>
      <c r="AJ152" s="377">
        <v>0</v>
      </c>
      <c r="AK152" s="377">
        <v>19167.84</v>
      </c>
      <c r="AL152" s="377">
        <v>293.70999999999998</v>
      </c>
      <c r="AM152" s="377">
        <v>956.44</v>
      </c>
      <c r="AN152" s="377">
        <v>2988.67</v>
      </c>
      <c r="AO152" s="377">
        <v>22665.47</v>
      </c>
      <c r="AP152" s="377">
        <v>8213.56</v>
      </c>
      <c r="AQ152" s="377">
        <v>4745.38</v>
      </c>
      <c r="AR152" s="377">
        <v>57233.580000000016</v>
      </c>
      <c r="AS152" s="377">
        <v>0</v>
      </c>
      <c r="AT152" s="377">
        <v>0</v>
      </c>
      <c r="AU152" s="377">
        <v>8735.08</v>
      </c>
      <c r="AV152" s="377">
        <v>0</v>
      </c>
      <c r="AW152" s="377">
        <v>6095</v>
      </c>
      <c r="AX152" s="377">
        <v>118593.44</v>
      </c>
      <c r="AY152" s="377">
        <v>11609.67</v>
      </c>
      <c r="AZ152" s="377">
        <v>11178.62</v>
      </c>
      <c r="BA152" s="377">
        <v>109848.48</v>
      </c>
      <c r="BB152" s="377">
        <v>0</v>
      </c>
      <c r="BC152" s="377">
        <v>0</v>
      </c>
      <c r="BD152" s="377">
        <v>0</v>
      </c>
      <c r="BE152" s="377">
        <v>1629685.2300000002</v>
      </c>
      <c r="BF152" s="377">
        <v>25482.689999999944</v>
      </c>
      <c r="BG152" s="377">
        <v>53355.579999999376</v>
      </c>
      <c r="BH152" s="377">
        <v>78838.26999999932</v>
      </c>
      <c r="BI152" s="377">
        <v>0</v>
      </c>
      <c r="BJ152" s="377">
        <v>0</v>
      </c>
      <c r="BK152" s="377">
        <v>0</v>
      </c>
      <c r="BL152" s="377">
        <v>0</v>
      </c>
      <c r="BM152" s="377">
        <v>0</v>
      </c>
      <c r="BN152" s="377">
        <v>0</v>
      </c>
      <c r="BO152" s="377">
        <v>0</v>
      </c>
      <c r="BP152" s="377">
        <v>0</v>
      </c>
      <c r="BQ152" s="377">
        <v>0</v>
      </c>
      <c r="BR152" s="377">
        <v>0</v>
      </c>
      <c r="BS152" s="377">
        <v>0</v>
      </c>
      <c r="BT152" s="377">
        <v>0</v>
      </c>
      <c r="BU152" s="377">
        <v>0</v>
      </c>
      <c r="BV152" s="377">
        <v>0</v>
      </c>
      <c r="BW152" s="377">
        <v>0</v>
      </c>
      <c r="BX152" s="377">
        <v>0</v>
      </c>
      <c r="BY152" s="377">
        <v>0</v>
      </c>
      <c r="BZ152" s="377">
        <v>0</v>
      </c>
      <c r="CA152" s="377">
        <v>0</v>
      </c>
      <c r="CB152" s="377">
        <v>0</v>
      </c>
      <c r="CC152" s="377">
        <v>0</v>
      </c>
      <c r="CD152" s="377">
        <v>78838.26999999932</v>
      </c>
      <c r="CE152" s="377">
        <v>0</v>
      </c>
      <c r="CF152" s="377">
        <v>0</v>
      </c>
      <c r="CG152" s="377">
        <v>0</v>
      </c>
      <c r="CH152" s="377">
        <v>0</v>
      </c>
      <c r="CI152" s="377">
        <f t="shared" si="2"/>
        <v>78838.26999999932</v>
      </c>
      <c r="CJ152" s="377">
        <v>132957.19</v>
      </c>
      <c r="CK152" s="377">
        <v>0</v>
      </c>
      <c r="CL152" s="377">
        <v>0</v>
      </c>
      <c r="CM152" s="377">
        <v>132957.19</v>
      </c>
      <c r="CN152" s="377">
        <v>0</v>
      </c>
      <c r="CO152" s="377">
        <v>0</v>
      </c>
      <c r="CP152" s="377">
        <v>2805.81</v>
      </c>
      <c r="CQ152" s="377">
        <v>1007.67</v>
      </c>
      <c r="CR152" s="377">
        <v>-27336.070000000007</v>
      </c>
      <c r="CS152" s="377">
        <v>109434.6</v>
      </c>
      <c r="CT152" s="377">
        <v>0</v>
      </c>
      <c r="CU152" s="377">
        <v>0</v>
      </c>
      <c r="CV152" s="377">
        <v>0</v>
      </c>
      <c r="CW152" s="377">
        <v>0</v>
      </c>
      <c r="CX152" s="377"/>
      <c r="CY152" s="377"/>
      <c r="CZ152" s="377"/>
      <c r="DA152" s="377">
        <v>0</v>
      </c>
      <c r="DB152" s="377">
        <v>0</v>
      </c>
      <c r="DC152" s="377">
        <v>0</v>
      </c>
      <c r="DD152" s="377">
        <v>1095.6600000000001</v>
      </c>
      <c r="DE152" s="377">
        <v>0</v>
      </c>
      <c r="DF152" s="377">
        <v>0</v>
      </c>
      <c r="DG152" s="377">
        <v>0</v>
      </c>
      <c r="DH152" s="377">
        <v>-31691.99</v>
      </c>
      <c r="DI152" s="377">
        <v>0</v>
      </c>
      <c r="DJ152" s="377">
        <v>0</v>
      </c>
      <c r="DK152" s="377">
        <v>-30596.33</v>
      </c>
      <c r="DL152" s="377">
        <v>0</v>
      </c>
      <c r="DM152" s="377">
        <v>0</v>
      </c>
      <c r="DN152" s="377">
        <v>0</v>
      </c>
      <c r="DO152" s="377">
        <v>0</v>
      </c>
      <c r="DP152" s="377">
        <v>0</v>
      </c>
      <c r="DQ152" s="447">
        <v>0</v>
      </c>
      <c r="DR152" s="378">
        <v>1234864.9400000002</v>
      </c>
      <c r="DS152" s="448">
        <v>394820.29000000004</v>
      </c>
      <c r="DT152" s="378">
        <v>11609.67</v>
      </c>
      <c r="DU152" s="378">
        <v>54960.15</v>
      </c>
      <c r="DV152" s="378">
        <v>0</v>
      </c>
      <c r="DW152" s="378">
        <v>0</v>
      </c>
    </row>
    <row r="153" spans="1:127">
      <c r="A153" s="444">
        <v>3406</v>
      </c>
      <c r="B153" s="445" t="s">
        <v>487</v>
      </c>
      <c r="C153" s="444">
        <v>3406</v>
      </c>
      <c r="D153" s="446" t="s">
        <v>907</v>
      </c>
      <c r="E153" s="446" t="s">
        <v>573</v>
      </c>
      <c r="F153" s="446" t="s">
        <v>908</v>
      </c>
      <c r="G153" s="446" t="s">
        <v>883</v>
      </c>
      <c r="H153" s="377">
        <v>1725004.35</v>
      </c>
      <c r="I153" s="377">
        <v>0</v>
      </c>
      <c r="J153" s="377">
        <v>47357.2</v>
      </c>
      <c r="K153" s="377">
        <v>0</v>
      </c>
      <c r="L153" s="377">
        <v>232190</v>
      </c>
      <c r="M153" s="377">
        <v>2400</v>
      </c>
      <c r="N153" s="377">
        <v>0</v>
      </c>
      <c r="O153" s="377">
        <v>0</v>
      </c>
      <c r="P153" s="377">
        <v>23080.35</v>
      </c>
      <c r="Q153" s="377">
        <v>26477.1</v>
      </c>
      <c r="R153" s="377">
        <v>0</v>
      </c>
      <c r="S153" s="377">
        <v>0</v>
      </c>
      <c r="T153" s="377">
        <v>12896.050000000003</v>
      </c>
      <c r="U153" s="377">
        <v>0</v>
      </c>
      <c r="V153" s="377">
        <v>0</v>
      </c>
      <c r="W153" s="377">
        <v>4302.71</v>
      </c>
      <c r="X153" s="377">
        <v>30076</v>
      </c>
      <c r="Y153" s="377">
        <v>2103783.7600000002</v>
      </c>
      <c r="Z153" s="377">
        <v>1008405.2699999978</v>
      </c>
      <c r="AA153" s="377">
        <v>35128.17</v>
      </c>
      <c r="AB153" s="377">
        <v>262402</v>
      </c>
      <c r="AC153" s="377">
        <v>0</v>
      </c>
      <c r="AD153" s="377">
        <v>207689.38</v>
      </c>
      <c r="AE153" s="377">
        <v>0</v>
      </c>
      <c r="AF153" s="377">
        <v>29774.22</v>
      </c>
      <c r="AG153" s="377">
        <v>0</v>
      </c>
      <c r="AH153" s="377">
        <v>6468.2999999999993</v>
      </c>
      <c r="AI153" s="377">
        <v>0</v>
      </c>
      <c r="AJ153" s="377">
        <v>0</v>
      </c>
      <c r="AK153" s="377">
        <v>34020.460000000006</v>
      </c>
      <c r="AL153" s="377">
        <v>4894.369999999999</v>
      </c>
      <c r="AM153" s="377">
        <v>31343.81</v>
      </c>
      <c r="AN153" s="377">
        <v>7210.7899999999981</v>
      </c>
      <c r="AO153" s="377">
        <v>3719.5600000000036</v>
      </c>
      <c r="AP153" s="377">
        <v>3842.48</v>
      </c>
      <c r="AQ153" s="377">
        <v>5647.02</v>
      </c>
      <c r="AR153" s="377">
        <v>59131.830000000016</v>
      </c>
      <c r="AS153" s="377">
        <v>0</v>
      </c>
      <c r="AT153" s="377">
        <v>0</v>
      </c>
      <c r="AU153" s="377">
        <v>17217.020000000004</v>
      </c>
      <c r="AV153" s="377">
        <v>0</v>
      </c>
      <c r="AW153" s="377">
        <v>4628.3999999999996</v>
      </c>
      <c r="AX153" s="377">
        <v>100649.11</v>
      </c>
      <c r="AY153" s="377">
        <v>25401.95</v>
      </c>
      <c r="AZ153" s="377">
        <v>6016.8</v>
      </c>
      <c r="BA153" s="377">
        <v>127249.09999999998</v>
      </c>
      <c r="BB153" s="377">
        <v>0</v>
      </c>
      <c r="BC153" s="377">
        <v>0</v>
      </c>
      <c r="BD153" s="377">
        <v>0</v>
      </c>
      <c r="BE153" s="377">
        <v>1980840.0399999982</v>
      </c>
      <c r="BF153" s="377">
        <v>147532.44999999995</v>
      </c>
      <c r="BG153" s="377">
        <v>122943.72000000207</v>
      </c>
      <c r="BH153" s="377">
        <v>270476.17000000202</v>
      </c>
      <c r="BI153" s="377">
        <v>0</v>
      </c>
      <c r="BJ153" s="377">
        <v>0</v>
      </c>
      <c r="BK153" s="377">
        <v>0</v>
      </c>
      <c r="BL153" s="377">
        <v>0</v>
      </c>
      <c r="BM153" s="377">
        <v>0</v>
      </c>
      <c r="BN153" s="377">
        <v>0</v>
      </c>
      <c r="BO153" s="377">
        <v>0</v>
      </c>
      <c r="BP153" s="377">
        <v>0</v>
      </c>
      <c r="BQ153" s="377">
        <v>0</v>
      </c>
      <c r="BR153" s="377">
        <v>0</v>
      </c>
      <c r="BS153" s="377">
        <v>0</v>
      </c>
      <c r="BT153" s="377">
        <v>0</v>
      </c>
      <c r="BU153" s="377">
        <v>0</v>
      </c>
      <c r="BV153" s="377">
        <v>0</v>
      </c>
      <c r="BW153" s="377">
        <v>0</v>
      </c>
      <c r="BX153" s="377">
        <v>0</v>
      </c>
      <c r="BY153" s="377">
        <v>0</v>
      </c>
      <c r="BZ153" s="377">
        <v>0</v>
      </c>
      <c r="CA153" s="377">
        <v>0</v>
      </c>
      <c r="CB153" s="377">
        <v>0</v>
      </c>
      <c r="CC153" s="377">
        <v>0</v>
      </c>
      <c r="CD153" s="377">
        <v>270476.17000000202</v>
      </c>
      <c r="CE153" s="377">
        <v>0</v>
      </c>
      <c r="CF153" s="377">
        <v>0</v>
      </c>
      <c r="CG153" s="377">
        <v>0</v>
      </c>
      <c r="CH153" s="377">
        <v>0</v>
      </c>
      <c r="CI153" s="377">
        <f t="shared" si="2"/>
        <v>270476.17000000202</v>
      </c>
      <c r="CJ153" s="377">
        <v>0</v>
      </c>
      <c r="CK153" s="377">
        <v>0</v>
      </c>
      <c r="CL153" s="377">
        <v>0</v>
      </c>
      <c r="CM153" s="377">
        <v>0</v>
      </c>
      <c r="CN153" s="377">
        <v>0</v>
      </c>
      <c r="CO153" s="377">
        <v>0</v>
      </c>
      <c r="CP153" s="377">
        <v>0</v>
      </c>
      <c r="CQ153" s="377">
        <v>0</v>
      </c>
      <c r="CR153" s="377">
        <v>0</v>
      </c>
      <c r="CS153" s="377">
        <v>0</v>
      </c>
      <c r="CT153" s="377">
        <v>0</v>
      </c>
      <c r="CU153" s="377">
        <v>0</v>
      </c>
      <c r="CV153" s="377">
        <v>0</v>
      </c>
      <c r="CW153" s="377">
        <v>0</v>
      </c>
      <c r="CX153" s="377"/>
      <c r="CY153" s="377"/>
      <c r="CZ153" s="377"/>
      <c r="DA153" s="377">
        <v>290611.73000000214</v>
      </c>
      <c r="DB153" s="377">
        <v>290611.73000000214</v>
      </c>
      <c r="DC153" s="377">
        <v>0</v>
      </c>
      <c r="DD153" s="377">
        <v>5980.56</v>
      </c>
      <c r="DE153" s="377">
        <v>0</v>
      </c>
      <c r="DF153" s="377">
        <v>0</v>
      </c>
      <c r="DG153" s="377">
        <v>0</v>
      </c>
      <c r="DH153" s="377">
        <v>-26116.12</v>
      </c>
      <c r="DI153" s="377">
        <v>0</v>
      </c>
      <c r="DJ153" s="377">
        <v>0</v>
      </c>
      <c r="DK153" s="377">
        <v>-20135.559999999998</v>
      </c>
      <c r="DL153" s="377">
        <v>0</v>
      </c>
      <c r="DM153" s="377">
        <v>0</v>
      </c>
      <c r="DN153" s="377">
        <v>0</v>
      </c>
      <c r="DO153" s="377">
        <v>0</v>
      </c>
      <c r="DP153" s="377">
        <v>0</v>
      </c>
      <c r="DQ153" s="447">
        <v>-2.1536834537982941E-9</v>
      </c>
      <c r="DR153" s="378">
        <v>1543399.0399999979</v>
      </c>
      <c r="DS153" s="448">
        <v>437441.00000000023</v>
      </c>
      <c r="DT153" s="378">
        <v>25401.95</v>
      </c>
      <c r="DU153" s="378">
        <v>62453.5</v>
      </c>
      <c r="DV153" s="378">
        <v>0</v>
      </c>
      <c r="DW153" s="378">
        <v>0</v>
      </c>
    </row>
    <row r="154" spans="1:127">
      <c r="A154" s="444">
        <v>3386</v>
      </c>
      <c r="B154" s="445" t="s">
        <v>488</v>
      </c>
      <c r="C154" s="444">
        <v>3386</v>
      </c>
      <c r="D154" s="446" t="s">
        <v>907</v>
      </c>
      <c r="E154" s="446" t="s">
        <v>573</v>
      </c>
      <c r="F154" s="446" t="s">
        <v>908</v>
      </c>
      <c r="G154" s="446" t="s">
        <v>571</v>
      </c>
      <c r="H154" s="377">
        <v>1491688.89</v>
      </c>
      <c r="I154" s="377">
        <v>0</v>
      </c>
      <c r="J154" s="377">
        <v>100097.35</v>
      </c>
      <c r="K154" s="377">
        <v>0</v>
      </c>
      <c r="L154" s="377">
        <v>157100</v>
      </c>
      <c r="M154" s="377">
        <v>971.29</v>
      </c>
      <c r="N154" s="377">
        <v>0</v>
      </c>
      <c r="O154" s="377">
        <v>0</v>
      </c>
      <c r="P154" s="377">
        <v>20674.8</v>
      </c>
      <c r="Q154" s="377">
        <v>0</v>
      </c>
      <c r="R154" s="377">
        <v>0</v>
      </c>
      <c r="S154" s="377">
        <v>0</v>
      </c>
      <c r="T154" s="377">
        <v>5355.8499999999985</v>
      </c>
      <c r="U154" s="377">
        <v>0</v>
      </c>
      <c r="V154" s="377">
        <v>0</v>
      </c>
      <c r="W154" s="377">
        <v>7981.67</v>
      </c>
      <c r="X154" s="377">
        <v>31863</v>
      </c>
      <c r="Y154" s="377">
        <v>1815732.85</v>
      </c>
      <c r="Z154" s="377">
        <v>845037.24000000092</v>
      </c>
      <c r="AA154" s="377">
        <v>0</v>
      </c>
      <c r="AB154" s="377">
        <v>411382.01</v>
      </c>
      <c r="AC154" s="377">
        <v>63408.050000000425</v>
      </c>
      <c r="AD154" s="377">
        <v>18847.760000000002</v>
      </c>
      <c r="AE154" s="377">
        <v>0</v>
      </c>
      <c r="AF154" s="377">
        <v>54126.619999999879</v>
      </c>
      <c r="AG154" s="377">
        <v>1432.4399999999696</v>
      </c>
      <c r="AH154" s="377">
        <v>4680</v>
      </c>
      <c r="AI154" s="377">
        <v>0</v>
      </c>
      <c r="AJ154" s="377">
        <v>0</v>
      </c>
      <c r="AK154" s="377">
        <v>37635.640000000007</v>
      </c>
      <c r="AL154" s="377">
        <v>0</v>
      </c>
      <c r="AM154" s="377">
        <v>4221.6400000000003</v>
      </c>
      <c r="AN154" s="377">
        <v>2814.7</v>
      </c>
      <c r="AO154" s="377">
        <v>33218.04</v>
      </c>
      <c r="AP154" s="377">
        <v>0</v>
      </c>
      <c r="AQ154" s="377">
        <v>5278.4400000000005</v>
      </c>
      <c r="AR154" s="377">
        <v>46104.999999999993</v>
      </c>
      <c r="AS154" s="377">
        <v>0</v>
      </c>
      <c r="AT154" s="377">
        <v>0</v>
      </c>
      <c r="AU154" s="377">
        <v>63193.17</v>
      </c>
      <c r="AV154" s="377">
        <v>9500.7099999999991</v>
      </c>
      <c r="AW154" s="377">
        <v>3220</v>
      </c>
      <c r="AX154" s="377">
        <v>88096.549999999988</v>
      </c>
      <c r="AY154" s="377">
        <v>11816.319999999998</v>
      </c>
      <c r="AZ154" s="377">
        <v>1728.48</v>
      </c>
      <c r="BA154" s="377">
        <v>159327.47</v>
      </c>
      <c r="BB154" s="377">
        <v>0</v>
      </c>
      <c r="BC154" s="377">
        <v>0</v>
      </c>
      <c r="BD154" s="377">
        <v>0</v>
      </c>
      <c r="BE154" s="377">
        <v>1865070.280000001</v>
      </c>
      <c r="BF154" s="377">
        <v>258292.92999999979</v>
      </c>
      <c r="BG154" s="377">
        <v>-49337.430000000866</v>
      </c>
      <c r="BH154" s="377">
        <v>208955.49999999892</v>
      </c>
      <c r="BI154" s="377">
        <v>0</v>
      </c>
      <c r="BJ154" s="377">
        <v>0</v>
      </c>
      <c r="BK154" s="377">
        <v>0</v>
      </c>
      <c r="BL154" s="377">
        <v>0</v>
      </c>
      <c r="BM154" s="377">
        <v>0</v>
      </c>
      <c r="BN154" s="377">
        <v>0</v>
      </c>
      <c r="BO154" s="377">
        <v>0</v>
      </c>
      <c r="BP154" s="377">
        <v>0</v>
      </c>
      <c r="BQ154" s="377">
        <v>0</v>
      </c>
      <c r="BR154" s="377">
        <v>0</v>
      </c>
      <c r="BS154" s="377">
        <v>0</v>
      </c>
      <c r="BT154" s="377">
        <v>0</v>
      </c>
      <c r="BU154" s="377">
        <v>0</v>
      </c>
      <c r="BV154" s="377">
        <v>0</v>
      </c>
      <c r="BW154" s="377">
        <v>0</v>
      </c>
      <c r="BX154" s="377">
        <v>0</v>
      </c>
      <c r="BY154" s="377">
        <v>0</v>
      </c>
      <c r="BZ154" s="377">
        <v>0</v>
      </c>
      <c r="CA154" s="377">
        <v>0</v>
      </c>
      <c r="CB154" s="377">
        <v>0</v>
      </c>
      <c r="CC154" s="377">
        <v>0</v>
      </c>
      <c r="CD154" s="377">
        <v>208955.49999999892</v>
      </c>
      <c r="CE154" s="377">
        <v>0</v>
      </c>
      <c r="CF154" s="377">
        <v>0</v>
      </c>
      <c r="CG154" s="377">
        <v>0</v>
      </c>
      <c r="CH154" s="377">
        <v>0</v>
      </c>
      <c r="CI154" s="377">
        <f t="shared" si="2"/>
        <v>208955.49999999892</v>
      </c>
      <c r="CJ154" s="377">
        <v>119873.93</v>
      </c>
      <c r="CK154" s="377">
        <v>0</v>
      </c>
      <c r="CL154" s="377">
        <v>0</v>
      </c>
      <c r="CM154" s="377">
        <v>119873.93</v>
      </c>
      <c r="CN154" s="377">
        <v>0</v>
      </c>
      <c r="CO154" s="377">
        <v>0</v>
      </c>
      <c r="CP154" s="377">
        <v>1667.88</v>
      </c>
      <c r="CQ154" s="377">
        <v>0</v>
      </c>
      <c r="CR154" s="377">
        <v>108008.33000000002</v>
      </c>
      <c r="CS154" s="377">
        <v>229550.14</v>
      </c>
      <c r="CT154" s="377">
        <v>0</v>
      </c>
      <c r="CU154" s="377">
        <v>0</v>
      </c>
      <c r="CV154" s="377">
        <v>0</v>
      </c>
      <c r="CW154" s="377">
        <v>0</v>
      </c>
      <c r="CX154" s="377"/>
      <c r="CY154" s="377"/>
      <c r="CZ154" s="377"/>
      <c r="DA154" s="377">
        <v>0</v>
      </c>
      <c r="DB154" s="377">
        <v>0</v>
      </c>
      <c r="DC154" s="377">
        <v>0</v>
      </c>
      <c r="DD154" s="377">
        <v>7504.29</v>
      </c>
      <c r="DE154" s="377">
        <v>0</v>
      </c>
      <c r="DF154" s="377">
        <v>0</v>
      </c>
      <c r="DG154" s="377">
        <v>0</v>
      </c>
      <c r="DH154" s="377">
        <v>-28099.14</v>
      </c>
      <c r="DI154" s="377">
        <v>0</v>
      </c>
      <c r="DJ154" s="377">
        <v>0</v>
      </c>
      <c r="DK154" s="377">
        <v>-20594.849999999999</v>
      </c>
      <c r="DL154" s="377">
        <v>0</v>
      </c>
      <c r="DM154" s="377">
        <v>0</v>
      </c>
      <c r="DN154" s="377">
        <v>0</v>
      </c>
      <c r="DO154" s="377">
        <v>0</v>
      </c>
      <c r="DP154" s="377">
        <v>0</v>
      </c>
      <c r="DQ154" s="447">
        <v>0.20999999999185093</v>
      </c>
      <c r="DR154" s="378">
        <v>1394234.1200000013</v>
      </c>
      <c r="DS154" s="448">
        <v>470836.15999999968</v>
      </c>
      <c r="DT154" s="378">
        <v>11816.319999999998</v>
      </c>
      <c r="DU154" s="378">
        <v>26030.649999999998</v>
      </c>
      <c r="DV154" s="378">
        <v>0</v>
      </c>
      <c r="DW154" s="378">
        <v>0</v>
      </c>
    </row>
    <row r="155" spans="1:127">
      <c r="A155" s="444">
        <v>3363</v>
      </c>
      <c r="B155" s="445" t="s">
        <v>395</v>
      </c>
      <c r="C155" s="444">
        <v>3363</v>
      </c>
      <c r="D155" s="446" t="s">
        <v>907</v>
      </c>
      <c r="E155" s="446" t="s">
        <v>573</v>
      </c>
      <c r="F155" s="446" t="s">
        <v>908</v>
      </c>
      <c r="G155" s="446" t="s">
        <v>571</v>
      </c>
      <c r="H155" s="377">
        <v>1820273.8</v>
      </c>
      <c r="I155" s="377">
        <v>0</v>
      </c>
      <c r="J155" s="377">
        <v>19814.03</v>
      </c>
      <c r="K155" s="377">
        <v>0</v>
      </c>
      <c r="L155" s="377">
        <v>166050</v>
      </c>
      <c r="M155" s="377">
        <v>3456.93</v>
      </c>
      <c r="N155" s="377">
        <v>0</v>
      </c>
      <c r="O155" s="377">
        <v>16183.44</v>
      </c>
      <c r="P155" s="377">
        <v>0</v>
      </c>
      <c r="Q155" s="377">
        <v>0</v>
      </c>
      <c r="R155" s="377">
        <v>0</v>
      </c>
      <c r="S155" s="377">
        <v>0</v>
      </c>
      <c r="T155" s="377">
        <v>53591.43</v>
      </c>
      <c r="U155" s="377">
        <v>18233.57</v>
      </c>
      <c r="V155" s="377">
        <v>0</v>
      </c>
      <c r="W155" s="377">
        <v>7201.88</v>
      </c>
      <c r="X155" s="377">
        <v>62759</v>
      </c>
      <c r="Y155" s="377">
        <v>2167564.0799999996</v>
      </c>
      <c r="Z155" s="377">
        <v>977544.26</v>
      </c>
      <c r="AA155" s="377">
        <v>0</v>
      </c>
      <c r="AB155" s="377">
        <v>367613.19</v>
      </c>
      <c r="AC155" s="377">
        <v>45128.75</v>
      </c>
      <c r="AD155" s="377">
        <v>244421.06</v>
      </c>
      <c r="AE155" s="377">
        <v>0</v>
      </c>
      <c r="AF155" s="377">
        <v>106475.71</v>
      </c>
      <c r="AG155" s="377">
        <v>378</v>
      </c>
      <c r="AH155" s="377">
        <v>2750</v>
      </c>
      <c r="AI155" s="377">
        <v>0</v>
      </c>
      <c r="AJ155" s="377">
        <v>0</v>
      </c>
      <c r="AK155" s="377">
        <v>17436.14</v>
      </c>
      <c r="AL155" s="377">
        <v>0</v>
      </c>
      <c r="AM155" s="377">
        <v>40070.620000000003</v>
      </c>
      <c r="AN155" s="377">
        <v>5160.37</v>
      </c>
      <c r="AO155" s="377">
        <v>53261.34</v>
      </c>
      <c r="AP155" s="377">
        <v>3073.98</v>
      </c>
      <c r="AQ155" s="377">
        <v>30560.99</v>
      </c>
      <c r="AR155" s="377">
        <v>65582.91</v>
      </c>
      <c r="AS155" s="377">
        <v>8237.7000000000007</v>
      </c>
      <c r="AT155" s="377">
        <v>0</v>
      </c>
      <c r="AU155" s="377">
        <v>22819.66</v>
      </c>
      <c r="AV155" s="377">
        <v>9471</v>
      </c>
      <c r="AW155" s="377">
        <v>2800</v>
      </c>
      <c r="AX155" s="377">
        <v>103236.01</v>
      </c>
      <c r="AY155" s="377">
        <v>51834.97</v>
      </c>
      <c r="AZ155" s="377">
        <v>34329.56</v>
      </c>
      <c r="BA155" s="377">
        <v>90815.85</v>
      </c>
      <c r="BB155" s="377">
        <v>0</v>
      </c>
      <c r="BC155" s="377">
        <v>0</v>
      </c>
      <c r="BD155" s="377">
        <v>0</v>
      </c>
      <c r="BE155" s="377">
        <v>2283002.0700000003</v>
      </c>
      <c r="BF155" s="377">
        <v>248976.21000000008</v>
      </c>
      <c r="BG155" s="377">
        <v>-115437.99000000069</v>
      </c>
      <c r="BH155" s="377">
        <v>133538.21999999939</v>
      </c>
      <c r="BI155" s="377">
        <v>0</v>
      </c>
      <c r="BJ155" s="377">
        <v>0</v>
      </c>
      <c r="BK155" s="377">
        <v>0</v>
      </c>
      <c r="BL155" s="377">
        <v>0</v>
      </c>
      <c r="BM155" s="377">
        <v>0</v>
      </c>
      <c r="BN155" s="377">
        <v>0</v>
      </c>
      <c r="BO155" s="377">
        <v>0</v>
      </c>
      <c r="BP155" s="377">
        <v>0</v>
      </c>
      <c r="BQ155" s="377">
        <v>0</v>
      </c>
      <c r="BR155" s="377">
        <v>0</v>
      </c>
      <c r="BS155" s="377">
        <v>0</v>
      </c>
      <c r="BT155" s="377">
        <v>0</v>
      </c>
      <c r="BU155" s="377">
        <v>0</v>
      </c>
      <c r="BV155" s="377">
        <v>0</v>
      </c>
      <c r="BW155" s="377">
        <v>0</v>
      </c>
      <c r="BX155" s="377">
        <v>0</v>
      </c>
      <c r="BY155" s="377">
        <v>0</v>
      </c>
      <c r="BZ155" s="377">
        <v>0</v>
      </c>
      <c r="CA155" s="377">
        <v>0</v>
      </c>
      <c r="CB155" s="377">
        <v>0</v>
      </c>
      <c r="CC155" s="377">
        <v>0</v>
      </c>
      <c r="CD155" s="377">
        <v>133538.21999999939</v>
      </c>
      <c r="CE155" s="377">
        <v>0</v>
      </c>
      <c r="CF155" s="377">
        <v>0</v>
      </c>
      <c r="CG155" s="377">
        <v>0</v>
      </c>
      <c r="CH155" s="377">
        <v>0</v>
      </c>
      <c r="CI155" s="377">
        <f t="shared" si="2"/>
        <v>133538.21999999939</v>
      </c>
      <c r="CJ155" s="377">
        <v>305538.65999999997</v>
      </c>
      <c r="CK155" s="377">
        <v>180338.1</v>
      </c>
      <c r="CL155" s="377">
        <v>0</v>
      </c>
      <c r="CM155" s="377">
        <v>125200.55999999997</v>
      </c>
      <c r="CN155" s="377">
        <v>0</v>
      </c>
      <c r="CO155" s="377">
        <v>0</v>
      </c>
      <c r="CP155" s="377">
        <v>5861.74</v>
      </c>
      <c r="CQ155" s="377">
        <v>0</v>
      </c>
      <c r="CR155" s="377">
        <v>0</v>
      </c>
      <c r="CS155" s="377">
        <v>131062.29999999997</v>
      </c>
      <c r="CT155" s="377">
        <v>8506.9500000000007</v>
      </c>
      <c r="CU155" s="377">
        <v>0</v>
      </c>
      <c r="CV155" s="377">
        <v>0</v>
      </c>
      <c r="CW155" s="377">
        <v>8506.9500000000007</v>
      </c>
      <c r="CX155" s="377"/>
      <c r="CY155" s="377"/>
      <c r="CZ155" s="377"/>
      <c r="DA155" s="377">
        <v>0</v>
      </c>
      <c r="DB155" s="377">
        <v>8506.9500000000007</v>
      </c>
      <c r="DC155" s="377">
        <v>0</v>
      </c>
      <c r="DD155" s="377">
        <v>0</v>
      </c>
      <c r="DE155" s="377">
        <v>0</v>
      </c>
      <c r="DF155" s="377">
        <v>0</v>
      </c>
      <c r="DG155" s="377">
        <v>-12750.49</v>
      </c>
      <c r="DH155" s="377">
        <v>0</v>
      </c>
      <c r="DI155" s="377">
        <v>0</v>
      </c>
      <c r="DJ155" s="377">
        <v>0</v>
      </c>
      <c r="DK155" s="377">
        <v>-12750.49</v>
      </c>
      <c r="DL155" s="377">
        <v>0</v>
      </c>
      <c r="DM155" s="377">
        <v>6577.03</v>
      </c>
      <c r="DN155" s="377">
        <v>142.44</v>
      </c>
      <c r="DO155" s="377">
        <v>0</v>
      </c>
      <c r="DP155" s="377">
        <v>0</v>
      </c>
      <c r="DQ155" s="447">
        <v>0.19999999995343387</v>
      </c>
      <c r="DR155" s="378">
        <v>1741560.97</v>
      </c>
      <c r="DS155" s="448">
        <v>541441.10000000033</v>
      </c>
      <c r="DT155" s="378">
        <v>51834.97</v>
      </c>
      <c r="DU155" s="378">
        <v>69774.87</v>
      </c>
      <c r="DV155" s="378">
        <v>18233.57</v>
      </c>
      <c r="DW155" s="378">
        <v>6719.4699999999993</v>
      </c>
    </row>
    <row r="156" spans="1:127">
      <c r="A156" s="444">
        <v>3355</v>
      </c>
      <c r="B156" s="445" t="s">
        <v>543</v>
      </c>
      <c r="C156" s="444">
        <v>3355</v>
      </c>
      <c r="D156" s="446" t="s">
        <v>907</v>
      </c>
      <c r="E156" s="446" t="s">
        <v>573</v>
      </c>
      <c r="F156" s="446" t="s">
        <v>908</v>
      </c>
      <c r="G156" s="446" t="s">
        <v>571</v>
      </c>
      <c r="H156" s="377">
        <v>2147562.06</v>
      </c>
      <c r="I156" s="377">
        <v>0</v>
      </c>
      <c r="J156" s="377">
        <v>117686.49</v>
      </c>
      <c r="K156" s="377">
        <v>0</v>
      </c>
      <c r="L156" s="377">
        <v>155040</v>
      </c>
      <c r="M156" s="377">
        <v>124367.51000000001</v>
      </c>
      <c r="N156" s="377">
        <v>0</v>
      </c>
      <c r="O156" s="377">
        <v>0</v>
      </c>
      <c r="P156" s="377">
        <v>123290.06000000001</v>
      </c>
      <c r="Q156" s="377">
        <v>44650.22</v>
      </c>
      <c r="R156" s="377">
        <v>0</v>
      </c>
      <c r="S156" s="377">
        <v>0</v>
      </c>
      <c r="T156" s="377">
        <v>16170.89</v>
      </c>
      <c r="U156" s="377">
        <v>0</v>
      </c>
      <c r="V156" s="377">
        <v>0</v>
      </c>
      <c r="W156" s="377">
        <v>1864.8</v>
      </c>
      <c r="X156" s="377">
        <v>75549</v>
      </c>
      <c r="Y156" s="377">
        <v>2806181.0300000007</v>
      </c>
      <c r="Z156" s="377">
        <v>1066828.4999999977</v>
      </c>
      <c r="AA156" s="377">
        <v>0</v>
      </c>
      <c r="AB156" s="377">
        <v>466950.05</v>
      </c>
      <c r="AC156" s="377">
        <v>56295.780000001483</v>
      </c>
      <c r="AD156" s="377">
        <v>127607.28</v>
      </c>
      <c r="AE156" s="377">
        <v>0</v>
      </c>
      <c r="AF156" s="377">
        <v>25262.149999999441</v>
      </c>
      <c r="AG156" s="377">
        <v>0</v>
      </c>
      <c r="AH156" s="377">
        <v>5870</v>
      </c>
      <c r="AI156" s="377">
        <v>0</v>
      </c>
      <c r="AJ156" s="377">
        <v>0</v>
      </c>
      <c r="AK156" s="377">
        <v>0</v>
      </c>
      <c r="AL156" s="377">
        <v>2988.69</v>
      </c>
      <c r="AM156" s="377">
        <v>45166</v>
      </c>
      <c r="AN156" s="377">
        <v>9413.9500000000007</v>
      </c>
      <c r="AO156" s="377">
        <v>49628.02</v>
      </c>
      <c r="AP156" s="377">
        <v>6200.96</v>
      </c>
      <c r="AQ156" s="377">
        <v>6000.27</v>
      </c>
      <c r="AR156" s="377">
        <v>69091.58</v>
      </c>
      <c r="AS156" s="377">
        <v>602.37</v>
      </c>
      <c r="AT156" s="377">
        <v>360.59999999999991</v>
      </c>
      <c r="AU156" s="377">
        <v>302604.33999999997</v>
      </c>
      <c r="AV156" s="377">
        <v>9471</v>
      </c>
      <c r="AW156" s="377">
        <v>0</v>
      </c>
      <c r="AX156" s="377">
        <v>203937.19</v>
      </c>
      <c r="AY156" s="377">
        <v>9744.5999999999985</v>
      </c>
      <c r="AZ156" s="377">
        <v>10278.700000000001</v>
      </c>
      <c r="BA156" s="377">
        <v>221663.59</v>
      </c>
      <c r="BB156" s="377">
        <v>0</v>
      </c>
      <c r="BC156" s="377">
        <v>0</v>
      </c>
      <c r="BD156" s="377">
        <v>437.04</v>
      </c>
      <c r="BE156" s="377">
        <v>2696402.6599999988</v>
      </c>
      <c r="BF156" s="377">
        <v>281256.39000000036</v>
      </c>
      <c r="BG156" s="377">
        <v>109778.37000000197</v>
      </c>
      <c r="BH156" s="377">
        <v>391034.76000000234</v>
      </c>
      <c r="BI156" s="377">
        <v>0</v>
      </c>
      <c r="BJ156" s="377">
        <v>0</v>
      </c>
      <c r="BK156" s="377">
        <v>437.04</v>
      </c>
      <c r="BL156" s="377">
        <v>437.04</v>
      </c>
      <c r="BM156" s="377">
        <v>0</v>
      </c>
      <c r="BN156" s="377">
        <v>437.04</v>
      </c>
      <c r="BO156" s="377">
        <v>0</v>
      </c>
      <c r="BP156" s="377">
        <v>0</v>
      </c>
      <c r="BQ156" s="377">
        <v>437.04</v>
      </c>
      <c r="BR156" s="377">
        <v>0</v>
      </c>
      <c r="BS156" s="377">
        <v>0</v>
      </c>
      <c r="BT156" s="377">
        <v>0</v>
      </c>
      <c r="BU156" s="377">
        <v>0</v>
      </c>
      <c r="BV156" s="377">
        <v>0</v>
      </c>
      <c r="BW156" s="377">
        <v>0</v>
      </c>
      <c r="BX156" s="377">
        <v>0</v>
      </c>
      <c r="BY156" s="377">
        <v>0</v>
      </c>
      <c r="BZ156" s="377">
        <v>0</v>
      </c>
      <c r="CA156" s="377">
        <v>0</v>
      </c>
      <c r="CB156" s="377">
        <v>0</v>
      </c>
      <c r="CC156" s="377">
        <v>0</v>
      </c>
      <c r="CD156" s="377">
        <v>391034.76000000234</v>
      </c>
      <c r="CE156" s="377">
        <v>0</v>
      </c>
      <c r="CF156" s="377">
        <v>0</v>
      </c>
      <c r="CG156" s="377">
        <v>0</v>
      </c>
      <c r="CH156" s="377">
        <v>0</v>
      </c>
      <c r="CI156" s="377">
        <f t="shared" si="2"/>
        <v>391034.76000000234</v>
      </c>
      <c r="CJ156" s="377">
        <v>660494.53</v>
      </c>
      <c r="CK156" s="377">
        <v>0</v>
      </c>
      <c r="CL156" s="377">
        <v>0</v>
      </c>
      <c r="CM156" s="377">
        <v>660494.53</v>
      </c>
      <c r="CN156" s="377">
        <v>0</v>
      </c>
      <c r="CO156" s="377">
        <v>0</v>
      </c>
      <c r="CP156" s="377">
        <v>2986.22</v>
      </c>
      <c r="CQ156" s="377">
        <v>19474.760000000002</v>
      </c>
      <c r="CR156" s="377">
        <v>-257315</v>
      </c>
      <c r="CS156" s="377">
        <v>425640.51</v>
      </c>
      <c r="CT156" s="377">
        <v>0</v>
      </c>
      <c r="CU156" s="377">
        <v>0</v>
      </c>
      <c r="CV156" s="377">
        <v>0</v>
      </c>
      <c r="CW156" s="377">
        <v>0</v>
      </c>
      <c r="CX156" s="377"/>
      <c r="CY156" s="377"/>
      <c r="CZ156" s="377"/>
      <c r="DA156" s="377">
        <v>0</v>
      </c>
      <c r="DB156" s="377">
        <v>0</v>
      </c>
      <c r="DC156" s="377">
        <v>0</v>
      </c>
      <c r="DD156" s="377">
        <v>8072.49</v>
      </c>
      <c r="DE156" s="377">
        <v>0</v>
      </c>
      <c r="DF156" s="377">
        <v>0</v>
      </c>
      <c r="DG156" s="377">
        <v>0</v>
      </c>
      <c r="DH156" s="377">
        <v>-42678.3</v>
      </c>
      <c r="DI156" s="377">
        <v>0</v>
      </c>
      <c r="DJ156" s="377">
        <v>0</v>
      </c>
      <c r="DK156" s="377">
        <v>-34605.810000000005</v>
      </c>
      <c r="DL156" s="377">
        <v>0</v>
      </c>
      <c r="DM156" s="377">
        <v>0</v>
      </c>
      <c r="DN156" s="377">
        <v>0</v>
      </c>
      <c r="DO156" s="377">
        <v>0</v>
      </c>
      <c r="DP156" s="377">
        <v>0</v>
      </c>
      <c r="DQ156" s="447">
        <v>5.9999999997671694E-2</v>
      </c>
      <c r="DR156" s="378">
        <v>1742943.7599999986</v>
      </c>
      <c r="DS156" s="448">
        <v>953458.90000000014</v>
      </c>
      <c r="DT156" s="378">
        <v>9744.5999999999985</v>
      </c>
      <c r="DU156" s="378">
        <v>184111.17000000004</v>
      </c>
      <c r="DV156" s="378">
        <v>0</v>
      </c>
      <c r="DW156" s="378">
        <v>0</v>
      </c>
    </row>
    <row r="157" spans="1:127">
      <c r="A157" s="444">
        <v>3342</v>
      </c>
      <c r="B157" s="445" t="s">
        <v>489</v>
      </c>
      <c r="C157" s="444">
        <v>3342</v>
      </c>
      <c r="D157" s="446" t="s">
        <v>907</v>
      </c>
      <c r="E157" s="446" t="s">
        <v>573</v>
      </c>
      <c r="F157" s="446" t="s">
        <v>908</v>
      </c>
      <c r="G157" s="446" t="s">
        <v>883</v>
      </c>
      <c r="H157" s="377">
        <v>2356634.7000000002</v>
      </c>
      <c r="I157" s="377">
        <v>0</v>
      </c>
      <c r="J157" s="377">
        <v>140517.01</v>
      </c>
      <c r="K157" s="377">
        <v>0</v>
      </c>
      <c r="L157" s="377">
        <v>329880</v>
      </c>
      <c r="M157" s="377">
        <v>8656.93</v>
      </c>
      <c r="N157" s="377">
        <v>0</v>
      </c>
      <c r="O157" s="377">
        <v>0</v>
      </c>
      <c r="P157" s="377">
        <v>25523.29</v>
      </c>
      <c r="Q157" s="377">
        <v>57025.42</v>
      </c>
      <c r="R157" s="377">
        <v>0</v>
      </c>
      <c r="S157" s="377">
        <v>0</v>
      </c>
      <c r="T157" s="377">
        <v>0</v>
      </c>
      <c r="U157" s="377">
        <v>0</v>
      </c>
      <c r="V157" s="377">
        <v>0</v>
      </c>
      <c r="W157" s="377">
        <v>5359.17</v>
      </c>
      <c r="X157" s="377">
        <v>58610</v>
      </c>
      <c r="Y157" s="377">
        <v>2982206.52</v>
      </c>
      <c r="Z157" s="377">
        <v>1168572.6999999997</v>
      </c>
      <c r="AA157" s="377">
        <v>1603</v>
      </c>
      <c r="AB157" s="377">
        <v>507980.29000000004</v>
      </c>
      <c r="AC157" s="377">
        <v>44786.960000001476</v>
      </c>
      <c r="AD157" s="377">
        <v>246060.49000000002</v>
      </c>
      <c r="AE157" s="377">
        <v>0</v>
      </c>
      <c r="AF157" s="377">
        <v>105150.91999999894</v>
      </c>
      <c r="AG157" s="377">
        <v>1236.2000000000007</v>
      </c>
      <c r="AH157" s="377">
        <v>5181.5</v>
      </c>
      <c r="AI157" s="377">
        <v>0</v>
      </c>
      <c r="AJ157" s="377">
        <v>0</v>
      </c>
      <c r="AK157" s="377">
        <v>4380.28</v>
      </c>
      <c r="AL157" s="377">
        <v>0</v>
      </c>
      <c r="AM157" s="377">
        <v>63932</v>
      </c>
      <c r="AN157" s="377">
        <v>17530.77</v>
      </c>
      <c r="AO157" s="377">
        <v>35229.82</v>
      </c>
      <c r="AP157" s="377">
        <v>7949.95</v>
      </c>
      <c r="AQ157" s="377">
        <v>10982.32</v>
      </c>
      <c r="AR157" s="377">
        <v>66071.049999999988</v>
      </c>
      <c r="AS157" s="377">
        <v>29123.41</v>
      </c>
      <c r="AT157" s="377">
        <v>0</v>
      </c>
      <c r="AU157" s="377">
        <v>68658.710000000006</v>
      </c>
      <c r="AV157" s="377">
        <v>18081</v>
      </c>
      <c r="AW157" s="377">
        <v>15353.900000000001</v>
      </c>
      <c r="AX157" s="377">
        <v>188696.38</v>
      </c>
      <c r="AY157" s="377">
        <v>224557.38999999998</v>
      </c>
      <c r="AZ157" s="377">
        <v>6031.42</v>
      </c>
      <c r="BA157" s="377">
        <v>87138.980000000025</v>
      </c>
      <c r="BB157" s="377">
        <v>0</v>
      </c>
      <c r="BC157" s="377">
        <v>0</v>
      </c>
      <c r="BD157" s="377">
        <v>1049.1199999999999</v>
      </c>
      <c r="BE157" s="377">
        <v>2925338.5599999996</v>
      </c>
      <c r="BF157" s="377">
        <v>464359.97000000009</v>
      </c>
      <c r="BG157" s="377">
        <v>56867.960000000428</v>
      </c>
      <c r="BH157" s="377">
        <v>521227.93000000052</v>
      </c>
      <c r="BI157" s="377">
        <v>0</v>
      </c>
      <c r="BJ157" s="377">
        <v>0</v>
      </c>
      <c r="BK157" s="377">
        <v>1049.1199999999999</v>
      </c>
      <c r="BL157" s="377">
        <v>1049.1199999999999</v>
      </c>
      <c r="BM157" s="377">
        <v>0</v>
      </c>
      <c r="BN157" s="377">
        <v>1049.1199999999999</v>
      </c>
      <c r="BO157" s="377">
        <v>0</v>
      </c>
      <c r="BP157" s="377">
        <v>0</v>
      </c>
      <c r="BQ157" s="377">
        <v>1049.1199999999999</v>
      </c>
      <c r="BR157" s="377">
        <v>0</v>
      </c>
      <c r="BS157" s="377">
        <v>0</v>
      </c>
      <c r="BT157" s="377">
        <v>0</v>
      </c>
      <c r="BU157" s="377">
        <v>0</v>
      </c>
      <c r="BV157" s="377">
        <v>0</v>
      </c>
      <c r="BW157" s="377">
        <v>0</v>
      </c>
      <c r="BX157" s="377">
        <v>0</v>
      </c>
      <c r="BY157" s="377">
        <v>0</v>
      </c>
      <c r="BZ157" s="377">
        <v>0</v>
      </c>
      <c r="CA157" s="377">
        <v>0</v>
      </c>
      <c r="CB157" s="377">
        <v>0</v>
      </c>
      <c r="CC157" s="377">
        <v>0</v>
      </c>
      <c r="CD157" s="377">
        <v>521227.93000000052</v>
      </c>
      <c r="CE157" s="377">
        <v>0</v>
      </c>
      <c r="CF157" s="377">
        <v>0</v>
      </c>
      <c r="CG157" s="377">
        <v>0</v>
      </c>
      <c r="CH157" s="377">
        <v>0</v>
      </c>
      <c r="CI157" s="377">
        <f t="shared" si="2"/>
        <v>521227.93000000052</v>
      </c>
      <c r="CJ157" s="377">
        <v>0</v>
      </c>
      <c r="CK157" s="377">
        <v>0</v>
      </c>
      <c r="CL157" s="377">
        <v>0</v>
      </c>
      <c r="CM157" s="377">
        <v>0</v>
      </c>
      <c r="CN157" s="377">
        <v>1000</v>
      </c>
      <c r="CO157" s="377">
        <v>0</v>
      </c>
      <c r="CP157" s="377">
        <v>0</v>
      </c>
      <c r="CQ157" s="377">
        <v>0</v>
      </c>
      <c r="CR157" s="377">
        <v>14508</v>
      </c>
      <c r="CS157" s="377">
        <v>15508</v>
      </c>
      <c r="CT157" s="377">
        <v>15508</v>
      </c>
      <c r="CU157" s="377">
        <v>0</v>
      </c>
      <c r="CV157" s="377">
        <v>0</v>
      </c>
      <c r="CW157" s="377">
        <v>15508</v>
      </c>
      <c r="CX157" s="377"/>
      <c r="CY157" s="377"/>
      <c r="CZ157" s="377"/>
      <c r="DA157" s="377">
        <v>532448.43000000017</v>
      </c>
      <c r="DB157" s="377">
        <v>547956.43000000017</v>
      </c>
      <c r="DC157" s="377">
        <v>0</v>
      </c>
      <c r="DD157" s="377">
        <v>14797.18</v>
      </c>
      <c r="DE157" s="377">
        <v>0</v>
      </c>
      <c r="DF157" s="377">
        <v>0</v>
      </c>
      <c r="DG157" s="377">
        <v>-7932.75</v>
      </c>
      <c r="DH157" s="377">
        <v>-49100.93</v>
      </c>
      <c r="DI157" s="377">
        <v>0</v>
      </c>
      <c r="DJ157" s="377">
        <v>0</v>
      </c>
      <c r="DK157" s="377">
        <v>-42236.5</v>
      </c>
      <c r="DL157" s="377">
        <v>0</v>
      </c>
      <c r="DM157" s="377">
        <v>0</v>
      </c>
      <c r="DN157" s="377">
        <v>0</v>
      </c>
      <c r="DO157" s="377">
        <v>0</v>
      </c>
      <c r="DP157" s="377">
        <v>0</v>
      </c>
      <c r="DQ157" s="447">
        <v>0</v>
      </c>
      <c r="DR157" s="378">
        <v>2075390.56</v>
      </c>
      <c r="DS157" s="448">
        <v>849947.99999999953</v>
      </c>
      <c r="DT157" s="378">
        <v>224557.38999999998</v>
      </c>
      <c r="DU157" s="378">
        <v>82548.709999999992</v>
      </c>
      <c r="DV157" s="378">
        <v>0</v>
      </c>
      <c r="DW157" s="378">
        <v>0</v>
      </c>
    </row>
    <row r="158" spans="1:127">
      <c r="A158" s="444">
        <v>3367</v>
      </c>
      <c r="B158" s="445" t="s">
        <v>544</v>
      </c>
      <c r="C158" s="444">
        <v>3367</v>
      </c>
      <c r="D158" s="446" t="s">
        <v>907</v>
      </c>
      <c r="E158" s="446" t="s">
        <v>573</v>
      </c>
      <c r="F158" s="446" t="s">
        <v>908</v>
      </c>
      <c r="G158" s="446" t="s">
        <v>571</v>
      </c>
      <c r="H158" s="377">
        <v>1342937.4</v>
      </c>
      <c r="I158" s="377">
        <v>0</v>
      </c>
      <c r="J158" s="377">
        <v>32123.54</v>
      </c>
      <c r="K158" s="377">
        <v>0</v>
      </c>
      <c r="L158" s="377">
        <v>128190</v>
      </c>
      <c r="M158" s="377">
        <v>856.93</v>
      </c>
      <c r="N158" s="377">
        <v>0</v>
      </c>
      <c r="O158" s="377">
        <v>0</v>
      </c>
      <c r="P158" s="377">
        <v>49244.940000000068</v>
      </c>
      <c r="Q158" s="377">
        <v>25479.83</v>
      </c>
      <c r="R158" s="377">
        <v>0</v>
      </c>
      <c r="S158" s="377">
        <v>0</v>
      </c>
      <c r="T158" s="377">
        <v>1351</v>
      </c>
      <c r="U158" s="377">
        <v>0</v>
      </c>
      <c r="V158" s="377">
        <v>0</v>
      </c>
      <c r="W158" s="377">
        <v>2055.63</v>
      </c>
      <c r="X158" s="377">
        <v>37824</v>
      </c>
      <c r="Y158" s="377">
        <v>1620063.27</v>
      </c>
      <c r="Z158" s="377">
        <v>645736.46999999892</v>
      </c>
      <c r="AA158" s="377">
        <v>5206.3500000000004</v>
      </c>
      <c r="AB158" s="377">
        <v>-3506.7200000000007</v>
      </c>
      <c r="AC158" s="377">
        <v>334362.34000000003</v>
      </c>
      <c r="AD158" s="377">
        <v>0</v>
      </c>
      <c r="AE158" s="377">
        <v>0</v>
      </c>
      <c r="AF158" s="377">
        <v>218015.71999999994</v>
      </c>
      <c r="AG158" s="377">
        <v>1711.9300000000026</v>
      </c>
      <c r="AH158" s="377">
        <v>0</v>
      </c>
      <c r="AI158" s="377">
        <v>0</v>
      </c>
      <c r="AJ158" s="377">
        <v>0</v>
      </c>
      <c r="AK158" s="377">
        <v>0</v>
      </c>
      <c r="AL158" s="377">
        <v>0</v>
      </c>
      <c r="AM158" s="377">
        <v>0</v>
      </c>
      <c r="AN158" s="377">
        <v>0</v>
      </c>
      <c r="AO158" s="377">
        <v>20431.86</v>
      </c>
      <c r="AP158" s="377">
        <v>3141.82</v>
      </c>
      <c r="AQ158" s="377">
        <v>2954.26</v>
      </c>
      <c r="AR158" s="377">
        <v>259505.39</v>
      </c>
      <c r="AS158" s="377">
        <v>434.5</v>
      </c>
      <c r="AT158" s="377">
        <v>120.19999999999997</v>
      </c>
      <c r="AU158" s="377">
        <v>557.67000000000007</v>
      </c>
      <c r="AV158" s="377">
        <v>5139.75</v>
      </c>
      <c r="AW158" s="377">
        <v>0</v>
      </c>
      <c r="AX158" s="377">
        <v>119322.73000000001</v>
      </c>
      <c r="AY158" s="377">
        <v>0</v>
      </c>
      <c r="AZ158" s="377">
        <v>5164.42</v>
      </c>
      <c r="BA158" s="377">
        <v>14516.189999999999</v>
      </c>
      <c r="BB158" s="377">
        <v>0</v>
      </c>
      <c r="BC158" s="377">
        <v>0</v>
      </c>
      <c r="BD158" s="377">
        <v>0</v>
      </c>
      <c r="BE158" s="377">
        <v>1632814.8799999987</v>
      </c>
      <c r="BF158" s="377">
        <v>48321.86999999977</v>
      </c>
      <c r="BG158" s="377">
        <v>-12751.609999998705</v>
      </c>
      <c r="BH158" s="377">
        <v>35570.260000001064</v>
      </c>
      <c r="BI158" s="377">
        <v>0</v>
      </c>
      <c r="BJ158" s="377">
        <v>0</v>
      </c>
      <c r="BK158" s="377">
        <v>0</v>
      </c>
      <c r="BL158" s="377">
        <v>0</v>
      </c>
      <c r="BM158" s="377">
        <v>0</v>
      </c>
      <c r="BN158" s="377">
        <v>0</v>
      </c>
      <c r="BO158" s="377">
        <v>0</v>
      </c>
      <c r="BP158" s="377">
        <v>0</v>
      </c>
      <c r="BQ158" s="377">
        <v>0</v>
      </c>
      <c r="BR158" s="377">
        <v>0</v>
      </c>
      <c r="BS158" s="377">
        <v>0</v>
      </c>
      <c r="BT158" s="377">
        <v>0</v>
      </c>
      <c r="BU158" s="377">
        <v>0</v>
      </c>
      <c r="BV158" s="377">
        <v>0</v>
      </c>
      <c r="BW158" s="377">
        <v>0</v>
      </c>
      <c r="BX158" s="377">
        <v>0</v>
      </c>
      <c r="BY158" s="377">
        <v>0</v>
      </c>
      <c r="BZ158" s="377">
        <v>0</v>
      </c>
      <c r="CA158" s="377">
        <v>0</v>
      </c>
      <c r="CB158" s="377">
        <v>0</v>
      </c>
      <c r="CC158" s="377">
        <v>0</v>
      </c>
      <c r="CD158" s="377">
        <v>35570.260000001064</v>
      </c>
      <c r="CE158" s="377">
        <v>0</v>
      </c>
      <c r="CF158" s="377">
        <v>0</v>
      </c>
      <c r="CG158" s="377">
        <v>0</v>
      </c>
      <c r="CH158" s="377">
        <v>0</v>
      </c>
      <c r="CI158" s="377">
        <f t="shared" si="2"/>
        <v>35570.260000001064</v>
      </c>
      <c r="CJ158" s="377">
        <v>255194.78</v>
      </c>
      <c r="CK158" s="377">
        <v>0</v>
      </c>
      <c r="CL158" s="377">
        <v>0</v>
      </c>
      <c r="CM158" s="377">
        <v>255194.78</v>
      </c>
      <c r="CN158" s="377">
        <v>0</v>
      </c>
      <c r="CO158" s="377">
        <v>0</v>
      </c>
      <c r="CP158" s="377">
        <v>1200.69</v>
      </c>
      <c r="CQ158" s="377">
        <v>0</v>
      </c>
      <c r="CR158" s="377">
        <v>-199944.58</v>
      </c>
      <c r="CS158" s="377">
        <v>56450.890000000014</v>
      </c>
      <c r="CT158" s="377">
        <v>0</v>
      </c>
      <c r="CU158" s="377">
        <v>0</v>
      </c>
      <c r="CV158" s="377">
        <v>0</v>
      </c>
      <c r="CW158" s="377">
        <v>0</v>
      </c>
      <c r="CX158" s="377"/>
      <c r="CY158" s="377"/>
      <c r="CZ158" s="377"/>
      <c r="DA158" s="377">
        <v>0</v>
      </c>
      <c r="DB158" s="377">
        <v>0</v>
      </c>
      <c r="DC158" s="377">
        <v>0</v>
      </c>
      <c r="DD158" s="377">
        <v>4056.44</v>
      </c>
      <c r="DE158" s="377">
        <v>0</v>
      </c>
      <c r="DF158" s="377">
        <v>0</v>
      </c>
      <c r="DG158" s="377">
        <v>0</v>
      </c>
      <c r="DH158" s="377">
        <v>-24937.07</v>
      </c>
      <c r="DI158" s="377">
        <v>0</v>
      </c>
      <c r="DJ158" s="377">
        <v>0</v>
      </c>
      <c r="DK158" s="377">
        <v>-20880.63</v>
      </c>
      <c r="DL158" s="377">
        <v>0</v>
      </c>
      <c r="DM158" s="377">
        <v>0</v>
      </c>
      <c r="DN158" s="377">
        <v>0</v>
      </c>
      <c r="DO158" s="377">
        <v>0</v>
      </c>
      <c r="DP158" s="377">
        <v>0</v>
      </c>
      <c r="DQ158" s="447">
        <v>0</v>
      </c>
      <c r="DR158" s="378">
        <v>1201526.0899999989</v>
      </c>
      <c r="DS158" s="448">
        <v>431288.7899999998</v>
      </c>
      <c r="DT158" s="378">
        <v>0</v>
      </c>
      <c r="DU158" s="378">
        <v>76075.770000000077</v>
      </c>
      <c r="DV158" s="378">
        <v>0</v>
      </c>
      <c r="DW158" s="378">
        <v>0</v>
      </c>
    </row>
    <row r="159" spans="1:127">
      <c r="A159" s="444">
        <v>3010</v>
      </c>
      <c r="B159" s="445" t="s">
        <v>490</v>
      </c>
      <c r="C159" s="444">
        <v>3010</v>
      </c>
      <c r="D159" s="446" t="s">
        <v>907</v>
      </c>
      <c r="E159" s="446" t="s">
        <v>573</v>
      </c>
      <c r="F159" s="446" t="s">
        <v>908</v>
      </c>
      <c r="G159" s="446" t="s">
        <v>571</v>
      </c>
      <c r="H159" s="377">
        <v>2546154.33</v>
      </c>
      <c r="I159" s="377">
        <v>0</v>
      </c>
      <c r="J159" s="377">
        <v>131882.99</v>
      </c>
      <c r="K159" s="377">
        <v>0</v>
      </c>
      <c r="L159" s="377">
        <v>293057</v>
      </c>
      <c r="M159" s="377">
        <v>200</v>
      </c>
      <c r="N159" s="377">
        <v>0</v>
      </c>
      <c r="O159" s="377">
        <v>0</v>
      </c>
      <c r="P159" s="377">
        <v>39971.630000000005</v>
      </c>
      <c r="Q159" s="377">
        <v>0</v>
      </c>
      <c r="R159" s="377">
        <v>0</v>
      </c>
      <c r="S159" s="377">
        <v>0</v>
      </c>
      <c r="T159" s="377">
        <v>43290.2</v>
      </c>
      <c r="U159" s="377">
        <v>5000</v>
      </c>
      <c r="V159" s="377">
        <v>0</v>
      </c>
      <c r="W159" s="377">
        <v>4443.13</v>
      </c>
      <c r="X159" s="377">
        <v>72520</v>
      </c>
      <c r="Y159" s="377">
        <v>3136519.2800000003</v>
      </c>
      <c r="Z159" s="377">
        <v>1114631.919999999</v>
      </c>
      <c r="AA159" s="377">
        <v>5305.96</v>
      </c>
      <c r="AB159" s="377">
        <v>609287.61</v>
      </c>
      <c r="AC159" s="377">
        <v>1.3969838619232178E-9</v>
      </c>
      <c r="AD159" s="377">
        <v>104.17</v>
      </c>
      <c r="AE159" s="377">
        <v>0</v>
      </c>
      <c r="AF159" s="377">
        <v>591568.77</v>
      </c>
      <c r="AG159" s="377">
        <v>38612.60000000002</v>
      </c>
      <c r="AH159" s="377">
        <v>7579.7</v>
      </c>
      <c r="AI159" s="377">
        <v>0</v>
      </c>
      <c r="AJ159" s="377">
        <v>0</v>
      </c>
      <c r="AK159" s="377">
        <v>16035.970000000001</v>
      </c>
      <c r="AL159" s="377">
        <v>19.95</v>
      </c>
      <c r="AM159" s="377">
        <v>0</v>
      </c>
      <c r="AN159" s="377">
        <v>10049.959999999999</v>
      </c>
      <c r="AO159" s="377">
        <v>44369.91</v>
      </c>
      <c r="AP159" s="377">
        <v>15367.06</v>
      </c>
      <c r="AQ159" s="377">
        <v>38625.380000000005</v>
      </c>
      <c r="AR159" s="377">
        <v>140238.72999999998</v>
      </c>
      <c r="AS159" s="377">
        <v>788.33</v>
      </c>
      <c r="AT159" s="377">
        <v>0</v>
      </c>
      <c r="AU159" s="377">
        <v>25658.429999999993</v>
      </c>
      <c r="AV159" s="377">
        <v>9471</v>
      </c>
      <c r="AW159" s="377">
        <v>1502</v>
      </c>
      <c r="AX159" s="377">
        <v>115265.12</v>
      </c>
      <c r="AY159" s="377">
        <v>143499.28</v>
      </c>
      <c r="AZ159" s="377">
        <v>10504.33</v>
      </c>
      <c r="BA159" s="377">
        <v>103606.08000000003</v>
      </c>
      <c r="BB159" s="377">
        <v>156618</v>
      </c>
      <c r="BC159" s="377">
        <v>0</v>
      </c>
      <c r="BD159" s="377">
        <v>0</v>
      </c>
      <c r="BE159" s="377">
        <v>3198710.2600000012</v>
      </c>
      <c r="BF159" s="377">
        <v>602578.22999999975</v>
      </c>
      <c r="BG159" s="377">
        <v>-62190.980000000913</v>
      </c>
      <c r="BH159" s="377">
        <v>540387.24999999884</v>
      </c>
      <c r="BI159" s="377">
        <v>8702.5</v>
      </c>
      <c r="BJ159" s="377">
        <v>0</v>
      </c>
      <c r="BK159" s="377">
        <v>0</v>
      </c>
      <c r="BL159" s="377">
        <v>8702.5</v>
      </c>
      <c r="BM159" s="377">
        <v>0</v>
      </c>
      <c r="BN159" s="377">
        <v>0</v>
      </c>
      <c r="BO159" s="377">
        <v>0</v>
      </c>
      <c r="BP159" s="377">
        <v>0</v>
      </c>
      <c r="BQ159" s="377">
        <v>0</v>
      </c>
      <c r="BR159" s="377">
        <v>0</v>
      </c>
      <c r="BS159" s="377">
        <v>8702.5</v>
      </c>
      <c r="BT159" s="377">
        <v>8702.5</v>
      </c>
      <c r="BU159" s="377">
        <v>0</v>
      </c>
      <c r="BV159" s="377">
        <v>0</v>
      </c>
      <c r="BW159" s="377">
        <v>0</v>
      </c>
      <c r="BX159" s="377">
        <v>0</v>
      </c>
      <c r="BY159" s="377">
        <v>0</v>
      </c>
      <c r="BZ159" s="377">
        <v>0</v>
      </c>
      <c r="CA159" s="377">
        <v>0</v>
      </c>
      <c r="CB159" s="377">
        <v>0</v>
      </c>
      <c r="CC159" s="377">
        <v>0</v>
      </c>
      <c r="CD159" s="377">
        <v>540387.24999999884</v>
      </c>
      <c r="CE159" s="377">
        <v>0</v>
      </c>
      <c r="CF159" s="377">
        <v>8702.5</v>
      </c>
      <c r="CG159" s="377">
        <v>0</v>
      </c>
      <c r="CH159" s="377">
        <v>0</v>
      </c>
      <c r="CI159" s="377">
        <f t="shared" si="2"/>
        <v>549089.74999999884</v>
      </c>
      <c r="CJ159" s="377">
        <v>734017.94</v>
      </c>
      <c r="CK159" s="377">
        <v>0</v>
      </c>
      <c r="CL159" s="377">
        <v>0</v>
      </c>
      <c r="CM159" s="377">
        <v>734017.94</v>
      </c>
      <c r="CN159" s="377">
        <v>0</v>
      </c>
      <c r="CO159" s="377">
        <v>0</v>
      </c>
      <c r="CP159" s="377">
        <v>25357.18</v>
      </c>
      <c r="CQ159" s="377">
        <v>0</v>
      </c>
      <c r="CR159" s="377">
        <v>-186276.76</v>
      </c>
      <c r="CS159" s="377">
        <v>573098.36</v>
      </c>
      <c r="CT159" s="377">
        <v>0</v>
      </c>
      <c r="CU159" s="377">
        <v>0</v>
      </c>
      <c r="CV159" s="377">
        <v>0</v>
      </c>
      <c r="CW159" s="377">
        <v>0</v>
      </c>
      <c r="CX159" s="377"/>
      <c r="CY159" s="377"/>
      <c r="CZ159" s="377"/>
      <c r="DA159" s="377">
        <v>0</v>
      </c>
      <c r="DB159" s="377">
        <v>0</v>
      </c>
      <c r="DC159" s="377">
        <v>0</v>
      </c>
      <c r="DD159" s="377">
        <v>17910.25</v>
      </c>
      <c r="DE159" s="377">
        <v>0</v>
      </c>
      <c r="DF159" s="377">
        <v>0</v>
      </c>
      <c r="DG159" s="377">
        <v>-38562.089999999997</v>
      </c>
      <c r="DH159" s="377">
        <v>-3356.77</v>
      </c>
      <c r="DI159" s="377">
        <v>0</v>
      </c>
      <c r="DJ159" s="377">
        <v>0</v>
      </c>
      <c r="DK159" s="377">
        <v>-24008.609999999997</v>
      </c>
      <c r="DL159" s="377">
        <v>0</v>
      </c>
      <c r="DM159" s="377">
        <v>0</v>
      </c>
      <c r="DN159" s="377">
        <v>0</v>
      </c>
      <c r="DO159" s="377">
        <v>0</v>
      </c>
      <c r="DP159" s="377">
        <v>0</v>
      </c>
      <c r="DQ159" s="447">
        <v>0</v>
      </c>
      <c r="DR159" s="378">
        <v>2359511.0300000003</v>
      </c>
      <c r="DS159" s="448">
        <v>839199.23000000091</v>
      </c>
      <c r="DT159" s="378">
        <v>143499.28</v>
      </c>
      <c r="DU159" s="378">
        <v>83261.83</v>
      </c>
      <c r="DV159" s="378">
        <v>5000</v>
      </c>
      <c r="DW159" s="378">
        <v>0</v>
      </c>
    </row>
    <row r="160" spans="1:127">
      <c r="A160" s="444">
        <v>4625</v>
      </c>
      <c r="B160" s="445" t="s">
        <v>491</v>
      </c>
      <c r="C160" s="444">
        <v>4625</v>
      </c>
      <c r="D160" s="446" t="s">
        <v>907</v>
      </c>
      <c r="E160" s="446" t="s">
        <v>577</v>
      </c>
      <c r="F160" s="446" t="s">
        <v>908</v>
      </c>
      <c r="G160" s="446" t="s">
        <v>571</v>
      </c>
      <c r="H160" s="377">
        <v>5299987</v>
      </c>
      <c r="I160" s="377">
        <v>0</v>
      </c>
      <c r="J160" s="377">
        <v>74838.97</v>
      </c>
      <c r="K160" s="377">
        <v>0</v>
      </c>
      <c r="L160" s="377">
        <v>376826</v>
      </c>
      <c r="M160" s="377">
        <v>210192.27</v>
      </c>
      <c r="N160" s="377">
        <v>115250</v>
      </c>
      <c r="O160" s="377">
        <v>0</v>
      </c>
      <c r="P160" s="377">
        <v>27995.989999999983</v>
      </c>
      <c r="Q160" s="377">
        <v>0</v>
      </c>
      <c r="R160" s="377">
        <v>0</v>
      </c>
      <c r="S160" s="377">
        <v>0</v>
      </c>
      <c r="T160" s="377">
        <v>11846.719999999998</v>
      </c>
      <c r="U160" s="377">
        <v>0</v>
      </c>
      <c r="V160" s="377">
        <v>0</v>
      </c>
      <c r="W160" s="377">
        <v>26343.88</v>
      </c>
      <c r="X160" s="377">
        <v>0</v>
      </c>
      <c r="Y160" s="377">
        <v>6143280.8299999991</v>
      </c>
      <c r="Z160" s="377">
        <v>3242896.41</v>
      </c>
      <c r="AA160" s="377">
        <v>0</v>
      </c>
      <c r="AB160" s="377">
        <v>625925.57999999996</v>
      </c>
      <c r="AC160" s="377">
        <v>220393.10000000003</v>
      </c>
      <c r="AD160" s="377">
        <v>485067.89</v>
      </c>
      <c r="AE160" s="377">
        <v>0</v>
      </c>
      <c r="AF160" s="377">
        <v>94732.449999999895</v>
      </c>
      <c r="AG160" s="377">
        <v>40237.410000000003</v>
      </c>
      <c r="AH160" s="377">
        <v>28053.410000000003</v>
      </c>
      <c r="AI160" s="377">
        <v>0</v>
      </c>
      <c r="AJ160" s="377">
        <v>0</v>
      </c>
      <c r="AK160" s="377">
        <v>376192.75000000012</v>
      </c>
      <c r="AL160" s="377">
        <v>660</v>
      </c>
      <c r="AM160" s="377">
        <v>2686.6099999999997</v>
      </c>
      <c r="AN160" s="377">
        <v>13590.67</v>
      </c>
      <c r="AO160" s="377">
        <v>74142.01999999999</v>
      </c>
      <c r="AP160" s="377">
        <v>13885.92</v>
      </c>
      <c r="AQ160" s="377">
        <v>16489.75</v>
      </c>
      <c r="AR160" s="377">
        <v>81269.499999999971</v>
      </c>
      <c r="AS160" s="377">
        <v>107763.79</v>
      </c>
      <c r="AT160" s="377">
        <v>44767.76999999999</v>
      </c>
      <c r="AU160" s="377">
        <v>212969.84999999977</v>
      </c>
      <c r="AV160" s="377">
        <v>4715.26</v>
      </c>
      <c r="AW160" s="377">
        <v>0</v>
      </c>
      <c r="AX160" s="377">
        <v>131202.98000000004</v>
      </c>
      <c r="AY160" s="377">
        <v>154570.74</v>
      </c>
      <c r="AZ160" s="377">
        <v>21566.51</v>
      </c>
      <c r="BA160" s="377">
        <v>49367.070000000007</v>
      </c>
      <c r="BB160" s="377">
        <v>0</v>
      </c>
      <c r="BC160" s="377">
        <v>0</v>
      </c>
      <c r="BD160" s="377">
        <v>0</v>
      </c>
      <c r="BE160" s="377">
        <v>6043147.4400000004</v>
      </c>
      <c r="BF160" s="377">
        <v>311754.89999999991</v>
      </c>
      <c r="BG160" s="377">
        <v>100133.38999999873</v>
      </c>
      <c r="BH160" s="377">
        <v>411888.28999999864</v>
      </c>
      <c r="BI160" s="377">
        <v>0</v>
      </c>
      <c r="BJ160" s="377">
        <v>0</v>
      </c>
      <c r="BK160" s="377">
        <v>0</v>
      </c>
      <c r="BL160" s="377">
        <v>0</v>
      </c>
      <c r="BM160" s="377">
        <v>0</v>
      </c>
      <c r="BN160" s="377">
        <v>0</v>
      </c>
      <c r="BO160" s="377">
        <v>0</v>
      </c>
      <c r="BP160" s="377">
        <v>0</v>
      </c>
      <c r="BQ160" s="377">
        <v>0</v>
      </c>
      <c r="BR160" s="377">
        <v>0</v>
      </c>
      <c r="BS160" s="377">
        <v>0</v>
      </c>
      <c r="BT160" s="377">
        <v>0</v>
      </c>
      <c r="BU160" s="377">
        <v>0</v>
      </c>
      <c r="BV160" s="377">
        <v>0</v>
      </c>
      <c r="BW160" s="377">
        <v>0</v>
      </c>
      <c r="BX160" s="377">
        <v>0</v>
      </c>
      <c r="BY160" s="377">
        <v>0</v>
      </c>
      <c r="BZ160" s="377">
        <v>0</v>
      </c>
      <c r="CA160" s="377">
        <v>0</v>
      </c>
      <c r="CB160" s="377">
        <v>0</v>
      </c>
      <c r="CC160" s="377">
        <v>0</v>
      </c>
      <c r="CD160" s="377">
        <v>411888.28999999864</v>
      </c>
      <c r="CE160" s="377">
        <v>0</v>
      </c>
      <c r="CF160" s="377">
        <v>0</v>
      </c>
      <c r="CG160" s="377">
        <v>0</v>
      </c>
      <c r="CH160" s="377">
        <v>0</v>
      </c>
      <c r="CI160" s="377">
        <f t="shared" si="2"/>
        <v>411888.28999999864</v>
      </c>
      <c r="CJ160" s="377">
        <v>391081.01</v>
      </c>
      <c r="CK160" s="377">
        <v>0</v>
      </c>
      <c r="CL160" s="377">
        <v>0</v>
      </c>
      <c r="CM160" s="377">
        <v>391081.01</v>
      </c>
      <c r="CN160" s="377">
        <v>0</v>
      </c>
      <c r="CO160" s="377">
        <v>0</v>
      </c>
      <c r="CP160" s="377">
        <v>13522.71</v>
      </c>
      <c r="CQ160" s="377">
        <v>5010.57</v>
      </c>
      <c r="CR160" s="377">
        <v>-7276.6100000000006</v>
      </c>
      <c r="CS160" s="377">
        <v>402337.68000000005</v>
      </c>
      <c r="CT160" s="377">
        <v>0</v>
      </c>
      <c r="CU160" s="377">
        <v>0</v>
      </c>
      <c r="CV160" s="377">
        <v>0</v>
      </c>
      <c r="CW160" s="377">
        <v>0</v>
      </c>
      <c r="CX160" s="377"/>
      <c r="CY160" s="377"/>
      <c r="CZ160" s="377"/>
      <c r="DA160" s="377">
        <v>0</v>
      </c>
      <c r="DB160" s="377">
        <v>0</v>
      </c>
      <c r="DC160" s="377">
        <v>0</v>
      </c>
      <c r="DD160" s="377">
        <v>9550.6</v>
      </c>
      <c r="DE160" s="377">
        <v>0</v>
      </c>
      <c r="DF160" s="377">
        <v>0</v>
      </c>
      <c r="DG160" s="377">
        <v>0</v>
      </c>
      <c r="DH160" s="377">
        <v>0</v>
      </c>
      <c r="DI160" s="377">
        <v>0</v>
      </c>
      <c r="DJ160" s="377">
        <v>0</v>
      </c>
      <c r="DK160" s="377">
        <v>9550.6</v>
      </c>
      <c r="DL160" s="377">
        <v>0</v>
      </c>
      <c r="DM160" s="377">
        <v>0</v>
      </c>
      <c r="DN160" s="377">
        <v>0</v>
      </c>
      <c r="DO160" s="377">
        <v>0</v>
      </c>
      <c r="DP160" s="377">
        <v>0</v>
      </c>
      <c r="DQ160" s="447">
        <v>9.9999999511055648E-3</v>
      </c>
      <c r="DR160" s="378">
        <v>4709252.8400000008</v>
      </c>
      <c r="DS160" s="448">
        <v>1333894.5999999996</v>
      </c>
      <c r="DT160" s="378">
        <v>154570.74</v>
      </c>
      <c r="DU160" s="378">
        <v>39842.709999999977</v>
      </c>
      <c r="DV160" s="378">
        <v>0</v>
      </c>
      <c r="DW160" s="378">
        <v>0</v>
      </c>
    </row>
    <row r="161" spans="1:127">
      <c r="A161" s="444">
        <v>3377</v>
      </c>
      <c r="B161" s="445" t="s">
        <v>396</v>
      </c>
      <c r="C161" s="444">
        <v>3377</v>
      </c>
      <c r="D161" s="446" t="s">
        <v>907</v>
      </c>
      <c r="E161" s="446" t="s">
        <v>573</v>
      </c>
      <c r="F161" s="446" t="s">
        <v>908</v>
      </c>
      <c r="G161" s="446" t="s">
        <v>571</v>
      </c>
      <c r="H161" s="377">
        <v>1317708.3</v>
      </c>
      <c r="I161" s="377">
        <v>0</v>
      </c>
      <c r="J161" s="377">
        <v>23696.77</v>
      </c>
      <c r="K161" s="377">
        <v>0</v>
      </c>
      <c r="L161" s="377">
        <v>193490</v>
      </c>
      <c r="M161" s="377">
        <v>1428.22</v>
      </c>
      <c r="N161" s="377">
        <v>0</v>
      </c>
      <c r="O161" s="377">
        <v>0</v>
      </c>
      <c r="P161" s="377">
        <v>8598.6400000000012</v>
      </c>
      <c r="Q161" s="377">
        <v>0</v>
      </c>
      <c r="R161" s="377">
        <v>0</v>
      </c>
      <c r="S161" s="377">
        <v>0</v>
      </c>
      <c r="T161" s="377">
        <v>5126.83</v>
      </c>
      <c r="U161" s="377">
        <v>19480.23</v>
      </c>
      <c r="V161" s="377">
        <v>0</v>
      </c>
      <c r="W161" s="377">
        <v>8143.75</v>
      </c>
      <c r="X161" s="377">
        <v>28198</v>
      </c>
      <c r="Y161" s="377">
        <v>1605870.74</v>
      </c>
      <c r="Z161" s="377">
        <v>737273.24</v>
      </c>
      <c r="AA161" s="377">
        <v>0</v>
      </c>
      <c r="AB161" s="377">
        <v>227122.71</v>
      </c>
      <c r="AC161" s="377">
        <v>55814.13</v>
      </c>
      <c r="AD161" s="377">
        <v>114858.79</v>
      </c>
      <c r="AE161" s="377">
        <v>0</v>
      </c>
      <c r="AF161" s="377">
        <v>37464.720000000001</v>
      </c>
      <c r="AG161" s="377">
        <v>550</v>
      </c>
      <c r="AH161" s="377">
        <v>2328.25</v>
      </c>
      <c r="AI161" s="377">
        <v>0</v>
      </c>
      <c r="AJ161" s="377">
        <v>4269.25</v>
      </c>
      <c r="AK161" s="377">
        <v>20501.73</v>
      </c>
      <c r="AL161" s="377">
        <v>992.36</v>
      </c>
      <c r="AM161" s="377">
        <v>585</v>
      </c>
      <c r="AN161" s="377">
        <v>3278.97</v>
      </c>
      <c r="AO161" s="377">
        <v>22154.01</v>
      </c>
      <c r="AP161" s="377">
        <v>4080.97</v>
      </c>
      <c r="AQ161" s="377">
        <v>9906.32</v>
      </c>
      <c r="AR161" s="377">
        <v>54271.83</v>
      </c>
      <c r="AS161" s="377">
        <v>0</v>
      </c>
      <c r="AT161" s="377">
        <v>0</v>
      </c>
      <c r="AU161" s="377">
        <v>97381.94</v>
      </c>
      <c r="AV161" s="377">
        <v>0</v>
      </c>
      <c r="AW161" s="377">
        <v>3890.2</v>
      </c>
      <c r="AX161" s="377">
        <v>110967.36</v>
      </c>
      <c r="AY161" s="377">
        <v>41522.85</v>
      </c>
      <c r="AZ161" s="377">
        <v>7163.23</v>
      </c>
      <c r="BA161" s="377">
        <v>63400.31</v>
      </c>
      <c r="BB161" s="377">
        <v>0</v>
      </c>
      <c r="BC161" s="377">
        <v>0</v>
      </c>
      <c r="BD161" s="377">
        <v>0</v>
      </c>
      <c r="BE161" s="377">
        <v>1619778.1700000002</v>
      </c>
      <c r="BF161" s="377">
        <v>258039.07000000007</v>
      </c>
      <c r="BG161" s="377">
        <v>-13907.430000000168</v>
      </c>
      <c r="BH161" s="377">
        <v>244131.6399999999</v>
      </c>
      <c r="BI161" s="377">
        <v>0</v>
      </c>
      <c r="BJ161" s="377">
        <v>0</v>
      </c>
      <c r="BK161" s="377">
        <v>0</v>
      </c>
      <c r="BL161" s="377">
        <v>0</v>
      </c>
      <c r="BM161" s="377">
        <v>0</v>
      </c>
      <c r="BN161" s="377">
        <v>0</v>
      </c>
      <c r="BO161" s="377">
        <v>0</v>
      </c>
      <c r="BP161" s="377">
        <v>0</v>
      </c>
      <c r="BQ161" s="377">
        <v>0</v>
      </c>
      <c r="BR161" s="377">
        <v>0</v>
      </c>
      <c r="BS161" s="377">
        <v>0</v>
      </c>
      <c r="BT161" s="377">
        <v>0</v>
      </c>
      <c r="BU161" s="377">
        <v>0</v>
      </c>
      <c r="BV161" s="377">
        <v>0</v>
      </c>
      <c r="BW161" s="377">
        <v>0</v>
      </c>
      <c r="BX161" s="377">
        <v>0</v>
      </c>
      <c r="BY161" s="377">
        <v>0</v>
      </c>
      <c r="BZ161" s="377">
        <v>0</v>
      </c>
      <c r="CA161" s="377">
        <v>0</v>
      </c>
      <c r="CB161" s="377">
        <v>0</v>
      </c>
      <c r="CC161" s="377">
        <v>0</v>
      </c>
      <c r="CD161" s="377">
        <v>244131.6399999999</v>
      </c>
      <c r="CE161" s="377">
        <v>0</v>
      </c>
      <c r="CF161" s="377">
        <v>0</v>
      </c>
      <c r="CG161" s="377">
        <v>0</v>
      </c>
      <c r="CH161" s="377">
        <v>0</v>
      </c>
      <c r="CI161" s="377">
        <f t="shared" si="2"/>
        <v>244131.6399999999</v>
      </c>
      <c r="CJ161" s="377">
        <v>378436.09</v>
      </c>
      <c r="CK161" s="377">
        <v>8196.7199999999993</v>
      </c>
      <c r="CL161" s="377">
        <v>0</v>
      </c>
      <c r="CM161" s="377">
        <v>370239.37000000005</v>
      </c>
      <c r="CN161" s="377">
        <v>0</v>
      </c>
      <c r="CO161" s="377">
        <v>0</v>
      </c>
      <c r="CP161" s="377">
        <v>2628.42</v>
      </c>
      <c r="CQ161" s="377">
        <v>0</v>
      </c>
      <c r="CR161" s="377">
        <v>-99811.99</v>
      </c>
      <c r="CS161" s="377">
        <v>273055.80000000005</v>
      </c>
      <c r="CT161" s="377">
        <v>0</v>
      </c>
      <c r="CU161" s="377">
        <v>0</v>
      </c>
      <c r="CV161" s="377">
        <v>0</v>
      </c>
      <c r="CW161" s="377">
        <v>0</v>
      </c>
      <c r="CX161" s="377"/>
      <c r="CY161" s="377"/>
      <c r="CZ161" s="377"/>
      <c r="DA161" s="377">
        <v>0</v>
      </c>
      <c r="DB161" s="377">
        <v>0</v>
      </c>
      <c r="DC161" s="377">
        <v>0</v>
      </c>
      <c r="DD161" s="377">
        <v>3.2</v>
      </c>
      <c r="DE161" s="377">
        <v>0</v>
      </c>
      <c r="DF161" s="377">
        <v>0</v>
      </c>
      <c r="DG161" s="377">
        <v>-4089.79</v>
      </c>
      <c r="DH161" s="377">
        <v>-24837.94</v>
      </c>
      <c r="DI161" s="377">
        <v>0</v>
      </c>
      <c r="DJ161" s="377">
        <v>0</v>
      </c>
      <c r="DK161" s="377">
        <v>-28924.53</v>
      </c>
      <c r="DL161" s="377">
        <v>0</v>
      </c>
      <c r="DM161" s="377">
        <v>0</v>
      </c>
      <c r="DN161" s="377">
        <v>0</v>
      </c>
      <c r="DO161" s="377">
        <v>0</v>
      </c>
      <c r="DP161" s="377">
        <v>0</v>
      </c>
      <c r="DQ161" s="447">
        <v>0.36999999993713573</v>
      </c>
      <c r="DR161" s="378">
        <v>1173083.5899999999</v>
      </c>
      <c r="DS161" s="448">
        <v>446694.58000000031</v>
      </c>
      <c r="DT161" s="378">
        <v>41522.85</v>
      </c>
      <c r="DU161" s="378">
        <v>13725.470000000001</v>
      </c>
      <c r="DV161" s="378">
        <v>19480.23</v>
      </c>
      <c r="DW161" s="378">
        <v>0</v>
      </c>
    </row>
    <row r="162" spans="1:127">
      <c r="A162" s="444">
        <v>3371</v>
      </c>
      <c r="B162" s="445" t="s">
        <v>397</v>
      </c>
      <c r="C162" s="444">
        <v>3371</v>
      </c>
      <c r="D162" s="446" t="s">
        <v>907</v>
      </c>
      <c r="E162" s="446" t="s">
        <v>573</v>
      </c>
      <c r="F162" s="446" t="s">
        <v>908</v>
      </c>
      <c r="G162" s="446" t="s">
        <v>571</v>
      </c>
      <c r="H162" s="377">
        <v>1465130.96</v>
      </c>
      <c r="I162" s="377">
        <v>0</v>
      </c>
      <c r="J162" s="377">
        <v>56720.23</v>
      </c>
      <c r="K162" s="377">
        <v>0</v>
      </c>
      <c r="L162" s="377">
        <v>82420</v>
      </c>
      <c r="M162" s="377">
        <v>5000</v>
      </c>
      <c r="N162" s="377">
        <v>491.43</v>
      </c>
      <c r="O162" s="377">
        <v>0</v>
      </c>
      <c r="P162" s="377">
        <v>117807.65</v>
      </c>
      <c r="Q162" s="377">
        <v>0</v>
      </c>
      <c r="R162" s="377">
        <v>0</v>
      </c>
      <c r="S162" s="377">
        <v>0</v>
      </c>
      <c r="T162" s="377">
        <v>401.86</v>
      </c>
      <c r="U162" s="377">
        <v>0</v>
      </c>
      <c r="V162" s="377">
        <v>0</v>
      </c>
      <c r="W162" s="377">
        <v>3006.25</v>
      </c>
      <c r="X162" s="377">
        <v>110975</v>
      </c>
      <c r="Y162" s="377">
        <v>1841953.38</v>
      </c>
      <c r="Z162" s="377">
        <v>775860.19</v>
      </c>
      <c r="AA162" s="377">
        <v>0</v>
      </c>
      <c r="AB162" s="377">
        <v>288528.45</v>
      </c>
      <c r="AC162" s="377">
        <v>71556.7</v>
      </c>
      <c r="AD162" s="377">
        <v>94841.600000000006</v>
      </c>
      <c r="AE162" s="377">
        <v>53613.68</v>
      </c>
      <c r="AF162" s="377">
        <v>58094.95</v>
      </c>
      <c r="AG162" s="377">
        <v>4826.3999999999996</v>
      </c>
      <c r="AH162" s="377">
        <v>4504.6000000000004</v>
      </c>
      <c r="AI162" s="377">
        <v>0</v>
      </c>
      <c r="AJ162" s="377">
        <v>0</v>
      </c>
      <c r="AK162" s="377">
        <v>12792.050000000001</v>
      </c>
      <c r="AL162" s="377">
        <v>2363.6799999999998</v>
      </c>
      <c r="AM162" s="377">
        <v>3715.66</v>
      </c>
      <c r="AN162" s="377">
        <v>4385.1000000000004</v>
      </c>
      <c r="AO162" s="377">
        <v>26001.18</v>
      </c>
      <c r="AP162" s="377">
        <v>18761.88</v>
      </c>
      <c r="AQ162" s="377">
        <v>6568.58</v>
      </c>
      <c r="AR162" s="377">
        <v>17184.730000000003</v>
      </c>
      <c r="AS162" s="377">
        <v>11237.74</v>
      </c>
      <c r="AT162" s="377">
        <v>0</v>
      </c>
      <c r="AU162" s="377">
        <v>28681.279999999999</v>
      </c>
      <c r="AV162" s="377">
        <v>5139.75</v>
      </c>
      <c r="AW162" s="377">
        <v>0</v>
      </c>
      <c r="AX162" s="377">
        <v>53739.53</v>
      </c>
      <c r="AY162" s="377">
        <v>22211.85</v>
      </c>
      <c r="AZ162" s="377">
        <v>52990.43</v>
      </c>
      <c r="BA162" s="377">
        <v>94241.86</v>
      </c>
      <c r="BB162" s="377">
        <v>0</v>
      </c>
      <c r="BC162" s="377">
        <v>0</v>
      </c>
      <c r="BD162" s="377">
        <v>0</v>
      </c>
      <c r="BE162" s="377">
        <v>1711841.8699999999</v>
      </c>
      <c r="BF162" s="377">
        <v>91234.800000000076</v>
      </c>
      <c r="BG162" s="377">
        <v>130111.51000000001</v>
      </c>
      <c r="BH162" s="377">
        <v>221346.31000000008</v>
      </c>
      <c r="BI162" s="377">
        <v>0</v>
      </c>
      <c r="BJ162" s="377">
        <v>0</v>
      </c>
      <c r="BK162" s="377">
        <v>0</v>
      </c>
      <c r="BL162" s="377">
        <v>0</v>
      </c>
      <c r="BM162" s="377">
        <v>0</v>
      </c>
      <c r="BN162" s="377">
        <v>0</v>
      </c>
      <c r="BO162" s="377">
        <v>0</v>
      </c>
      <c r="BP162" s="377">
        <v>0</v>
      </c>
      <c r="BQ162" s="377">
        <v>0</v>
      </c>
      <c r="BR162" s="377">
        <v>0</v>
      </c>
      <c r="BS162" s="377">
        <v>0</v>
      </c>
      <c r="BT162" s="377">
        <v>0</v>
      </c>
      <c r="BU162" s="377">
        <v>0</v>
      </c>
      <c r="BV162" s="377">
        <v>0</v>
      </c>
      <c r="BW162" s="377">
        <v>0</v>
      </c>
      <c r="BX162" s="377">
        <v>0</v>
      </c>
      <c r="BY162" s="377">
        <v>0</v>
      </c>
      <c r="BZ162" s="377">
        <v>0</v>
      </c>
      <c r="CA162" s="377">
        <v>0</v>
      </c>
      <c r="CB162" s="377">
        <v>0</v>
      </c>
      <c r="CC162" s="377">
        <v>0</v>
      </c>
      <c r="CD162" s="377">
        <v>221346.31000000008</v>
      </c>
      <c r="CE162" s="377">
        <v>0</v>
      </c>
      <c r="CF162" s="377">
        <v>0</v>
      </c>
      <c r="CG162" s="377">
        <v>0</v>
      </c>
      <c r="CH162" s="377">
        <v>0</v>
      </c>
      <c r="CI162" s="377">
        <f t="shared" si="2"/>
        <v>221346.31000000008</v>
      </c>
      <c r="CJ162" s="377">
        <v>279501.89</v>
      </c>
      <c r="CK162" s="377">
        <v>117846.54</v>
      </c>
      <c r="CL162" s="377">
        <v>253.09</v>
      </c>
      <c r="CM162" s="377">
        <v>161908.44000000003</v>
      </c>
      <c r="CN162" s="377">
        <v>0</v>
      </c>
      <c r="CO162" s="377">
        <v>0</v>
      </c>
      <c r="CP162" s="377">
        <v>3533.51</v>
      </c>
      <c r="CQ162" s="377">
        <v>-1904.22</v>
      </c>
      <c r="CR162" s="377">
        <v>3406.76</v>
      </c>
      <c r="CS162" s="377">
        <v>166944.49000000005</v>
      </c>
      <c r="CT162" s="377">
        <v>0</v>
      </c>
      <c r="CU162" s="377">
        <v>0</v>
      </c>
      <c r="CV162" s="377">
        <v>0</v>
      </c>
      <c r="CW162" s="377">
        <v>0</v>
      </c>
      <c r="CX162" s="377"/>
      <c r="CY162" s="377"/>
      <c r="CZ162" s="377"/>
      <c r="DA162" s="377">
        <v>0</v>
      </c>
      <c r="DB162" s="377">
        <v>0</v>
      </c>
      <c r="DC162" s="377">
        <v>0</v>
      </c>
      <c r="DD162" s="377">
        <v>0</v>
      </c>
      <c r="DE162" s="377">
        <v>0</v>
      </c>
      <c r="DF162" s="377">
        <v>0</v>
      </c>
      <c r="DG162" s="377">
        <v>-6715.92</v>
      </c>
      <c r="DH162" s="377">
        <v>0</v>
      </c>
      <c r="DI162" s="377">
        <v>0</v>
      </c>
      <c r="DJ162" s="377">
        <v>0</v>
      </c>
      <c r="DK162" s="377">
        <v>-6715.92</v>
      </c>
      <c r="DL162" s="377">
        <v>61117.8</v>
      </c>
      <c r="DM162" s="377">
        <v>0</v>
      </c>
      <c r="DN162" s="377">
        <v>0</v>
      </c>
      <c r="DO162" s="377">
        <v>0</v>
      </c>
      <c r="DP162" s="377">
        <v>0</v>
      </c>
      <c r="DQ162" s="447">
        <v>-6.0000000055879354E-2</v>
      </c>
      <c r="DR162" s="378">
        <v>1347321.9699999997</v>
      </c>
      <c r="DS162" s="448">
        <v>364519.90000000014</v>
      </c>
      <c r="DT162" s="378">
        <v>22211.85</v>
      </c>
      <c r="DU162" s="378">
        <v>118209.51</v>
      </c>
      <c r="DV162" s="378">
        <v>0</v>
      </c>
      <c r="DW162" s="378">
        <v>61117.8</v>
      </c>
    </row>
    <row r="163" spans="1:127">
      <c r="A163" s="444">
        <v>3307</v>
      </c>
      <c r="B163" s="445" t="s">
        <v>492</v>
      </c>
      <c r="C163" s="444">
        <v>3307</v>
      </c>
      <c r="D163" s="446" t="s">
        <v>907</v>
      </c>
      <c r="E163" s="446" t="s">
        <v>573</v>
      </c>
      <c r="F163" s="446" t="s">
        <v>908</v>
      </c>
      <c r="G163" s="446" t="s">
        <v>571</v>
      </c>
      <c r="H163" s="377">
        <v>1836991</v>
      </c>
      <c r="I163" s="377">
        <v>0</v>
      </c>
      <c r="J163" s="377">
        <v>116231</v>
      </c>
      <c r="K163" s="377">
        <v>0</v>
      </c>
      <c r="L163" s="377">
        <v>141050</v>
      </c>
      <c r="M163" s="377">
        <v>0</v>
      </c>
      <c r="N163" s="377">
        <v>0</v>
      </c>
      <c r="O163" s="377">
        <v>0</v>
      </c>
      <c r="P163" s="377">
        <v>86932</v>
      </c>
      <c r="Q163" s="377">
        <v>30360</v>
      </c>
      <c r="R163" s="377">
        <v>0</v>
      </c>
      <c r="S163" s="377">
        <v>0</v>
      </c>
      <c r="T163" s="377">
        <v>59184</v>
      </c>
      <c r="U163" s="377">
        <v>0</v>
      </c>
      <c r="V163" s="377">
        <v>0</v>
      </c>
      <c r="W163" s="377">
        <v>7884</v>
      </c>
      <c r="X163" s="377">
        <v>19611</v>
      </c>
      <c r="Y163" s="377">
        <v>2298243</v>
      </c>
      <c r="Z163" s="377">
        <v>1046416</v>
      </c>
      <c r="AA163" s="377">
        <v>262</v>
      </c>
      <c r="AB163" s="377">
        <v>581</v>
      </c>
      <c r="AC163" s="377">
        <v>410550</v>
      </c>
      <c r="AD163" s="377">
        <v>0</v>
      </c>
      <c r="AE163" s="377">
        <v>0</v>
      </c>
      <c r="AF163" s="377">
        <v>195750</v>
      </c>
      <c r="AG163" s="377">
        <v>1189</v>
      </c>
      <c r="AH163" s="377">
        <v>1464</v>
      </c>
      <c r="AI163" s="377">
        <v>0</v>
      </c>
      <c r="AJ163" s="377">
        <v>0</v>
      </c>
      <c r="AK163" s="377">
        <v>35430</v>
      </c>
      <c r="AL163" s="377">
        <v>1736</v>
      </c>
      <c r="AM163" s="377">
        <v>572</v>
      </c>
      <c r="AN163" s="377">
        <v>6462</v>
      </c>
      <c r="AO163" s="377">
        <v>32810</v>
      </c>
      <c r="AP163" s="377">
        <v>4399</v>
      </c>
      <c r="AQ163" s="377">
        <v>26006</v>
      </c>
      <c r="AR163" s="377">
        <v>92075</v>
      </c>
      <c r="AS163" s="377">
        <v>0</v>
      </c>
      <c r="AT163" s="377">
        <v>7307</v>
      </c>
      <c r="AU163" s="377">
        <v>23522</v>
      </c>
      <c r="AV163" s="377">
        <v>9471</v>
      </c>
      <c r="AW163" s="377">
        <v>0</v>
      </c>
      <c r="AX163" s="377">
        <v>152812</v>
      </c>
      <c r="AY163" s="377">
        <v>94246</v>
      </c>
      <c r="AZ163" s="377">
        <v>9050</v>
      </c>
      <c r="BA163" s="377">
        <v>48506</v>
      </c>
      <c r="BB163" s="377">
        <v>0</v>
      </c>
      <c r="BC163" s="377">
        <v>0</v>
      </c>
      <c r="BD163" s="377">
        <v>0</v>
      </c>
      <c r="BE163" s="377">
        <v>2200616</v>
      </c>
      <c r="BF163" s="377">
        <v>208225</v>
      </c>
      <c r="BG163" s="377">
        <v>97627</v>
      </c>
      <c r="BH163" s="377">
        <v>305852</v>
      </c>
      <c r="BI163" s="377">
        <v>0</v>
      </c>
      <c r="BJ163" s="377">
        <v>0</v>
      </c>
      <c r="BK163" s="377">
        <v>0</v>
      </c>
      <c r="BL163" s="377">
        <v>0</v>
      </c>
      <c r="BM163" s="377">
        <v>0</v>
      </c>
      <c r="BN163" s="377">
        <v>0</v>
      </c>
      <c r="BO163" s="377">
        <v>0</v>
      </c>
      <c r="BP163" s="377">
        <v>0</v>
      </c>
      <c r="BQ163" s="377">
        <v>0</v>
      </c>
      <c r="BR163" s="377">
        <v>0</v>
      </c>
      <c r="BS163" s="377">
        <v>0</v>
      </c>
      <c r="BT163" s="377">
        <v>0</v>
      </c>
      <c r="BU163" s="377">
        <v>0</v>
      </c>
      <c r="BV163" s="377">
        <v>0</v>
      </c>
      <c r="BW163" s="377">
        <v>0</v>
      </c>
      <c r="BX163" s="377">
        <v>0</v>
      </c>
      <c r="BY163" s="377">
        <v>0</v>
      </c>
      <c r="BZ163" s="377">
        <v>0</v>
      </c>
      <c r="CA163" s="377">
        <v>0</v>
      </c>
      <c r="CB163" s="377">
        <v>0</v>
      </c>
      <c r="CC163" s="377">
        <v>0</v>
      </c>
      <c r="CD163" s="377">
        <v>305852</v>
      </c>
      <c r="CE163" s="377">
        <v>0</v>
      </c>
      <c r="CF163" s="377">
        <v>0</v>
      </c>
      <c r="CG163" s="377">
        <v>0</v>
      </c>
      <c r="CH163" s="377">
        <v>0</v>
      </c>
      <c r="CI163" s="377">
        <f t="shared" si="2"/>
        <v>305852</v>
      </c>
      <c r="CJ163" s="377">
        <v>516104</v>
      </c>
      <c r="CK163" s="377">
        <v>0</v>
      </c>
      <c r="CL163" s="377">
        <v>0</v>
      </c>
      <c r="CM163" s="377">
        <v>516104</v>
      </c>
      <c r="CN163" s="377">
        <v>0</v>
      </c>
      <c r="CO163" s="377">
        <v>0</v>
      </c>
      <c r="CP163" s="377">
        <v>0</v>
      </c>
      <c r="CQ163" s="377">
        <v>0</v>
      </c>
      <c r="CR163" s="377">
        <v>-217015</v>
      </c>
      <c r="CS163" s="377">
        <v>299089</v>
      </c>
      <c r="CT163" s="377">
        <v>0</v>
      </c>
      <c r="CU163" s="377">
        <v>0</v>
      </c>
      <c r="CV163" s="377">
        <v>0</v>
      </c>
      <c r="CW163" s="377">
        <v>0</v>
      </c>
      <c r="CX163" s="377"/>
      <c r="CY163" s="377"/>
      <c r="CZ163" s="377"/>
      <c r="DA163" s="377">
        <v>0</v>
      </c>
      <c r="DB163" s="377">
        <v>0</v>
      </c>
      <c r="DC163" s="377">
        <v>0</v>
      </c>
      <c r="DD163" s="377">
        <v>6762</v>
      </c>
      <c r="DE163" s="377">
        <v>0</v>
      </c>
      <c r="DF163" s="377">
        <v>0</v>
      </c>
      <c r="DG163" s="377">
        <v>0</v>
      </c>
      <c r="DH163" s="377">
        <v>0</v>
      </c>
      <c r="DI163" s="377">
        <v>0</v>
      </c>
      <c r="DJ163" s="377">
        <v>0</v>
      </c>
      <c r="DK163" s="377">
        <v>6762</v>
      </c>
      <c r="DL163" s="377">
        <v>0</v>
      </c>
      <c r="DM163" s="377">
        <v>0</v>
      </c>
      <c r="DN163" s="377">
        <v>0</v>
      </c>
      <c r="DO163" s="377">
        <v>0</v>
      </c>
      <c r="DP163" s="377">
        <v>0</v>
      </c>
      <c r="DQ163" s="447">
        <v>0.01</v>
      </c>
      <c r="DR163" s="378">
        <v>1654748</v>
      </c>
      <c r="DS163" s="448">
        <v>545868</v>
      </c>
      <c r="DT163" s="378">
        <v>94246</v>
      </c>
      <c r="DU163" s="378">
        <v>176476</v>
      </c>
      <c r="DV163" s="378">
        <v>0</v>
      </c>
      <c r="DW163" s="378">
        <v>0</v>
      </c>
    </row>
    <row r="164" spans="1:127">
      <c r="A164" s="444">
        <v>3361</v>
      </c>
      <c r="B164" s="445" t="s">
        <v>545</v>
      </c>
      <c r="C164" s="444">
        <v>3361</v>
      </c>
      <c r="D164" s="446" t="s">
        <v>907</v>
      </c>
      <c r="E164" s="446" t="s">
        <v>573</v>
      </c>
      <c r="F164" s="446" t="s">
        <v>908</v>
      </c>
      <c r="G164" s="446" t="s">
        <v>571</v>
      </c>
      <c r="H164" s="377">
        <v>2062659.83</v>
      </c>
      <c r="I164" s="377">
        <v>0</v>
      </c>
      <c r="J164" s="377">
        <v>28312.73</v>
      </c>
      <c r="K164" s="377">
        <v>0</v>
      </c>
      <c r="L164" s="377">
        <v>229400</v>
      </c>
      <c r="M164" s="377">
        <v>3256.93</v>
      </c>
      <c r="N164" s="377">
        <v>0</v>
      </c>
      <c r="O164" s="377">
        <v>0</v>
      </c>
      <c r="P164" s="377">
        <v>46592.229999999996</v>
      </c>
      <c r="Q164" s="377">
        <v>39590.47</v>
      </c>
      <c r="R164" s="377">
        <v>0</v>
      </c>
      <c r="S164" s="377">
        <v>0</v>
      </c>
      <c r="T164" s="377">
        <v>26147.370000000003</v>
      </c>
      <c r="U164" s="377">
        <v>4864.0200000000004</v>
      </c>
      <c r="V164" s="377">
        <v>0</v>
      </c>
      <c r="W164" s="377">
        <v>10275</v>
      </c>
      <c r="X164" s="377">
        <v>54911</v>
      </c>
      <c r="Y164" s="377">
        <v>2506009.5800000005</v>
      </c>
      <c r="Z164" s="377">
        <v>1165472.5699999984</v>
      </c>
      <c r="AA164" s="377">
        <v>0</v>
      </c>
      <c r="AB164" s="377">
        <v>441932.32</v>
      </c>
      <c r="AC164" s="377">
        <v>41731.160000000673</v>
      </c>
      <c r="AD164" s="377">
        <v>117894.35</v>
      </c>
      <c r="AE164" s="377">
        <v>0</v>
      </c>
      <c r="AF164" s="377">
        <v>80318.489999999816</v>
      </c>
      <c r="AG164" s="377">
        <v>0</v>
      </c>
      <c r="AH164" s="377">
        <v>755</v>
      </c>
      <c r="AI164" s="377">
        <v>0</v>
      </c>
      <c r="AJ164" s="377">
        <v>0</v>
      </c>
      <c r="AK164" s="377">
        <v>20331.610000000004</v>
      </c>
      <c r="AL164" s="377">
        <v>883.72</v>
      </c>
      <c r="AM164" s="377">
        <v>37403.050000000003</v>
      </c>
      <c r="AN164" s="377">
        <v>5480.31</v>
      </c>
      <c r="AO164" s="377">
        <v>34409.14</v>
      </c>
      <c r="AP164" s="377">
        <v>6942.96</v>
      </c>
      <c r="AQ164" s="377">
        <v>27115.73</v>
      </c>
      <c r="AR164" s="377">
        <v>191013.53000000009</v>
      </c>
      <c r="AS164" s="377">
        <v>0</v>
      </c>
      <c r="AT164" s="377">
        <v>0</v>
      </c>
      <c r="AU164" s="377">
        <v>66496.399999999994</v>
      </c>
      <c r="AV164" s="377">
        <v>14865.74</v>
      </c>
      <c r="AW164" s="377">
        <v>11160</v>
      </c>
      <c r="AX164" s="377">
        <v>147848.29999999999</v>
      </c>
      <c r="AY164" s="377">
        <v>128782.27</v>
      </c>
      <c r="AZ164" s="377">
        <v>26772.22</v>
      </c>
      <c r="BA164" s="377">
        <v>160393.25</v>
      </c>
      <c r="BB164" s="377">
        <v>0</v>
      </c>
      <c r="BC164" s="377">
        <v>0</v>
      </c>
      <c r="BD164" s="377">
        <v>0</v>
      </c>
      <c r="BE164" s="377">
        <v>2728002.1199999992</v>
      </c>
      <c r="BF164" s="377">
        <v>269641.91999999969</v>
      </c>
      <c r="BG164" s="377">
        <v>-221992.53999999864</v>
      </c>
      <c r="BH164" s="377">
        <v>47649.380000001052</v>
      </c>
      <c r="BI164" s="377">
        <v>0</v>
      </c>
      <c r="BJ164" s="377">
        <v>0</v>
      </c>
      <c r="BK164" s="377">
        <v>0</v>
      </c>
      <c r="BL164" s="377">
        <v>0</v>
      </c>
      <c r="BM164" s="377">
        <v>0</v>
      </c>
      <c r="BN164" s="377">
        <v>0</v>
      </c>
      <c r="BO164" s="377">
        <v>0</v>
      </c>
      <c r="BP164" s="377">
        <v>0</v>
      </c>
      <c r="BQ164" s="377">
        <v>0</v>
      </c>
      <c r="BR164" s="377">
        <v>0</v>
      </c>
      <c r="BS164" s="377">
        <v>0</v>
      </c>
      <c r="BT164" s="377">
        <v>0</v>
      </c>
      <c r="BU164" s="377">
        <v>0</v>
      </c>
      <c r="BV164" s="377">
        <v>0</v>
      </c>
      <c r="BW164" s="377">
        <v>0</v>
      </c>
      <c r="BX164" s="377">
        <v>0</v>
      </c>
      <c r="BY164" s="377">
        <v>0</v>
      </c>
      <c r="BZ164" s="377">
        <v>0</v>
      </c>
      <c r="CA164" s="377">
        <v>0</v>
      </c>
      <c r="CB164" s="377">
        <v>0</v>
      </c>
      <c r="CC164" s="377">
        <v>0</v>
      </c>
      <c r="CD164" s="377">
        <v>47649.380000001052</v>
      </c>
      <c r="CE164" s="377">
        <v>0</v>
      </c>
      <c r="CF164" s="377">
        <v>0</v>
      </c>
      <c r="CG164" s="377">
        <v>0</v>
      </c>
      <c r="CH164" s="377">
        <v>0</v>
      </c>
      <c r="CI164" s="377">
        <f t="shared" si="2"/>
        <v>47649.380000001052</v>
      </c>
      <c r="CJ164" s="377">
        <v>426386.2</v>
      </c>
      <c r="CK164" s="377">
        <v>0</v>
      </c>
      <c r="CL164" s="377">
        <v>0</v>
      </c>
      <c r="CM164" s="377">
        <v>426386.2</v>
      </c>
      <c r="CN164" s="377">
        <v>0</v>
      </c>
      <c r="CO164" s="377">
        <v>0</v>
      </c>
      <c r="CP164" s="377">
        <v>8199.91</v>
      </c>
      <c r="CQ164" s="377">
        <v>0</v>
      </c>
      <c r="CR164" s="377">
        <v>-344749.37</v>
      </c>
      <c r="CS164" s="377">
        <v>89836.739999999991</v>
      </c>
      <c r="CT164" s="377">
        <v>0</v>
      </c>
      <c r="CU164" s="377">
        <v>0</v>
      </c>
      <c r="CV164" s="377">
        <v>0</v>
      </c>
      <c r="CW164" s="377">
        <v>0</v>
      </c>
      <c r="CX164" s="377"/>
      <c r="CY164" s="377"/>
      <c r="CZ164" s="377"/>
      <c r="DA164" s="377">
        <v>0</v>
      </c>
      <c r="DB164" s="377">
        <v>0</v>
      </c>
      <c r="DC164" s="377">
        <v>16870.5</v>
      </c>
      <c r="DD164" s="377">
        <v>8271.4</v>
      </c>
      <c r="DE164" s="377">
        <v>0</v>
      </c>
      <c r="DF164" s="377">
        <v>0</v>
      </c>
      <c r="DG164" s="377">
        <v>-30741.09</v>
      </c>
      <c r="DH164" s="377">
        <v>-36588.18</v>
      </c>
      <c r="DI164" s="377">
        <v>0</v>
      </c>
      <c r="DJ164" s="377">
        <v>0</v>
      </c>
      <c r="DK164" s="377">
        <v>-42187.369999999995</v>
      </c>
      <c r="DL164" s="377">
        <v>0</v>
      </c>
      <c r="DM164" s="377">
        <v>0</v>
      </c>
      <c r="DN164" s="377">
        <v>0</v>
      </c>
      <c r="DO164" s="377">
        <v>0</v>
      </c>
      <c r="DP164" s="377">
        <v>0</v>
      </c>
      <c r="DQ164" s="447">
        <v>1.0000000009313226E-2</v>
      </c>
      <c r="DR164" s="378">
        <v>1847348.889999999</v>
      </c>
      <c r="DS164" s="448">
        <v>880653.23000000021</v>
      </c>
      <c r="DT164" s="378">
        <v>128782.27</v>
      </c>
      <c r="DU164" s="378">
        <v>112330.07</v>
      </c>
      <c r="DV164" s="378">
        <v>4864.0200000000004</v>
      </c>
      <c r="DW164" s="378">
        <v>0</v>
      </c>
    </row>
    <row r="165" spans="1:127">
      <c r="A165" s="444">
        <v>3382</v>
      </c>
      <c r="B165" s="445" t="s">
        <v>493</v>
      </c>
      <c r="C165" s="444">
        <v>3382</v>
      </c>
      <c r="D165" s="446" t="s">
        <v>907</v>
      </c>
      <c r="E165" s="446" t="s">
        <v>573</v>
      </c>
      <c r="F165" s="446" t="s">
        <v>908</v>
      </c>
      <c r="G165" s="446" t="s">
        <v>883</v>
      </c>
      <c r="H165" s="377">
        <v>1173539.9099999999</v>
      </c>
      <c r="I165" s="377">
        <v>0</v>
      </c>
      <c r="J165" s="377">
        <v>58880.37</v>
      </c>
      <c r="K165" s="377">
        <v>0</v>
      </c>
      <c r="L165" s="377">
        <v>99800</v>
      </c>
      <c r="M165" s="377">
        <v>2506.9299999999998</v>
      </c>
      <c r="N165" s="377">
        <v>0</v>
      </c>
      <c r="O165" s="377">
        <v>0</v>
      </c>
      <c r="P165" s="377">
        <v>15153.890000000001</v>
      </c>
      <c r="Q165" s="377">
        <v>22871.759999999998</v>
      </c>
      <c r="R165" s="377">
        <v>0</v>
      </c>
      <c r="S165" s="377">
        <v>0</v>
      </c>
      <c r="T165" s="377">
        <v>40691.189999999988</v>
      </c>
      <c r="U165" s="377">
        <v>0</v>
      </c>
      <c r="V165" s="377">
        <v>0</v>
      </c>
      <c r="W165" s="377">
        <v>1337.71</v>
      </c>
      <c r="X165" s="377">
        <v>47615</v>
      </c>
      <c r="Y165" s="377">
        <v>1462396.7599999998</v>
      </c>
      <c r="Z165" s="377">
        <v>609870.6300000007</v>
      </c>
      <c r="AA165" s="377">
        <v>0.47</v>
      </c>
      <c r="AB165" s="377">
        <v>792.47000000000014</v>
      </c>
      <c r="AC165" s="377">
        <v>227563.47999999989</v>
      </c>
      <c r="AD165" s="377">
        <v>0.27</v>
      </c>
      <c r="AE165" s="377">
        <v>0</v>
      </c>
      <c r="AF165" s="377">
        <v>279862.60999999993</v>
      </c>
      <c r="AG165" s="377">
        <v>13398.09</v>
      </c>
      <c r="AH165" s="377">
        <v>92</v>
      </c>
      <c r="AI165" s="377">
        <v>0</v>
      </c>
      <c r="AJ165" s="377">
        <v>352</v>
      </c>
      <c r="AK165" s="377">
        <v>22436.1</v>
      </c>
      <c r="AL165" s="377">
        <v>0</v>
      </c>
      <c r="AM165" s="377">
        <v>25382.100000000002</v>
      </c>
      <c r="AN165" s="377">
        <v>2826.55</v>
      </c>
      <c r="AO165" s="377">
        <v>31916.170000000009</v>
      </c>
      <c r="AP165" s="377">
        <v>4557.9799999999996</v>
      </c>
      <c r="AQ165" s="377">
        <v>9020.2400000000016</v>
      </c>
      <c r="AR165" s="377">
        <v>28127.899999999994</v>
      </c>
      <c r="AS165" s="377">
        <v>3076.6</v>
      </c>
      <c r="AT165" s="377">
        <v>150</v>
      </c>
      <c r="AU165" s="377">
        <v>26875.520000000004</v>
      </c>
      <c r="AV165" s="377">
        <v>0</v>
      </c>
      <c r="AW165" s="377">
        <v>0</v>
      </c>
      <c r="AX165" s="377">
        <v>87558.16</v>
      </c>
      <c r="AY165" s="377">
        <v>7112</v>
      </c>
      <c r="AZ165" s="377">
        <v>5064.1400000000003</v>
      </c>
      <c r="BA165" s="377">
        <v>125952.53</v>
      </c>
      <c r="BB165" s="377">
        <v>0</v>
      </c>
      <c r="BC165" s="377">
        <v>0</v>
      </c>
      <c r="BD165" s="377">
        <v>0</v>
      </c>
      <c r="BE165" s="377">
        <v>1511988.0100000005</v>
      </c>
      <c r="BF165" s="377">
        <v>90488.530000000115</v>
      </c>
      <c r="BG165" s="377">
        <v>-49591.250000000698</v>
      </c>
      <c r="BH165" s="377">
        <v>40897.279999999417</v>
      </c>
      <c r="BI165" s="377">
        <v>0</v>
      </c>
      <c r="BJ165" s="377">
        <v>0</v>
      </c>
      <c r="BK165" s="377">
        <v>0</v>
      </c>
      <c r="BL165" s="377">
        <v>0</v>
      </c>
      <c r="BM165" s="377">
        <v>0</v>
      </c>
      <c r="BN165" s="377">
        <v>0</v>
      </c>
      <c r="BO165" s="377">
        <v>0</v>
      </c>
      <c r="BP165" s="377">
        <v>0</v>
      </c>
      <c r="BQ165" s="377">
        <v>0</v>
      </c>
      <c r="BR165" s="377">
        <v>0</v>
      </c>
      <c r="BS165" s="377">
        <v>0</v>
      </c>
      <c r="BT165" s="377">
        <v>0</v>
      </c>
      <c r="BU165" s="377">
        <v>0</v>
      </c>
      <c r="BV165" s="377">
        <v>0</v>
      </c>
      <c r="BW165" s="377">
        <v>0</v>
      </c>
      <c r="BX165" s="377">
        <v>0</v>
      </c>
      <c r="BY165" s="377">
        <v>0</v>
      </c>
      <c r="BZ165" s="377">
        <v>0</v>
      </c>
      <c r="CA165" s="377">
        <v>0</v>
      </c>
      <c r="CB165" s="377">
        <v>0</v>
      </c>
      <c r="CC165" s="377">
        <v>0</v>
      </c>
      <c r="CD165" s="377">
        <v>40897.279999999417</v>
      </c>
      <c r="CE165" s="377">
        <v>0</v>
      </c>
      <c r="CF165" s="377">
        <v>0</v>
      </c>
      <c r="CG165" s="377">
        <v>0</v>
      </c>
      <c r="CH165" s="377">
        <v>0</v>
      </c>
      <c r="CI165" s="377">
        <f t="shared" si="2"/>
        <v>40897.279999999417</v>
      </c>
      <c r="CJ165" s="377">
        <v>0</v>
      </c>
      <c r="CK165" s="377">
        <v>0</v>
      </c>
      <c r="CL165" s="377">
        <v>0</v>
      </c>
      <c r="CM165" s="377">
        <v>0</v>
      </c>
      <c r="CN165" s="377">
        <v>0</v>
      </c>
      <c r="CO165" s="377">
        <v>0</v>
      </c>
      <c r="CP165" s="377">
        <v>0</v>
      </c>
      <c r="CQ165" s="377">
        <v>0</v>
      </c>
      <c r="CR165" s="377">
        <v>0</v>
      </c>
      <c r="CS165" s="377">
        <v>0</v>
      </c>
      <c r="CT165" s="377">
        <v>0</v>
      </c>
      <c r="CU165" s="377">
        <v>0</v>
      </c>
      <c r="CV165" s="377">
        <v>0</v>
      </c>
      <c r="CW165" s="377">
        <v>0</v>
      </c>
      <c r="CX165" s="377"/>
      <c r="CY165" s="377"/>
      <c r="CZ165" s="377"/>
      <c r="DA165" s="377">
        <v>67970.719999999259</v>
      </c>
      <c r="DB165" s="377">
        <v>67970.719999999259</v>
      </c>
      <c r="DC165" s="377">
        <v>0</v>
      </c>
      <c r="DD165" s="377">
        <v>3015.64</v>
      </c>
      <c r="DE165" s="377">
        <v>0</v>
      </c>
      <c r="DF165" s="377">
        <v>0</v>
      </c>
      <c r="DG165" s="377">
        <v>-5000</v>
      </c>
      <c r="DH165" s="377">
        <v>-25089.08</v>
      </c>
      <c r="DI165" s="377">
        <v>0</v>
      </c>
      <c r="DJ165" s="377">
        <v>0</v>
      </c>
      <c r="DK165" s="377">
        <v>-27073.440000000002</v>
      </c>
      <c r="DL165" s="377">
        <v>0</v>
      </c>
      <c r="DM165" s="377">
        <v>0</v>
      </c>
      <c r="DN165" s="377">
        <v>0</v>
      </c>
      <c r="DO165" s="377">
        <v>0</v>
      </c>
      <c r="DP165" s="377">
        <v>0</v>
      </c>
      <c r="DQ165" s="447">
        <v>7.4214767664670944E-10</v>
      </c>
      <c r="DR165" s="378">
        <v>1131488.0200000005</v>
      </c>
      <c r="DS165" s="448">
        <v>380499.99</v>
      </c>
      <c r="DT165" s="378">
        <v>7112</v>
      </c>
      <c r="DU165" s="378">
        <v>78716.84</v>
      </c>
      <c r="DV165" s="378">
        <v>0</v>
      </c>
      <c r="DW165" s="378">
        <v>0</v>
      </c>
    </row>
    <row r="166" spans="1:127">
      <c r="A166" s="444">
        <v>3344</v>
      </c>
      <c r="B166" s="445" t="s">
        <v>546</v>
      </c>
      <c r="C166" s="444">
        <v>3344</v>
      </c>
      <c r="D166" s="446" t="s">
        <v>907</v>
      </c>
      <c r="E166" s="446" t="s">
        <v>573</v>
      </c>
      <c r="F166" s="446" t="s">
        <v>908</v>
      </c>
      <c r="G166" s="446" t="s">
        <v>571</v>
      </c>
      <c r="H166" s="377">
        <v>2099481.2000000002</v>
      </c>
      <c r="I166" s="377">
        <v>0</v>
      </c>
      <c r="J166" s="377">
        <v>74803.59</v>
      </c>
      <c r="K166" s="377">
        <v>0</v>
      </c>
      <c r="L166" s="377">
        <v>118970</v>
      </c>
      <c r="M166" s="377">
        <v>1085.6400000000001</v>
      </c>
      <c r="N166" s="377">
        <v>0</v>
      </c>
      <c r="O166" s="377">
        <v>9788</v>
      </c>
      <c r="P166" s="377">
        <v>20171.750000000007</v>
      </c>
      <c r="Q166" s="377">
        <v>51056.83</v>
      </c>
      <c r="R166" s="377">
        <v>0</v>
      </c>
      <c r="S166" s="377">
        <v>0</v>
      </c>
      <c r="T166" s="377">
        <v>26067.11</v>
      </c>
      <c r="U166" s="377">
        <v>0</v>
      </c>
      <c r="V166" s="377">
        <v>0</v>
      </c>
      <c r="W166" s="377">
        <v>1941.46</v>
      </c>
      <c r="X166" s="377">
        <v>82186</v>
      </c>
      <c r="Y166" s="377">
        <v>2485551.58</v>
      </c>
      <c r="Z166" s="377">
        <v>1226496.3300000019</v>
      </c>
      <c r="AA166" s="377">
        <v>7.9936057773011271E-15</v>
      </c>
      <c r="AB166" s="377">
        <v>405597.19</v>
      </c>
      <c r="AC166" s="377">
        <v>95119.13000000047</v>
      </c>
      <c r="AD166" s="377">
        <v>139154.23000000001</v>
      </c>
      <c r="AE166" s="377">
        <v>0</v>
      </c>
      <c r="AF166" s="377">
        <v>89525.739999999816</v>
      </c>
      <c r="AG166" s="377">
        <v>3145.9300000000039</v>
      </c>
      <c r="AH166" s="377">
        <v>8400.42</v>
      </c>
      <c r="AI166" s="377">
        <v>0</v>
      </c>
      <c r="AJ166" s="377">
        <v>0</v>
      </c>
      <c r="AK166" s="377">
        <v>16722.259999999998</v>
      </c>
      <c r="AL166" s="377">
        <v>0</v>
      </c>
      <c r="AM166" s="377">
        <v>3858.44</v>
      </c>
      <c r="AN166" s="377">
        <v>8239.41</v>
      </c>
      <c r="AO166" s="377">
        <v>35755.070000000007</v>
      </c>
      <c r="AP166" s="377">
        <v>3047.48</v>
      </c>
      <c r="AQ166" s="377">
        <v>4129.0200000000004</v>
      </c>
      <c r="AR166" s="377">
        <v>64409.640000000116</v>
      </c>
      <c r="AS166" s="377">
        <v>29346.18</v>
      </c>
      <c r="AT166" s="377">
        <v>0</v>
      </c>
      <c r="AU166" s="377">
        <v>18599.409999999996</v>
      </c>
      <c r="AV166" s="377">
        <v>13831.93</v>
      </c>
      <c r="AW166" s="377">
        <v>0</v>
      </c>
      <c r="AX166" s="377">
        <v>145704.38</v>
      </c>
      <c r="AY166" s="377">
        <v>14497.87</v>
      </c>
      <c r="AZ166" s="377">
        <v>31165.5</v>
      </c>
      <c r="BA166" s="377">
        <v>138807.63</v>
      </c>
      <c r="BB166" s="377">
        <v>0</v>
      </c>
      <c r="BC166" s="377">
        <v>0</v>
      </c>
      <c r="BD166" s="377">
        <v>0</v>
      </c>
      <c r="BE166" s="377">
        <v>2495553.1900000023</v>
      </c>
      <c r="BF166" s="377">
        <v>173529.04999999996</v>
      </c>
      <c r="BG166" s="377">
        <v>-10001.610000002198</v>
      </c>
      <c r="BH166" s="377">
        <v>163527.43999999776</v>
      </c>
      <c r="BI166" s="377">
        <v>0</v>
      </c>
      <c r="BJ166" s="377">
        <v>0</v>
      </c>
      <c r="BK166" s="377">
        <v>0</v>
      </c>
      <c r="BL166" s="377">
        <v>0</v>
      </c>
      <c r="BM166" s="377">
        <v>0</v>
      </c>
      <c r="BN166" s="377">
        <v>0</v>
      </c>
      <c r="BO166" s="377">
        <v>0</v>
      </c>
      <c r="BP166" s="377">
        <v>0</v>
      </c>
      <c r="BQ166" s="377">
        <v>0</v>
      </c>
      <c r="BR166" s="377">
        <v>0</v>
      </c>
      <c r="BS166" s="377">
        <v>0</v>
      </c>
      <c r="BT166" s="377">
        <v>0</v>
      </c>
      <c r="BU166" s="377">
        <v>0</v>
      </c>
      <c r="BV166" s="377">
        <v>0</v>
      </c>
      <c r="BW166" s="377">
        <v>0</v>
      </c>
      <c r="BX166" s="377">
        <v>0</v>
      </c>
      <c r="BY166" s="377">
        <v>0</v>
      </c>
      <c r="BZ166" s="377">
        <v>0</v>
      </c>
      <c r="CA166" s="377">
        <v>0</v>
      </c>
      <c r="CB166" s="377">
        <v>0</v>
      </c>
      <c r="CC166" s="377">
        <v>0</v>
      </c>
      <c r="CD166" s="377">
        <v>163527.43999999776</v>
      </c>
      <c r="CE166" s="377">
        <v>0</v>
      </c>
      <c r="CF166" s="377">
        <v>0</v>
      </c>
      <c r="CG166" s="377">
        <v>0</v>
      </c>
      <c r="CH166" s="377">
        <v>0</v>
      </c>
      <c r="CI166" s="377">
        <f t="shared" si="2"/>
        <v>163527.43999999776</v>
      </c>
      <c r="CJ166" s="377">
        <v>376270.84</v>
      </c>
      <c r="CK166" s="377">
        <v>0</v>
      </c>
      <c r="CL166" s="377">
        <v>0</v>
      </c>
      <c r="CM166" s="377">
        <v>376270.84</v>
      </c>
      <c r="CN166" s="377">
        <v>0</v>
      </c>
      <c r="CO166" s="377">
        <v>0</v>
      </c>
      <c r="CP166" s="377">
        <v>3473.21</v>
      </c>
      <c r="CQ166" s="377">
        <v>0</v>
      </c>
      <c r="CR166" s="377">
        <v>-185186.28999999998</v>
      </c>
      <c r="CS166" s="377">
        <v>194557.76000000007</v>
      </c>
      <c r="CT166" s="377">
        <v>0</v>
      </c>
      <c r="CU166" s="377">
        <v>0</v>
      </c>
      <c r="CV166" s="377">
        <v>0</v>
      </c>
      <c r="CW166" s="377">
        <v>0</v>
      </c>
      <c r="CX166" s="377"/>
      <c r="CY166" s="377"/>
      <c r="CZ166" s="377"/>
      <c r="DA166" s="377">
        <v>0</v>
      </c>
      <c r="DB166" s="377">
        <v>0</v>
      </c>
      <c r="DC166" s="377">
        <v>0</v>
      </c>
      <c r="DD166" s="377">
        <v>6177.65</v>
      </c>
      <c r="DE166" s="377">
        <v>7626.24</v>
      </c>
      <c r="DF166" s="377">
        <v>0</v>
      </c>
      <c r="DG166" s="377">
        <v>-9609.3799999999992</v>
      </c>
      <c r="DH166" s="377">
        <v>-35224.839999999997</v>
      </c>
      <c r="DI166" s="377">
        <v>0</v>
      </c>
      <c r="DJ166" s="377">
        <v>0</v>
      </c>
      <c r="DK166" s="377">
        <v>-31030.329999999994</v>
      </c>
      <c r="DL166" s="377">
        <v>0</v>
      </c>
      <c r="DM166" s="377">
        <v>0</v>
      </c>
      <c r="DN166" s="377">
        <v>0</v>
      </c>
      <c r="DO166" s="377">
        <v>0</v>
      </c>
      <c r="DP166" s="377">
        <v>0</v>
      </c>
      <c r="DQ166" s="447">
        <v>9.9999999220017344E-3</v>
      </c>
      <c r="DR166" s="378">
        <v>1959038.5500000019</v>
      </c>
      <c r="DS166" s="448">
        <v>536514.64000000036</v>
      </c>
      <c r="DT166" s="378">
        <v>14497.87</v>
      </c>
      <c r="DU166" s="378">
        <v>107083.69000000002</v>
      </c>
      <c r="DV166" s="378">
        <v>0</v>
      </c>
      <c r="DW166" s="378">
        <v>0</v>
      </c>
    </row>
    <row r="167" spans="1:127">
      <c r="A167" s="444">
        <v>3025</v>
      </c>
      <c r="B167" s="445" t="s">
        <v>494</v>
      </c>
      <c r="C167" s="444">
        <v>3025</v>
      </c>
      <c r="D167" s="446" t="s">
        <v>907</v>
      </c>
      <c r="E167" s="446" t="s">
        <v>573</v>
      </c>
      <c r="F167" s="446" t="s">
        <v>908</v>
      </c>
      <c r="G167" s="446" t="s">
        <v>571</v>
      </c>
      <c r="H167" s="377">
        <v>2146267</v>
      </c>
      <c r="I167" s="377">
        <v>0</v>
      </c>
      <c r="J167" s="377">
        <v>223989</v>
      </c>
      <c r="K167" s="377">
        <v>0</v>
      </c>
      <c r="L167" s="377">
        <v>143770</v>
      </c>
      <c r="M167" s="377">
        <v>3257</v>
      </c>
      <c r="N167" s="377">
        <v>0</v>
      </c>
      <c r="O167" s="377">
        <v>0</v>
      </c>
      <c r="P167" s="377">
        <v>2909</v>
      </c>
      <c r="Q167" s="377">
        <v>55140</v>
      </c>
      <c r="R167" s="377">
        <v>0</v>
      </c>
      <c r="S167" s="377">
        <v>0</v>
      </c>
      <c r="T167" s="377">
        <v>22638</v>
      </c>
      <c r="U167" s="377">
        <v>3811</v>
      </c>
      <c r="V167" s="377">
        <v>0</v>
      </c>
      <c r="W167" s="377">
        <v>2187</v>
      </c>
      <c r="X167" s="377">
        <v>80570</v>
      </c>
      <c r="Y167" s="377">
        <v>2684538</v>
      </c>
      <c r="Z167" s="377">
        <v>1185211</v>
      </c>
      <c r="AA167" s="377">
        <v>0</v>
      </c>
      <c r="AB167" s="377">
        <v>296809</v>
      </c>
      <c r="AC167" s="377">
        <v>43556</v>
      </c>
      <c r="AD167" s="377">
        <v>174694</v>
      </c>
      <c r="AE167" s="377">
        <v>68166</v>
      </c>
      <c r="AF167" s="377">
        <v>61171</v>
      </c>
      <c r="AG167" s="377">
        <v>2741</v>
      </c>
      <c r="AH167" s="377">
        <v>2845</v>
      </c>
      <c r="AI167" s="377">
        <v>0</v>
      </c>
      <c r="AJ167" s="377">
        <v>0</v>
      </c>
      <c r="AK167" s="377">
        <v>16067</v>
      </c>
      <c r="AL167" s="377">
        <v>1495</v>
      </c>
      <c r="AM167" s="377">
        <v>1081</v>
      </c>
      <c r="AN167" s="377">
        <v>11129</v>
      </c>
      <c r="AO167" s="377">
        <v>32500</v>
      </c>
      <c r="AP167" s="377">
        <v>5126</v>
      </c>
      <c r="AQ167" s="377">
        <v>4654</v>
      </c>
      <c r="AR167" s="377">
        <v>66345</v>
      </c>
      <c r="AS167" s="377">
        <v>12996</v>
      </c>
      <c r="AT167" s="377">
        <v>0</v>
      </c>
      <c r="AU167" s="377">
        <v>22971</v>
      </c>
      <c r="AV167" s="377">
        <v>9471</v>
      </c>
      <c r="AW167" s="377">
        <v>2300</v>
      </c>
      <c r="AX167" s="377">
        <v>43362</v>
      </c>
      <c r="AY167" s="377">
        <v>431274</v>
      </c>
      <c r="AZ167" s="377">
        <v>10103</v>
      </c>
      <c r="BA167" s="377">
        <v>23843</v>
      </c>
      <c r="BB167" s="377">
        <v>80744</v>
      </c>
      <c r="BC167" s="377">
        <v>0</v>
      </c>
      <c r="BD167" s="377">
        <v>0</v>
      </c>
      <c r="BE167" s="377">
        <v>2610654</v>
      </c>
      <c r="BF167" s="377">
        <v>86655</v>
      </c>
      <c r="BG167" s="377">
        <v>73884</v>
      </c>
      <c r="BH167" s="377">
        <v>160539</v>
      </c>
      <c r="BI167" s="377">
        <v>0</v>
      </c>
      <c r="BJ167" s="377">
        <v>0</v>
      </c>
      <c r="BK167" s="377">
        <v>0</v>
      </c>
      <c r="BL167" s="377">
        <v>0</v>
      </c>
      <c r="BM167" s="377">
        <v>0</v>
      </c>
      <c r="BN167" s="377">
        <v>0</v>
      </c>
      <c r="BO167" s="377">
        <v>0</v>
      </c>
      <c r="BP167" s="377">
        <v>0</v>
      </c>
      <c r="BQ167" s="377">
        <v>0</v>
      </c>
      <c r="BR167" s="377">
        <v>0</v>
      </c>
      <c r="BS167" s="377">
        <v>0</v>
      </c>
      <c r="BT167" s="377">
        <v>0</v>
      </c>
      <c r="BU167" s="377">
        <v>0</v>
      </c>
      <c r="BV167" s="377">
        <v>0</v>
      </c>
      <c r="BW167" s="377">
        <v>0</v>
      </c>
      <c r="BX167" s="377">
        <v>0</v>
      </c>
      <c r="BY167" s="377">
        <v>0</v>
      </c>
      <c r="BZ167" s="377">
        <v>0</v>
      </c>
      <c r="CA167" s="377">
        <v>0</v>
      </c>
      <c r="CB167" s="377">
        <v>0</v>
      </c>
      <c r="CC167" s="377">
        <v>0</v>
      </c>
      <c r="CD167" s="377">
        <v>160539</v>
      </c>
      <c r="CE167" s="377">
        <v>0</v>
      </c>
      <c r="CF167" s="377">
        <v>0</v>
      </c>
      <c r="CG167" s="377">
        <v>0</v>
      </c>
      <c r="CH167" s="377">
        <v>0</v>
      </c>
      <c r="CI167" s="377">
        <f t="shared" si="2"/>
        <v>160539</v>
      </c>
      <c r="CJ167" s="377">
        <v>307195</v>
      </c>
      <c r="CK167" s="377">
        <v>0</v>
      </c>
      <c r="CL167" s="377">
        <v>0</v>
      </c>
      <c r="CM167" s="377">
        <v>307195</v>
      </c>
      <c r="CN167" s="377">
        <v>0</v>
      </c>
      <c r="CO167" s="377">
        <v>0</v>
      </c>
      <c r="CP167" s="377">
        <v>14363</v>
      </c>
      <c r="CQ167" s="377">
        <v>0</v>
      </c>
      <c r="CR167" s="377">
        <v>-141525</v>
      </c>
      <c r="CS167" s="377">
        <v>180034</v>
      </c>
      <c r="CT167" s="377">
        <v>0</v>
      </c>
      <c r="CU167" s="377">
        <v>0</v>
      </c>
      <c r="CV167" s="377">
        <v>0</v>
      </c>
      <c r="CW167" s="377">
        <v>0</v>
      </c>
      <c r="CX167" s="377"/>
      <c r="CY167" s="377"/>
      <c r="CZ167" s="377"/>
      <c r="DA167" s="377">
        <v>0</v>
      </c>
      <c r="DB167" s="377">
        <v>0</v>
      </c>
      <c r="DC167" s="377">
        <v>0</v>
      </c>
      <c r="DD167" s="377">
        <v>2909</v>
      </c>
      <c r="DE167" s="377">
        <v>0</v>
      </c>
      <c r="DF167" s="377">
        <v>0</v>
      </c>
      <c r="DG167" s="377">
        <v>-22403</v>
      </c>
      <c r="DH167" s="377">
        <v>0</v>
      </c>
      <c r="DI167" s="377">
        <v>0</v>
      </c>
      <c r="DJ167" s="377">
        <v>0</v>
      </c>
      <c r="DK167" s="377">
        <v>-19494</v>
      </c>
      <c r="DL167" s="377">
        <v>0</v>
      </c>
      <c r="DM167" s="377">
        <v>0</v>
      </c>
      <c r="DN167" s="377">
        <v>0</v>
      </c>
      <c r="DO167" s="377">
        <v>0</v>
      </c>
      <c r="DP167" s="377">
        <v>0</v>
      </c>
      <c r="DQ167" s="447">
        <v>0.22</v>
      </c>
      <c r="DR167" s="378">
        <v>1832348</v>
      </c>
      <c r="DS167" s="448">
        <v>778306</v>
      </c>
      <c r="DT167" s="378">
        <v>431274</v>
      </c>
      <c r="DU167" s="378">
        <v>80687</v>
      </c>
      <c r="DV167" s="378">
        <v>3811</v>
      </c>
      <c r="DW167" s="378">
        <v>0</v>
      </c>
    </row>
    <row r="168" spans="1:127">
      <c r="A168" s="444">
        <v>3016</v>
      </c>
      <c r="B168" s="445" t="s">
        <v>398</v>
      </c>
      <c r="C168" s="444">
        <v>3016</v>
      </c>
      <c r="D168" s="446" t="s">
        <v>907</v>
      </c>
      <c r="E168" s="446" t="s">
        <v>573</v>
      </c>
      <c r="F168" s="446" t="s">
        <v>908</v>
      </c>
      <c r="G168" s="446" t="s">
        <v>571</v>
      </c>
      <c r="H168" s="377">
        <v>1457523.1</v>
      </c>
      <c r="I168" s="377">
        <v>0</v>
      </c>
      <c r="J168" s="377">
        <v>107751.93</v>
      </c>
      <c r="K168" s="377">
        <v>0</v>
      </c>
      <c r="L168" s="377">
        <v>174640</v>
      </c>
      <c r="M168" s="377">
        <v>771.29</v>
      </c>
      <c r="N168" s="377">
        <v>0</v>
      </c>
      <c r="O168" s="377">
        <v>0</v>
      </c>
      <c r="P168" s="377">
        <v>167264.26</v>
      </c>
      <c r="Q168" s="377">
        <v>6733.55</v>
      </c>
      <c r="R168" s="377">
        <v>0</v>
      </c>
      <c r="S168" s="377">
        <v>0</v>
      </c>
      <c r="T168" s="377">
        <v>5485</v>
      </c>
      <c r="U168" s="377">
        <v>0</v>
      </c>
      <c r="V168" s="377">
        <v>0</v>
      </c>
      <c r="W168" s="377">
        <v>7399.38</v>
      </c>
      <c r="X168" s="377">
        <v>44822</v>
      </c>
      <c r="Y168" s="377">
        <v>1972390.51</v>
      </c>
      <c r="Z168" s="377">
        <v>610224.61</v>
      </c>
      <c r="AA168" s="377">
        <v>0</v>
      </c>
      <c r="AB168" s="377">
        <v>299830.8</v>
      </c>
      <c r="AC168" s="377">
        <v>41832.879999999997</v>
      </c>
      <c r="AD168" s="377">
        <v>166971.48000000001</v>
      </c>
      <c r="AE168" s="377">
        <v>0</v>
      </c>
      <c r="AF168" s="377">
        <v>54518.36</v>
      </c>
      <c r="AG168" s="377">
        <v>4038.01</v>
      </c>
      <c r="AH168" s="377">
        <v>7135.2</v>
      </c>
      <c r="AI168" s="377">
        <v>0</v>
      </c>
      <c r="AJ168" s="377">
        <v>0</v>
      </c>
      <c r="AK168" s="377">
        <v>14226.3</v>
      </c>
      <c r="AL168" s="377">
        <v>3948.6</v>
      </c>
      <c r="AM168" s="377">
        <v>2236.7800000000002</v>
      </c>
      <c r="AN168" s="377">
        <v>3651.56</v>
      </c>
      <c r="AO168" s="377">
        <v>38746.229999999996</v>
      </c>
      <c r="AP168" s="377">
        <v>15625.33</v>
      </c>
      <c r="AQ168" s="377">
        <v>13003.16</v>
      </c>
      <c r="AR168" s="377">
        <v>255384.13</v>
      </c>
      <c r="AS168" s="377">
        <v>5982.34</v>
      </c>
      <c r="AT168" s="377">
        <v>0</v>
      </c>
      <c r="AU168" s="377">
        <v>6850.33</v>
      </c>
      <c r="AV168" s="377">
        <v>5139.75</v>
      </c>
      <c r="AW168" s="377">
        <v>2777</v>
      </c>
      <c r="AX168" s="377">
        <v>123588.99</v>
      </c>
      <c r="AY168" s="377">
        <v>106609.64</v>
      </c>
      <c r="AZ168" s="377">
        <v>6264.7</v>
      </c>
      <c r="BA168" s="377">
        <v>112594.93</v>
      </c>
      <c r="BB168" s="377">
        <v>0</v>
      </c>
      <c r="BC168" s="377">
        <v>24.7</v>
      </c>
      <c r="BD168" s="377">
        <v>0</v>
      </c>
      <c r="BE168" s="377">
        <v>1901205.81</v>
      </c>
      <c r="BF168" s="377">
        <v>502363.49999999994</v>
      </c>
      <c r="BG168" s="377">
        <v>71184.699999999953</v>
      </c>
      <c r="BH168" s="377">
        <v>573548.19999999995</v>
      </c>
      <c r="BI168" s="377">
        <v>6306.25</v>
      </c>
      <c r="BJ168" s="377">
        <v>0</v>
      </c>
      <c r="BK168" s="377">
        <v>0</v>
      </c>
      <c r="BL168" s="377">
        <v>6306.25</v>
      </c>
      <c r="BM168" s="377">
        <v>0</v>
      </c>
      <c r="BN168" s="377">
        <v>4990</v>
      </c>
      <c r="BO168" s="377">
        <v>0</v>
      </c>
      <c r="BP168" s="377">
        <v>0</v>
      </c>
      <c r="BQ168" s="377">
        <v>4990</v>
      </c>
      <c r="BR168" s="377">
        <v>0</v>
      </c>
      <c r="BS168" s="377">
        <v>1316.25</v>
      </c>
      <c r="BT168" s="377">
        <v>1316.25</v>
      </c>
      <c r="BU168" s="377">
        <v>0</v>
      </c>
      <c r="BV168" s="377">
        <v>0</v>
      </c>
      <c r="BW168" s="377">
        <v>0</v>
      </c>
      <c r="BX168" s="377">
        <v>0</v>
      </c>
      <c r="BY168" s="377">
        <v>0</v>
      </c>
      <c r="BZ168" s="377">
        <v>0</v>
      </c>
      <c r="CA168" s="377">
        <v>0</v>
      </c>
      <c r="CB168" s="377">
        <v>0</v>
      </c>
      <c r="CC168" s="377">
        <v>0</v>
      </c>
      <c r="CD168" s="377">
        <v>573548.19999999995</v>
      </c>
      <c r="CE168" s="377">
        <v>0</v>
      </c>
      <c r="CF168" s="377">
        <v>1316.25</v>
      </c>
      <c r="CG168" s="377">
        <v>0</v>
      </c>
      <c r="CH168" s="377">
        <v>0</v>
      </c>
      <c r="CI168" s="377">
        <f t="shared" si="2"/>
        <v>574864.44999999995</v>
      </c>
      <c r="CJ168" s="377">
        <v>726066.32</v>
      </c>
      <c r="CK168" s="377">
        <v>143980.09</v>
      </c>
      <c r="CL168" s="377">
        <v>680</v>
      </c>
      <c r="CM168" s="377">
        <v>582766.23</v>
      </c>
      <c r="CN168" s="377">
        <v>0</v>
      </c>
      <c r="CO168" s="377">
        <v>0</v>
      </c>
      <c r="CP168" s="377">
        <v>9620.56</v>
      </c>
      <c r="CQ168" s="377">
        <v>0</v>
      </c>
      <c r="CR168" s="377">
        <v>0</v>
      </c>
      <c r="CS168" s="377">
        <v>592386.79</v>
      </c>
      <c r="CT168" s="377">
        <v>0</v>
      </c>
      <c r="CU168" s="377">
        <v>0</v>
      </c>
      <c r="CV168" s="377">
        <v>0</v>
      </c>
      <c r="CW168" s="377">
        <v>0</v>
      </c>
      <c r="CX168" s="377"/>
      <c r="CY168" s="377"/>
      <c r="CZ168" s="377"/>
      <c r="DA168" s="377">
        <v>0</v>
      </c>
      <c r="DB168" s="377">
        <v>0</v>
      </c>
      <c r="DC168" s="377">
        <v>6050</v>
      </c>
      <c r="DD168" s="377">
        <v>0</v>
      </c>
      <c r="DE168" s="377">
        <v>0</v>
      </c>
      <c r="DF168" s="377">
        <v>0</v>
      </c>
      <c r="DG168" s="377">
        <v>-12492.48</v>
      </c>
      <c r="DH168" s="377">
        <v>-29132.61</v>
      </c>
      <c r="DI168" s="377">
        <v>0</v>
      </c>
      <c r="DJ168" s="377">
        <v>0</v>
      </c>
      <c r="DK168" s="377">
        <v>-35575.089999999997</v>
      </c>
      <c r="DL168" s="377">
        <v>16974.38</v>
      </c>
      <c r="DM168" s="377">
        <v>0</v>
      </c>
      <c r="DN168" s="377">
        <v>717.4</v>
      </c>
      <c r="DO168" s="377">
        <v>0</v>
      </c>
      <c r="DP168" s="377">
        <v>360.99</v>
      </c>
      <c r="DQ168" s="447">
        <v>-2.0000000018626451E-2</v>
      </c>
      <c r="DR168" s="378">
        <v>1177416.1400000001</v>
      </c>
      <c r="DS168" s="448">
        <v>723789.66999999993</v>
      </c>
      <c r="DT168" s="378">
        <v>106609.64</v>
      </c>
      <c r="DU168" s="378">
        <v>179482.81</v>
      </c>
      <c r="DV168" s="378">
        <v>0</v>
      </c>
      <c r="DW168" s="378">
        <v>18052.770000000004</v>
      </c>
    </row>
    <row r="169" spans="1:127">
      <c r="A169" s="444">
        <v>3346</v>
      </c>
      <c r="B169" s="445" t="s">
        <v>495</v>
      </c>
      <c r="C169" s="444">
        <v>3346</v>
      </c>
      <c r="D169" s="446" t="s">
        <v>907</v>
      </c>
      <c r="E169" s="446" t="s">
        <v>573</v>
      </c>
      <c r="F169" s="446" t="s">
        <v>908</v>
      </c>
      <c r="G169" s="446" t="s">
        <v>883</v>
      </c>
      <c r="H169" s="377">
        <v>2416160.46</v>
      </c>
      <c r="I169" s="377">
        <v>0</v>
      </c>
      <c r="J169" s="377">
        <v>123028.15</v>
      </c>
      <c r="K169" s="377">
        <v>0</v>
      </c>
      <c r="L169" s="377">
        <v>267140</v>
      </c>
      <c r="M169" s="377">
        <v>2256.9299999999998</v>
      </c>
      <c r="N169" s="377">
        <v>0</v>
      </c>
      <c r="O169" s="377">
        <v>0</v>
      </c>
      <c r="P169" s="377">
        <v>34834.539999999994</v>
      </c>
      <c r="Q169" s="377">
        <v>54814.210000000006</v>
      </c>
      <c r="R169" s="377">
        <v>0</v>
      </c>
      <c r="S169" s="377">
        <v>0</v>
      </c>
      <c r="T169" s="377">
        <v>5112.3</v>
      </c>
      <c r="U169" s="377">
        <v>0</v>
      </c>
      <c r="V169" s="377">
        <v>0</v>
      </c>
      <c r="W169" s="377">
        <v>3928.97</v>
      </c>
      <c r="X169" s="377">
        <v>69081</v>
      </c>
      <c r="Y169" s="377">
        <v>2976356.56</v>
      </c>
      <c r="Z169" s="377">
        <v>1046583.6099999998</v>
      </c>
      <c r="AA169" s="377">
        <v>7922.9199999999983</v>
      </c>
      <c r="AB169" s="377">
        <v>-9310.7300000000232</v>
      </c>
      <c r="AC169" s="377">
        <v>599930.09000000055</v>
      </c>
      <c r="AD169" s="377">
        <v>139.27999999999997</v>
      </c>
      <c r="AE169" s="377">
        <v>0</v>
      </c>
      <c r="AF169" s="377">
        <v>567565.2499999993</v>
      </c>
      <c r="AG169" s="377">
        <v>13731.410000000009</v>
      </c>
      <c r="AH169" s="377">
        <v>13651.99</v>
      </c>
      <c r="AI169" s="377">
        <v>0</v>
      </c>
      <c r="AJ169" s="377">
        <v>485.52</v>
      </c>
      <c r="AK169" s="377">
        <v>32683.05</v>
      </c>
      <c r="AL169" s="377">
        <v>0</v>
      </c>
      <c r="AM169" s="377">
        <v>45569.48000000001</v>
      </c>
      <c r="AN169" s="377">
        <v>7144.8799999999992</v>
      </c>
      <c r="AO169" s="377">
        <v>75965.310000000027</v>
      </c>
      <c r="AP169" s="377">
        <v>7128.45</v>
      </c>
      <c r="AQ169" s="377">
        <v>39213.700000000012</v>
      </c>
      <c r="AR169" s="377">
        <v>52579.669999999962</v>
      </c>
      <c r="AS169" s="377">
        <v>20135.55</v>
      </c>
      <c r="AT169" s="377">
        <v>7352.08</v>
      </c>
      <c r="AU169" s="377">
        <v>18119.309999999998</v>
      </c>
      <c r="AV169" s="377">
        <v>12431.54</v>
      </c>
      <c r="AW169" s="377">
        <v>5373.03</v>
      </c>
      <c r="AX169" s="377">
        <v>254967.53999999998</v>
      </c>
      <c r="AY169" s="377">
        <v>72817.62</v>
      </c>
      <c r="AZ169" s="377">
        <v>9125.48</v>
      </c>
      <c r="BA169" s="377">
        <v>295357.03000000003</v>
      </c>
      <c r="BB169" s="377">
        <v>0</v>
      </c>
      <c r="BC169" s="377">
        <v>0</v>
      </c>
      <c r="BD169" s="377">
        <v>0</v>
      </c>
      <c r="BE169" s="377">
        <v>3196663.0600000005</v>
      </c>
      <c r="BF169" s="377">
        <v>-494122.42443226755</v>
      </c>
      <c r="BG169" s="377">
        <v>-220306.50000000047</v>
      </c>
      <c r="BH169" s="377">
        <v>-714428.92443226802</v>
      </c>
      <c r="BI169" s="377">
        <v>0</v>
      </c>
      <c r="BJ169" s="377">
        <v>0</v>
      </c>
      <c r="BK169" s="377">
        <v>0</v>
      </c>
      <c r="BL169" s="377">
        <v>0</v>
      </c>
      <c r="BM169" s="377">
        <v>0</v>
      </c>
      <c r="BN169" s="377">
        <v>0</v>
      </c>
      <c r="BO169" s="377">
        <v>0</v>
      </c>
      <c r="BP169" s="377">
        <v>0</v>
      </c>
      <c r="BQ169" s="377">
        <v>0</v>
      </c>
      <c r="BR169" s="377">
        <v>0</v>
      </c>
      <c r="BS169" s="377">
        <v>0</v>
      </c>
      <c r="BT169" s="377">
        <v>0</v>
      </c>
      <c r="BU169" s="377">
        <v>0</v>
      </c>
      <c r="BV169" s="377">
        <v>0</v>
      </c>
      <c r="BW169" s="377">
        <v>0</v>
      </c>
      <c r="BX169" s="377">
        <v>0</v>
      </c>
      <c r="BY169" s="377">
        <v>0</v>
      </c>
      <c r="BZ169" s="377">
        <v>0</v>
      </c>
      <c r="CA169" s="377">
        <v>0</v>
      </c>
      <c r="CB169" s="377">
        <v>0</v>
      </c>
      <c r="CC169" s="377">
        <v>0</v>
      </c>
      <c r="CD169" s="377">
        <v>-714428.92443226802</v>
      </c>
      <c r="CE169" s="377">
        <v>0</v>
      </c>
      <c r="CF169" s="377">
        <v>0</v>
      </c>
      <c r="CG169" s="377">
        <v>0</v>
      </c>
      <c r="CH169" s="377">
        <v>0</v>
      </c>
      <c r="CI169" s="377">
        <f t="shared" si="2"/>
        <v>-714428.92443226802</v>
      </c>
      <c r="CJ169" s="377">
        <v>0</v>
      </c>
      <c r="CK169" s="377">
        <v>0</v>
      </c>
      <c r="CL169" s="377">
        <v>0</v>
      </c>
      <c r="CM169" s="377">
        <v>0</v>
      </c>
      <c r="CN169" s="377">
        <v>0</v>
      </c>
      <c r="CO169" s="377">
        <v>0</v>
      </c>
      <c r="CP169" s="377">
        <v>0</v>
      </c>
      <c r="CQ169" s="377">
        <v>0</v>
      </c>
      <c r="CR169" s="377">
        <v>0</v>
      </c>
      <c r="CS169" s="377">
        <v>0</v>
      </c>
      <c r="CT169" s="377">
        <v>0</v>
      </c>
      <c r="CU169" s="377">
        <v>0</v>
      </c>
      <c r="CV169" s="377">
        <v>0</v>
      </c>
      <c r="CW169" s="377">
        <v>0</v>
      </c>
      <c r="CX169" s="377"/>
      <c r="CY169" s="377"/>
      <c r="CZ169" s="377"/>
      <c r="DA169" s="377">
        <v>-636254.75443226786</v>
      </c>
      <c r="DB169" s="377">
        <v>-636254.75443226786</v>
      </c>
      <c r="DC169" s="377">
        <v>0</v>
      </c>
      <c r="DD169" s="377">
        <v>0</v>
      </c>
      <c r="DE169" s="377">
        <v>0</v>
      </c>
      <c r="DF169" s="377">
        <v>0</v>
      </c>
      <c r="DG169" s="377">
        <v>-20291.3</v>
      </c>
      <c r="DH169" s="377">
        <v>-57882.87</v>
      </c>
      <c r="DI169" s="377">
        <v>0</v>
      </c>
      <c r="DJ169" s="377">
        <v>0</v>
      </c>
      <c r="DK169" s="377">
        <v>-78174.17</v>
      </c>
      <c r="DL169" s="377">
        <v>0</v>
      </c>
      <c r="DM169" s="377">
        <v>0</v>
      </c>
      <c r="DN169" s="377">
        <v>0</v>
      </c>
      <c r="DO169" s="377">
        <v>0</v>
      </c>
      <c r="DP169" s="377">
        <v>0</v>
      </c>
      <c r="DQ169" s="447">
        <v>4.4322678586468101E-3</v>
      </c>
      <c r="DR169" s="378">
        <v>2226561.83</v>
      </c>
      <c r="DS169" s="448">
        <v>970101.23000000045</v>
      </c>
      <c r="DT169" s="378">
        <v>72817.62</v>
      </c>
      <c r="DU169" s="378">
        <v>94761.05</v>
      </c>
      <c r="DV169" s="378">
        <v>0</v>
      </c>
      <c r="DW169" s="378">
        <v>0</v>
      </c>
    </row>
    <row r="170" spans="1:127">
      <c r="A170" s="444">
        <v>4606</v>
      </c>
      <c r="B170" s="445" t="s">
        <v>399</v>
      </c>
      <c r="C170" s="444">
        <v>4606</v>
      </c>
      <c r="D170" s="446" t="s">
        <v>907</v>
      </c>
      <c r="E170" s="446" t="s">
        <v>577</v>
      </c>
      <c r="F170" s="446" t="s">
        <v>908</v>
      </c>
      <c r="G170" s="446" t="s">
        <v>571</v>
      </c>
      <c r="H170" s="377">
        <v>5929186.4199999999</v>
      </c>
      <c r="I170" s="377">
        <v>1180055.83</v>
      </c>
      <c r="J170" s="377">
        <v>46250.82</v>
      </c>
      <c r="K170" s="377">
        <v>0</v>
      </c>
      <c r="L170" s="377">
        <v>253030</v>
      </c>
      <c r="M170" s="377">
        <v>4570.29</v>
      </c>
      <c r="N170" s="377">
        <v>32271.809999999998</v>
      </c>
      <c r="O170" s="377">
        <v>0</v>
      </c>
      <c r="P170" s="377">
        <v>80431.13</v>
      </c>
      <c r="Q170" s="377">
        <v>-456.65</v>
      </c>
      <c r="R170" s="377">
        <v>0</v>
      </c>
      <c r="S170" s="377">
        <v>0</v>
      </c>
      <c r="T170" s="377">
        <v>333906.55</v>
      </c>
      <c r="U170" s="377">
        <v>0</v>
      </c>
      <c r="V170" s="377">
        <v>0</v>
      </c>
      <c r="W170" s="377">
        <v>23082.75</v>
      </c>
      <c r="X170" s="377">
        <v>0</v>
      </c>
      <c r="Y170" s="377">
        <v>7882328.9499999993</v>
      </c>
      <c r="Z170" s="377">
        <v>5272354.46</v>
      </c>
      <c r="AA170" s="377">
        <v>0</v>
      </c>
      <c r="AB170" s="377">
        <v>507175.58</v>
      </c>
      <c r="AC170" s="377">
        <v>85293.28</v>
      </c>
      <c r="AD170" s="377">
        <v>469411.07</v>
      </c>
      <c r="AE170" s="377">
        <v>0</v>
      </c>
      <c r="AF170" s="377">
        <v>86113.71</v>
      </c>
      <c r="AG170" s="377">
        <v>47233.549999999996</v>
      </c>
      <c r="AH170" s="377">
        <v>10372.5</v>
      </c>
      <c r="AI170" s="377">
        <v>0</v>
      </c>
      <c r="AJ170" s="377">
        <v>0</v>
      </c>
      <c r="AK170" s="377">
        <v>52903.520000000004</v>
      </c>
      <c r="AL170" s="377">
        <v>8810.6</v>
      </c>
      <c r="AM170" s="377">
        <v>148570.88</v>
      </c>
      <c r="AN170" s="377">
        <v>8586.58</v>
      </c>
      <c r="AO170" s="377">
        <v>131900.78</v>
      </c>
      <c r="AP170" s="377">
        <v>14946</v>
      </c>
      <c r="AQ170" s="377">
        <v>20586.89</v>
      </c>
      <c r="AR170" s="377">
        <v>396611.48</v>
      </c>
      <c r="AS170" s="377">
        <v>77129.88</v>
      </c>
      <c r="AT170" s="377">
        <v>137300.63</v>
      </c>
      <c r="AU170" s="377">
        <v>116785.09000000001</v>
      </c>
      <c r="AV170" s="377">
        <v>24312.75</v>
      </c>
      <c r="AW170" s="377">
        <v>0</v>
      </c>
      <c r="AX170" s="377">
        <v>116061.73</v>
      </c>
      <c r="AY170" s="377">
        <v>56177.96</v>
      </c>
      <c r="AZ170" s="377">
        <v>65655.320000000007</v>
      </c>
      <c r="BA170" s="377">
        <v>212065.87</v>
      </c>
      <c r="BB170" s="377">
        <v>0</v>
      </c>
      <c r="BC170" s="377">
        <v>0</v>
      </c>
      <c r="BD170" s="377">
        <v>0</v>
      </c>
      <c r="BE170" s="377">
        <v>8066360.1099999994</v>
      </c>
      <c r="BF170" s="377">
        <v>418325.32999999996</v>
      </c>
      <c r="BG170" s="377">
        <v>-184031.16000000015</v>
      </c>
      <c r="BH170" s="377">
        <v>234294.16999999981</v>
      </c>
      <c r="BI170" s="377">
        <v>0</v>
      </c>
      <c r="BJ170" s="377">
        <v>0</v>
      </c>
      <c r="BK170" s="377">
        <v>0</v>
      </c>
      <c r="BL170" s="377">
        <v>0</v>
      </c>
      <c r="BM170" s="377">
        <v>0</v>
      </c>
      <c r="BN170" s="377">
        <v>0</v>
      </c>
      <c r="BO170" s="377">
        <v>0</v>
      </c>
      <c r="BP170" s="377">
        <v>0</v>
      </c>
      <c r="BQ170" s="377">
        <v>0</v>
      </c>
      <c r="BR170" s="377">
        <v>0</v>
      </c>
      <c r="BS170" s="377">
        <v>0</v>
      </c>
      <c r="BT170" s="377">
        <v>0</v>
      </c>
      <c r="BU170" s="377">
        <v>0</v>
      </c>
      <c r="BV170" s="377">
        <v>0</v>
      </c>
      <c r="BW170" s="377">
        <v>0</v>
      </c>
      <c r="BX170" s="377">
        <v>0</v>
      </c>
      <c r="BY170" s="377">
        <v>0</v>
      </c>
      <c r="BZ170" s="377">
        <v>0</v>
      </c>
      <c r="CA170" s="377">
        <v>0</v>
      </c>
      <c r="CB170" s="377">
        <v>0</v>
      </c>
      <c r="CC170" s="377">
        <v>0</v>
      </c>
      <c r="CD170" s="377">
        <v>234294.16999999981</v>
      </c>
      <c r="CE170" s="377">
        <v>0</v>
      </c>
      <c r="CF170" s="377">
        <v>0</v>
      </c>
      <c r="CG170" s="377">
        <v>0</v>
      </c>
      <c r="CH170" s="377">
        <v>0</v>
      </c>
      <c r="CI170" s="377">
        <f t="shared" si="2"/>
        <v>234294.16999999981</v>
      </c>
      <c r="CJ170" s="377">
        <v>607079.19999999995</v>
      </c>
      <c r="CK170" s="377">
        <v>0</v>
      </c>
      <c r="CL170" s="377">
        <v>0</v>
      </c>
      <c r="CM170" s="377">
        <v>607079.19999999995</v>
      </c>
      <c r="CN170" s="377">
        <v>0</v>
      </c>
      <c r="CO170" s="377">
        <v>0</v>
      </c>
      <c r="CP170" s="377">
        <v>15028.41</v>
      </c>
      <c r="CQ170" s="377">
        <v>0</v>
      </c>
      <c r="CR170" s="377">
        <v>0</v>
      </c>
      <c r="CS170" s="377">
        <v>622107.61</v>
      </c>
      <c r="CT170" s="377">
        <v>166435.12</v>
      </c>
      <c r="CU170" s="377">
        <v>0</v>
      </c>
      <c r="CV170" s="377">
        <v>0</v>
      </c>
      <c r="CW170" s="377">
        <v>166435.12</v>
      </c>
      <c r="CX170" s="377"/>
      <c r="CY170" s="377"/>
      <c r="CZ170" s="377"/>
      <c r="DA170" s="377">
        <v>0</v>
      </c>
      <c r="DB170" s="377">
        <v>166435.12</v>
      </c>
      <c r="DC170" s="377">
        <v>0</v>
      </c>
      <c r="DD170" s="377">
        <v>19569.330000000002</v>
      </c>
      <c r="DE170" s="377">
        <v>91559.55</v>
      </c>
      <c r="DF170" s="377">
        <v>0</v>
      </c>
      <c r="DG170" s="377">
        <v>-77289.91</v>
      </c>
      <c r="DH170" s="377">
        <v>-2015</v>
      </c>
      <c r="DI170" s="377">
        <v>0</v>
      </c>
      <c r="DJ170" s="377">
        <v>-57754.83</v>
      </c>
      <c r="DK170" s="377">
        <v>-25930.86</v>
      </c>
      <c r="DL170" s="377">
        <v>22298.959999999999</v>
      </c>
      <c r="DM170" s="377">
        <v>0</v>
      </c>
      <c r="DN170" s="377">
        <v>-1299.9000000000001</v>
      </c>
      <c r="DO170" s="377">
        <v>-549316.76</v>
      </c>
      <c r="DP170" s="377">
        <v>0</v>
      </c>
      <c r="DQ170" s="447">
        <v>0</v>
      </c>
      <c r="DR170" s="378">
        <v>6467581.6500000004</v>
      </c>
      <c r="DS170" s="448">
        <v>1598778.459999999</v>
      </c>
      <c r="DT170" s="378">
        <v>56177.96</v>
      </c>
      <c r="DU170" s="378">
        <v>413881.03</v>
      </c>
      <c r="DV170" s="378">
        <v>0</v>
      </c>
      <c r="DW170" s="378">
        <v>-528317.69999999995</v>
      </c>
    </row>
    <row r="171" spans="1:127">
      <c r="A171" s="444">
        <v>3428</v>
      </c>
      <c r="B171" s="445" t="s">
        <v>400</v>
      </c>
      <c r="C171" s="444">
        <v>3428</v>
      </c>
      <c r="D171" s="446" t="s">
        <v>907</v>
      </c>
      <c r="E171" s="446" t="s">
        <v>573</v>
      </c>
      <c r="F171" s="446" t="s">
        <v>908</v>
      </c>
      <c r="G171" s="446" t="s">
        <v>571</v>
      </c>
      <c r="H171" s="377">
        <v>2334865</v>
      </c>
      <c r="I171" s="377">
        <v>0</v>
      </c>
      <c r="J171" s="377">
        <v>127928</v>
      </c>
      <c r="K171" s="377">
        <v>0</v>
      </c>
      <c r="L171" s="377">
        <v>142740</v>
      </c>
      <c r="M171" s="377">
        <v>0</v>
      </c>
      <c r="N171" s="377">
        <v>0</v>
      </c>
      <c r="O171" s="377">
        <v>0</v>
      </c>
      <c r="P171" s="377">
        <v>222035</v>
      </c>
      <c r="Q171" s="377">
        <v>53691</v>
      </c>
      <c r="R171" s="377">
        <v>0</v>
      </c>
      <c r="S171" s="377">
        <v>0</v>
      </c>
      <c r="T171" s="377">
        <v>44550</v>
      </c>
      <c r="U171" s="377">
        <v>20</v>
      </c>
      <c r="V171" s="377">
        <v>0</v>
      </c>
      <c r="W171" s="377">
        <v>5360</v>
      </c>
      <c r="X171" s="377">
        <v>77135</v>
      </c>
      <c r="Y171" s="377">
        <v>3008324</v>
      </c>
      <c r="Z171" s="377">
        <v>1360608</v>
      </c>
      <c r="AA171" s="377">
        <v>121812</v>
      </c>
      <c r="AB171" s="377">
        <v>499105</v>
      </c>
      <c r="AC171" s="377">
        <v>48426</v>
      </c>
      <c r="AD171" s="377">
        <v>207000</v>
      </c>
      <c r="AE171" s="377">
        <v>87226</v>
      </c>
      <c r="AF171" s="377">
        <v>220051</v>
      </c>
      <c r="AG171" s="377">
        <v>6185</v>
      </c>
      <c r="AH171" s="377">
        <v>1476</v>
      </c>
      <c r="AI171" s="377">
        <v>0</v>
      </c>
      <c r="AJ171" s="377">
        <v>0</v>
      </c>
      <c r="AK171" s="377">
        <v>19177</v>
      </c>
      <c r="AL171" s="377">
        <v>812</v>
      </c>
      <c r="AM171" s="377">
        <v>55782</v>
      </c>
      <c r="AN171" s="377">
        <v>13046</v>
      </c>
      <c r="AO171" s="377">
        <v>35334</v>
      </c>
      <c r="AP171" s="377">
        <v>45672</v>
      </c>
      <c r="AQ171" s="377">
        <v>13895</v>
      </c>
      <c r="AR171" s="377">
        <v>37034</v>
      </c>
      <c r="AS171" s="377">
        <v>0</v>
      </c>
      <c r="AT171" s="377">
        <v>0</v>
      </c>
      <c r="AU171" s="377">
        <v>19111</v>
      </c>
      <c r="AV171" s="377">
        <v>9471</v>
      </c>
      <c r="AW171" s="377">
        <v>0</v>
      </c>
      <c r="AX171" s="377">
        <v>33373</v>
      </c>
      <c r="AY171" s="377">
        <v>13688</v>
      </c>
      <c r="AZ171" s="377">
        <v>118268</v>
      </c>
      <c r="BA171" s="377">
        <v>130301</v>
      </c>
      <c r="BB171" s="377">
        <v>0</v>
      </c>
      <c r="BC171" s="377">
        <v>0</v>
      </c>
      <c r="BD171" s="377">
        <v>0</v>
      </c>
      <c r="BE171" s="377">
        <v>3096852</v>
      </c>
      <c r="BF171" s="377">
        <v>101797</v>
      </c>
      <c r="BG171" s="377">
        <v>-88528</v>
      </c>
      <c r="BH171" s="377">
        <v>13269</v>
      </c>
      <c r="BI171" s="377">
        <v>0</v>
      </c>
      <c r="BJ171" s="377">
        <v>0</v>
      </c>
      <c r="BK171" s="377">
        <v>0</v>
      </c>
      <c r="BL171" s="377">
        <v>0</v>
      </c>
      <c r="BM171" s="377">
        <v>0</v>
      </c>
      <c r="BN171" s="377">
        <v>0</v>
      </c>
      <c r="BO171" s="377">
        <v>0</v>
      </c>
      <c r="BP171" s="377">
        <v>0</v>
      </c>
      <c r="BQ171" s="377">
        <v>0</v>
      </c>
      <c r="BR171" s="377">
        <v>0</v>
      </c>
      <c r="BS171" s="377">
        <v>0</v>
      </c>
      <c r="BT171" s="377">
        <v>0</v>
      </c>
      <c r="BU171" s="377">
        <v>0</v>
      </c>
      <c r="BV171" s="377">
        <v>0</v>
      </c>
      <c r="BW171" s="377">
        <v>0</v>
      </c>
      <c r="BX171" s="377">
        <v>0</v>
      </c>
      <c r="BY171" s="377">
        <v>0</v>
      </c>
      <c r="BZ171" s="377">
        <v>0</v>
      </c>
      <c r="CA171" s="377">
        <v>0</v>
      </c>
      <c r="CB171" s="377">
        <v>0</v>
      </c>
      <c r="CC171" s="377">
        <v>0</v>
      </c>
      <c r="CD171" s="377">
        <v>13269</v>
      </c>
      <c r="CE171" s="377">
        <v>0</v>
      </c>
      <c r="CF171" s="377">
        <v>0</v>
      </c>
      <c r="CG171" s="377">
        <v>0</v>
      </c>
      <c r="CH171" s="377">
        <v>0</v>
      </c>
      <c r="CI171" s="377">
        <f t="shared" si="2"/>
        <v>13269</v>
      </c>
      <c r="CJ171" s="377">
        <v>210331</v>
      </c>
      <c r="CK171" s="377">
        <v>14601</v>
      </c>
      <c r="CL171" s="377">
        <v>0</v>
      </c>
      <c r="CM171" s="377">
        <v>195730</v>
      </c>
      <c r="CN171" s="377">
        <v>0</v>
      </c>
      <c r="CO171" s="377">
        <v>0</v>
      </c>
      <c r="CP171" s="377">
        <v>-1673</v>
      </c>
      <c r="CQ171" s="377">
        <v>14214</v>
      </c>
      <c r="CR171" s="377">
        <v>7761</v>
      </c>
      <c r="CS171" s="377">
        <v>216033</v>
      </c>
      <c r="CT171" s="377">
        <v>24888</v>
      </c>
      <c r="CU171" s="377">
        <v>0</v>
      </c>
      <c r="CV171" s="377">
        <v>0</v>
      </c>
      <c r="CW171" s="377">
        <v>24888</v>
      </c>
      <c r="CX171" s="377"/>
      <c r="CY171" s="377"/>
      <c r="CZ171" s="377"/>
      <c r="DA171" s="377">
        <v>0</v>
      </c>
      <c r="DB171" s="377">
        <v>24888</v>
      </c>
      <c r="DC171" s="377">
        <v>0</v>
      </c>
      <c r="DD171" s="377">
        <v>0</v>
      </c>
      <c r="DE171" s="377">
        <v>0</v>
      </c>
      <c r="DF171" s="377">
        <v>0</v>
      </c>
      <c r="DG171" s="377">
        <v>-49613</v>
      </c>
      <c r="DH171" s="377">
        <v>-260</v>
      </c>
      <c r="DI171" s="377">
        <v>0</v>
      </c>
      <c r="DJ171" s="377">
        <v>0</v>
      </c>
      <c r="DK171" s="377">
        <v>-49873</v>
      </c>
      <c r="DL171" s="377">
        <v>0</v>
      </c>
      <c r="DM171" s="377">
        <v>21695</v>
      </c>
      <c r="DN171" s="377">
        <v>0</v>
      </c>
      <c r="DO171" s="377">
        <v>0</v>
      </c>
      <c r="DP171" s="377">
        <v>-199474</v>
      </c>
      <c r="DQ171" s="447">
        <v>-0.26</v>
      </c>
      <c r="DR171" s="378">
        <v>2550413</v>
      </c>
      <c r="DS171" s="448">
        <v>546439</v>
      </c>
      <c r="DT171" s="378">
        <v>13688</v>
      </c>
      <c r="DU171" s="378">
        <v>320276</v>
      </c>
      <c r="DV171" s="378">
        <v>20</v>
      </c>
      <c r="DW171" s="378">
        <v>-177779</v>
      </c>
    </row>
    <row r="172" spans="1:127">
      <c r="A172" s="444">
        <v>3019</v>
      </c>
      <c r="B172" s="445" t="s">
        <v>548</v>
      </c>
      <c r="C172" s="444">
        <v>3019</v>
      </c>
      <c r="D172" s="446" t="s">
        <v>907</v>
      </c>
      <c r="E172" s="446" t="s">
        <v>573</v>
      </c>
      <c r="F172" s="446" t="s">
        <v>908</v>
      </c>
      <c r="G172" s="446" t="s">
        <v>571</v>
      </c>
      <c r="H172" s="377">
        <v>2437659.44</v>
      </c>
      <c r="I172" s="377">
        <v>0</v>
      </c>
      <c r="J172" s="377">
        <v>238443.39</v>
      </c>
      <c r="K172" s="377">
        <v>0</v>
      </c>
      <c r="L172" s="377">
        <v>268090</v>
      </c>
      <c r="M172" s="377">
        <v>2400</v>
      </c>
      <c r="N172" s="377">
        <v>0</v>
      </c>
      <c r="O172" s="377">
        <v>0</v>
      </c>
      <c r="P172" s="377">
        <v>93473.660000000062</v>
      </c>
      <c r="Q172" s="377">
        <v>49312.639999999999</v>
      </c>
      <c r="R172" s="377">
        <v>0</v>
      </c>
      <c r="S172" s="377">
        <v>0</v>
      </c>
      <c r="T172" s="377">
        <v>10530.099999999999</v>
      </c>
      <c r="U172" s="377">
        <v>0</v>
      </c>
      <c r="V172" s="377">
        <v>0</v>
      </c>
      <c r="W172" s="377">
        <v>14855.83</v>
      </c>
      <c r="X172" s="377">
        <v>59483</v>
      </c>
      <c r="Y172" s="377">
        <v>3174248.0600000005</v>
      </c>
      <c r="Z172" s="377">
        <v>953772.4599999995</v>
      </c>
      <c r="AA172" s="377">
        <v>50.319999999999993</v>
      </c>
      <c r="AB172" s="377">
        <v>-4584.7</v>
      </c>
      <c r="AC172" s="377">
        <v>517554.88000000064</v>
      </c>
      <c r="AD172" s="377">
        <v>378.94999999999993</v>
      </c>
      <c r="AE172" s="377">
        <v>0</v>
      </c>
      <c r="AF172" s="377">
        <v>574021.87999999977</v>
      </c>
      <c r="AG172" s="377">
        <v>30961.439999999962</v>
      </c>
      <c r="AH172" s="377">
        <v>7729</v>
      </c>
      <c r="AI172" s="377">
        <v>0</v>
      </c>
      <c r="AJ172" s="377">
        <v>0</v>
      </c>
      <c r="AK172" s="377">
        <v>87011.760000000009</v>
      </c>
      <c r="AL172" s="377">
        <v>0</v>
      </c>
      <c r="AM172" s="377">
        <v>3626.2399999999993</v>
      </c>
      <c r="AN172" s="377">
        <v>7255.079999999999</v>
      </c>
      <c r="AO172" s="377">
        <v>27810.679999999993</v>
      </c>
      <c r="AP172" s="377">
        <v>27824.83</v>
      </c>
      <c r="AQ172" s="377">
        <v>10896.469999999998</v>
      </c>
      <c r="AR172" s="377">
        <v>220339.0800000001</v>
      </c>
      <c r="AS172" s="377">
        <v>10981.99</v>
      </c>
      <c r="AT172" s="377">
        <v>417.04999999999995</v>
      </c>
      <c r="AU172" s="377">
        <v>21992.770000000004</v>
      </c>
      <c r="AV172" s="377">
        <v>9471</v>
      </c>
      <c r="AW172" s="377">
        <v>12650</v>
      </c>
      <c r="AX172" s="377">
        <v>176927.04</v>
      </c>
      <c r="AY172" s="377">
        <v>107375.24999999996</v>
      </c>
      <c r="AZ172" s="377">
        <v>10153.35</v>
      </c>
      <c r="BA172" s="377">
        <v>417681.07999999978</v>
      </c>
      <c r="BB172" s="377">
        <v>0</v>
      </c>
      <c r="BC172" s="377">
        <v>0</v>
      </c>
      <c r="BD172" s="377">
        <v>0</v>
      </c>
      <c r="BE172" s="377">
        <v>3232297.9000000008</v>
      </c>
      <c r="BF172" s="377">
        <v>460123.00000000035</v>
      </c>
      <c r="BG172" s="377">
        <v>-58049.840000000317</v>
      </c>
      <c r="BH172" s="377">
        <v>402073.16000000003</v>
      </c>
      <c r="BI172" s="377">
        <v>8646.25</v>
      </c>
      <c r="BJ172" s="377">
        <v>0</v>
      </c>
      <c r="BK172" s="377">
        <v>0</v>
      </c>
      <c r="BL172" s="377">
        <v>8646.25</v>
      </c>
      <c r="BM172" s="377">
        <v>0</v>
      </c>
      <c r="BN172" s="377">
        <v>37130</v>
      </c>
      <c r="BO172" s="377">
        <v>0</v>
      </c>
      <c r="BP172" s="377">
        <v>0</v>
      </c>
      <c r="BQ172" s="377">
        <v>37130</v>
      </c>
      <c r="BR172" s="377">
        <v>30287.25</v>
      </c>
      <c r="BS172" s="377">
        <v>-28483.75</v>
      </c>
      <c r="BT172" s="377">
        <v>1803.5</v>
      </c>
      <c r="BU172" s="377">
        <v>0</v>
      </c>
      <c r="BV172" s="377">
        <v>0</v>
      </c>
      <c r="BW172" s="377">
        <v>0</v>
      </c>
      <c r="BX172" s="377">
        <v>0</v>
      </c>
      <c r="BY172" s="377">
        <v>0</v>
      </c>
      <c r="BZ172" s="377">
        <v>0</v>
      </c>
      <c r="CA172" s="377">
        <v>0</v>
      </c>
      <c r="CB172" s="377">
        <v>0</v>
      </c>
      <c r="CC172" s="377">
        <v>0</v>
      </c>
      <c r="CD172" s="377">
        <v>402073.16000000003</v>
      </c>
      <c r="CE172" s="377">
        <v>0</v>
      </c>
      <c r="CF172" s="377">
        <v>1803.5</v>
      </c>
      <c r="CG172" s="377">
        <v>0</v>
      </c>
      <c r="CH172" s="377">
        <v>0</v>
      </c>
      <c r="CI172" s="377">
        <f t="shared" si="2"/>
        <v>403876.66000000003</v>
      </c>
      <c r="CJ172" s="377">
        <v>747379.08</v>
      </c>
      <c r="CK172" s="377">
        <v>0</v>
      </c>
      <c r="CL172" s="377">
        <v>0</v>
      </c>
      <c r="CM172" s="377">
        <v>747379.08</v>
      </c>
      <c r="CN172" s="377">
        <v>0</v>
      </c>
      <c r="CO172" s="377">
        <v>0</v>
      </c>
      <c r="CP172" s="377">
        <v>13028.71</v>
      </c>
      <c r="CQ172" s="377">
        <v>0</v>
      </c>
      <c r="CR172" s="377">
        <v>-276785.95</v>
      </c>
      <c r="CS172" s="377">
        <v>483621.83999999991</v>
      </c>
      <c r="CT172" s="377">
        <v>0</v>
      </c>
      <c r="CU172" s="377">
        <v>0</v>
      </c>
      <c r="CV172" s="377">
        <v>0</v>
      </c>
      <c r="CW172" s="377">
        <v>0</v>
      </c>
      <c r="CX172" s="377"/>
      <c r="CY172" s="377"/>
      <c r="CZ172" s="377"/>
      <c r="DA172" s="377">
        <v>0</v>
      </c>
      <c r="DB172" s="377">
        <v>0</v>
      </c>
      <c r="DC172" s="377">
        <v>0</v>
      </c>
      <c r="DD172" s="377">
        <v>15797.83</v>
      </c>
      <c r="DE172" s="377">
        <v>0</v>
      </c>
      <c r="DF172" s="377">
        <v>0</v>
      </c>
      <c r="DG172" s="377">
        <v>-42340.800000000003</v>
      </c>
      <c r="DH172" s="377">
        <v>-53202.22</v>
      </c>
      <c r="DI172" s="377">
        <v>0</v>
      </c>
      <c r="DJ172" s="377">
        <v>0</v>
      </c>
      <c r="DK172" s="377">
        <v>-79745.19</v>
      </c>
      <c r="DL172" s="377">
        <v>0</v>
      </c>
      <c r="DM172" s="377">
        <v>0</v>
      </c>
      <c r="DN172" s="377">
        <v>0</v>
      </c>
      <c r="DO172" s="377">
        <v>0</v>
      </c>
      <c r="DP172" s="377">
        <v>0</v>
      </c>
      <c r="DQ172" s="447">
        <v>1.0000000125728548E-2</v>
      </c>
      <c r="DR172" s="378">
        <v>2072155.23</v>
      </c>
      <c r="DS172" s="448">
        <v>1160142.6700000009</v>
      </c>
      <c r="DT172" s="378">
        <v>107375.24999999996</v>
      </c>
      <c r="DU172" s="378">
        <v>153316.40000000005</v>
      </c>
      <c r="DV172" s="378">
        <v>0</v>
      </c>
      <c r="DW172" s="378">
        <v>0</v>
      </c>
    </row>
    <row r="173" spans="1:127">
      <c r="A173" s="444">
        <v>3365</v>
      </c>
      <c r="B173" s="445" t="s">
        <v>496</v>
      </c>
      <c r="C173" s="444">
        <v>3365</v>
      </c>
      <c r="D173" s="446" t="s">
        <v>907</v>
      </c>
      <c r="E173" s="446" t="s">
        <v>573</v>
      </c>
      <c r="F173" s="446" t="s">
        <v>908</v>
      </c>
      <c r="G173" s="446" t="s">
        <v>883</v>
      </c>
      <c r="H173" s="377">
        <v>1164451</v>
      </c>
      <c r="I173" s="377">
        <v>0</v>
      </c>
      <c r="J173" s="377">
        <v>86237</v>
      </c>
      <c r="K173" s="377">
        <v>0</v>
      </c>
      <c r="L173" s="377">
        <v>62470</v>
      </c>
      <c r="M173" s="377">
        <v>0</v>
      </c>
      <c r="N173" s="377">
        <v>0</v>
      </c>
      <c r="O173" s="377">
        <v>0</v>
      </c>
      <c r="P173" s="377">
        <v>35188</v>
      </c>
      <c r="Q173" s="377">
        <v>28514</v>
      </c>
      <c r="R173" s="377">
        <v>0</v>
      </c>
      <c r="S173" s="377">
        <v>0</v>
      </c>
      <c r="T173" s="377">
        <v>29295</v>
      </c>
      <c r="U173" s="377">
        <v>0</v>
      </c>
      <c r="V173" s="377">
        <v>0</v>
      </c>
      <c r="W173" s="377">
        <v>2452</v>
      </c>
      <c r="X173" s="377">
        <v>54149</v>
      </c>
      <c r="Y173" s="377">
        <v>1462756</v>
      </c>
      <c r="Z173" s="377">
        <v>678299</v>
      </c>
      <c r="AA173" s="377">
        <v>0</v>
      </c>
      <c r="AB173" s="377">
        <v>274031</v>
      </c>
      <c r="AC173" s="377">
        <v>57981</v>
      </c>
      <c r="AD173" s="377">
        <v>69847</v>
      </c>
      <c r="AE173" s="377">
        <v>0</v>
      </c>
      <c r="AF173" s="377">
        <v>10272</v>
      </c>
      <c r="AG173" s="377">
        <v>91</v>
      </c>
      <c r="AH173" s="377">
        <v>2588</v>
      </c>
      <c r="AI173" s="377">
        <v>0</v>
      </c>
      <c r="AJ173" s="377">
        <v>0</v>
      </c>
      <c r="AK173" s="377">
        <v>12353</v>
      </c>
      <c r="AL173" s="377">
        <v>619</v>
      </c>
      <c r="AM173" s="377">
        <v>15470</v>
      </c>
      <c r="AN173" s="377">
        <v>173</v>
      </c>
      <c r="AO173" s="377">
        <v>21187</v>
      </c>
      <c r="AP173" s="377">
        <v>3736</v>
      </c>
      <c r="AQ173" s="377">
        <v>7877</v>
      </c>
      <c r="AR173" s="377">
        <v>46150</v>
      </c>
      <c r="AS173" s="377">
        <v>2886</v>
      </c>
      <c r="AT173" s="377">
        <v>0</v>
      </c>
      <c r="AU173" s="377">
        <v>16181</v>
      </c>
      <c r="AV173" s="377">
        <v>5140</v>
      </c>
      <c r="AW173" s="377">
        <v>0</v>
      </c>
      <c r="AX173" s="377">
        <v>130773.51</v>
      </c>
      <c r="AY173" s="377">
        <v>149333</v>
      </c>
      <c r="AZ173" s="377">
        <v>8368</v>
      </c>
      <c r="BA173" s="377">
        <v>106273</v>
      </c>
      <c r="BB173" s="377">
        <v>0</v>
      </c>
      <c r="BC173" s="377">
        <v>0</v>
      </c>
      <c r="BD173" s="377">
        <v>0</v>
      </c>
      <c r="BE173" s="377">
        <v>1619626.51</v>
      </c>
      <c r="BF173" s="377">
        <v>165075</v>
      </c>
      <c r="BG173" s="377">
        <v>-156870.51</v>
      </c>
      <c r="BH173" s="377">
        <v>8204.4899999999907</v>
      </c>
      <c r="BI173" s="377">
        <v>0</v>
      </c>
      <c r="BJ173" s="377">
        <v>0</v>
      </c>
      <c r="BK173" s="377">
        <v>0</v>
      </c>
      <c r="BL173" s="377">
        <v>0</v>
      </c>
      <c r="BM173" s="377">
        <v>0</v>
      </c>
      <c r="BN173" s="377">
        <v>0</v>
      </c>
      <c r="BO173" s="377">
        <v>0</v>
      </c>
      <c r="BP173" s="377">
        <v>0</v>
      </c>
      <c r="BQ173" s="377">
        <v>0</v>
      </c>
      <c r="BR173" s="377">
        <v>0</v>
      </c>
      <c r="BS173" s="377">
        <v>0</v>
      </c>
      <c r="BT173" s="377">
        <v>0</v>
      </c>
      <c r="BU173" s="377">
        <v>0</v>
      </c>
      <c r="BV173" s="377">
        <v>0</v>
      </c>
      <c r="BW173" s="377">
        <v>0</v>
      </c>
      <c r="BX173" s="377">
        <v>0</v>
      </c>
      <c r="BY173" s="377">
        <v>0</v>
      </c>
      <c r="BZ173" s="377">
        <v>0</v>
      </c>
      <c r="CA173" s="377">
        <v>0</v>
      </c>
      <c r="CB173" s="377">
        <v>0</v>
      </c>
      <c r="CC173" s="377">
        <v>0</v>
      </c>
      <c r="CD173" s="377">
        <v>8204.4899999999907</v>
      </c>
      <c r="CE173" s="377">
        <v>0</v>
      </c>
      <c r="CF173" s="377">
        <v>0</v>
      </c>
      <c r="CG173" s="377">
        <v>0</v>
      </c>
      <c r="CH173" s="377">
        <v>0</v>
      </c>
      <c r="CI173" s="377">
        <f t="shared" si="2"/>
        <v>8204.4899999999907</v>
      </c>
      <c r="CJ173" s="377">
        <v>1096</v>
      </c>
      <c r="CK173" s="377">
        <v>96</v>
      </c>
      <c r="CL173" s="377">
        <v>0</v>
      </c>
      <c r="CM173" s="377">
        <v>1000</v>
      </c>
      <c r="CN173" s="377">
        <v>0</v>
      </c>
      <c r="CO173" s="377">
        <v>0</v>
      </c>
      <c r="CP173" s="377">
        <v>0</v>
      </c>
      <c r="CQ173" s="377">
        <v>0</v>
      </c>
      <c r="CR173" s="377">
        <v>0</v>
      </c>
      <c r="CS173" s="377">
        <v>1000</v>
      </c>
      <c r="CT173" s="377">
        <v>0</v>
      </c>
      <c r="CU173" s="377">
        <v>0</v>
      </c>
      <c r="CV173" s="377">
        <v>0</v>
      </c>
      <c r="CW173" s="377">
        <v>0</v>
      </c>
      <c r="CX173" s="377"/>
      <c r="CY173" s="377"/>
      <c r="CZ173" s="377"/>
      <c r="DA173" s="377">
        <v>37851</v>
      </c>
      <c r="DB173" s="377">
        <v>37851</v>
      </c>
      <c r="DC173" s="377">
        <v>0</v>
      </c>
      <c r="DD173" s="377">
        <v>6771</v>
      </c>
      <c r="DE173" s="377">
        <v>0</v>
      </c>
      <c r="DF173" s="377">
        <v>0</v>
      </c>
      <c r="DG173" s="377">
        <v>-9214</v>
      </c>
      <c r="DH173" s="377">
        <v>-28205.51</v>
      </c>
      <c r="DI173" s="377">
        <v>0</v>
      </c>
      <c r="DJ173" s="377">
        <v>0</v>
      </c>
      <c r="DK173" s="377">
        <v>-30648.51</v>
      </c>
      <c r="DL173" s="377">
        <v>0</v>
      </c>
      <c r="DM173" s="377">
        <v>0</v>
      </c>
      <c r="DN173" s="377">
        <v>0</v>
      </c>
      <c r="DO173" s="377">
        <v>0</v>
      </c>
      <c r="DP173" s="377">
        <v>0</v>
      </c>
      <c r="DQ173" s="447">
        <v>-8.4310200000000003E-10</v>
      </c>
      <c r="DR173" s="378">
        <v>1090521</v>
      </c>
      <c r="DS173" s="448">
        <v>529105.51</v>
      </c>
      <c r="DT173" s="378">
        <v>149333</v>
      </c>
      <c r="DU173" s="378">
        <v>92997</v>
      </c>
      <c r="DV173" s="378">
        <v>0</v>
      </c>
      <c r="DW173" s="378">
        <v>0</v>
      </c>
    </row>
    <row r="174" spans="1:127">
      <c r="A174" s="444">
        <v>1009</v>
      </c>
      <c r="B174" s="445" t="s">
        <v>497</v>
      </c>
      <c r="C174" s="444">
        <v>1009</v>
      </c>
      <c r="D174" s="446" t="s">
        <v>907</v>
      </c>
      <c r="E174" s="446" t="s">
        <v>570</v>
      </c>
      <c r="F174" s="446" t="s">
        <v>908</v>
      </c>
      <c r="G174" s="446" t="s">
        <v>883</v>
      </c>
      <c r="H174" s="377">
        <v>731747.53</v>
      </c>
      <c r="I174" s="377">
        <v>0</v>
      </c>
      <c r="J174" s="377">
        <v>12362.76</v>
      </c>
      <c r="K174" s="377">
        <v>0</v>
      </c>
      <c r="L174" s="377">
        <v>0</v>
      </c>
      <c r="M174" s="377">
        <v>0</v>
      </c>
      <c r="N174" s="377">
        <v>0</v>
      </c>
      <c r="O174" s="377">
        <v>0</v>
      </c>
      <c r="P174" s="377">
        <v>69744.73</v>
      </c>
      <c r="Q174" s="377">
        <v>7005.86</v>
      </c>
      <c r="R174" s="377">
        <v>0</v>
      </c>
      <c r="S174" s="377">
        <v>0</v>
      </c>
      <c r="T174" s="377">
        <v>75826.320000000036</v>
      </c>
      <c r="U174" s="377">
        <v>0</v>
      </c>
      <c r="V174" s="377">
        <v>0</v>
      </c>
      <c r="W174" s="377">
        <v>0</v>
      </c>
      <c r="X174" s="377">
        <v>0</v>
      </c>
      <c r="Y174" s="377">
        <v>896687.20000000007</v>
      </c>
      <c r="Z174" s="377">
        <v>179334.61999999994</v>
      </c>
      <c r="AA174" s="377">
        <v>15161.940000000002</v>
      </c>
      <c r="AB174" s="377">
        <v>205076.29</v>
      </c>
      <c r="AC174" s="377">
        <v>9504.0000000000146</v>
      </c>
      <c r="AD174" s="377">
        <v>56763.78</v>
      </c>
      <c r="AE174" s="377">
        <v>0</v>
      </c>
      <c r="AF174" s="377">
        <v>87089.229999999981</v>
      </c>
      <c r="AG174" s="377">
        <v>12276.48000000003</v>
      </c>
      <c r="AH174" s="377">
        <v>4220</v>
      </c>
      <c r="AI174" s="377">
        <v>0</v>
      </c>
      <c r="AJ174" s="377">
        <v>19214.2</v>
      </c>
      <c r="AK174" s="377">
        <v>39311.279999999999</v>
      </c>
      <c r="AL174" s="377">
        <v>510</v>
      </c>
      <c r="AM174" s="377">
        <v>31274.51</v>
      </c>
      <c r="AN174" s="377">
        <v>0</v>
      </c>
      <c r="AO174" s="377">
        <v>-66.41</v>
      </c>
      <c r="AP174" s="377">
        <v>600</v>
      </c>
      <c r="AQ174" s="377">
        <v>104439.39</v>
      </c>
      <c r="AR174" s="377">
        <v>13379.089999999998</v>
      </c>
      <c r="AS174" s="377">
        <v>8.99</v>
      </c>
      <c r="AT174" s="377">
        <v>0</v>
      </c>
      <c r="AU174" s="377">
        <v>2125.7799999999993</v>
      </c>
      <c r="AV174" s="377">
        <v>3291.75</v>
      </c>
      <c r="AW174" s="377">
        <v>0</v>
      </c>
      <c r="AX174" s="377">
        <v>29810.84</v>
      </c>
      <c r="AY174" s="377">
        <v>114144.20000000001</v>
      </c>
      <c r="AZ174" s="377">
        <v>5203.55</v>
      </c>
      <c r="BA174" s="377">
        <v>86605.640000000014</v>
      </c>
      <c r="BB174" s="377">
        <v>0</v>
      </c>
      <c r="BC174" s="377">
        <v>0</v>
      </c>
      <c r="BD174" s="377">
        <v>0</v>
      </c>
      <c r="BE174" s="377">
        <v>1019279.15</v>
      </c>
      <c r="BF174" s="377">
        <v>-1225902.0499999998</v>
      </c>
      <c r="BG174" s="377">
        <v>-122591.94999999995</v>
      </c>
      <c r="BH174" s="377">
        <v>-1348493.9999999998</v>
      </c>
      <c r="BI174" s="377">
        <v>4897.75</v>
      </c>
      <c r="BJ174" s="377">
        <v>0</v>
      </c>
      <c r="BK174" s="377">
        <v>0</v>
      </c>
      <c r="BL174" s="377">
        <v>4897.75</v>
      </c>
      <c r="BM174" s="377">
        <v>0</v>
      </c>
      <c r="BN174" s="377">
        <v>0</v>
      </c>
      <c r="BO174" s="377">
        <v>0</v>
      </c>
      <c r="BP174" s="377">
        <v>0</v>
      </c>
      <c r="BQ174" s="377">
        <v>0</v>
      </c>
      <c r="BR174" s="377">
        <v>45316.3</v>
      </c>
      <c r="BS174" s="377">
        <v>4897.75</v>
      </c>
      <c r="BT174" s="377">
        <v>50214.05</v>
      </c>
      <c r="BU174" s="377">
        <v>0</v>
      </c>
      <c r="BV174" s="377">
        <v>0</v>
      </c>
      <c r="BW174" s="377">
        <v>0</v>
      </c>
      <c r="BX174" s="377">
        <v>0</v>
      </c>
      <c r="BY174" s="377">
        <v>0</v>
      </c>
      <c r="BZ174" s="377">
        <v>0</v>
      </c>
      <c r="CA174" s="377">
        <v>0</v>
      </c>
      <c r="CB174" s="377">
        <v>0</v>
      </c>
      <c r="CC174" s="377">
        <v>0</v>
      </c>
      <c r="CD174" s="377">
        <v>-1348493.9999999998</v>
      </c>
      <c r="CE174" s="377">
        <v>0</v>
      </c>
      <c r="CF174" s="377">
        <v>50214.05</v>
      </c>
      <c r="CG174" s="377">
        <v>0</v>
      </c>
      <c r="CH174" s="377">
        <v>0</v>
      </c>
      <c r="CI174" s="377">
        <f t="shared" si="2"/>
        <v>-1298279.9499999997</v>
      </c>
      <c r="CJ174" s="377">
        <v>0</v>
      </c>
      <c r="CK174" s="377">
        <v>0</v>
      </c>
      <c r="CL174" s="377">
        <v>0</v>
      </c>
      <c r="CM174" s="377">
        <v>0</v>
      </c>
      <c r="CN174" s="377">
        <v>0</v>
      </c>
      <c r="CO174" s="377">
        <v>0</v>
      </c>
      <c r="CP174" s="377">
        <v>0</v>
      </c>
      <c r="CQ174" s="377">
        <v>0</v>
      </c>
      <c r="CR174" s="377">
        <v>0</v>
      </c>
      <c r="CS174" s="377">
        <v>0</v>
      </c>
      <c r="CT174" s="377">
        <v>0</v>
      </c>
      <c r="CU174" s="377">
        <v>0</v>
      </c>
      <c r="CV174" s="377">
        <v>0</v>
      </c>
      <c r="CW174" s="377">
        <v>0</v>
      </c>
      <c r="CX174" s="377"/>
      <c r="CY174" s="377"/>
      <c r="CZ174" s="377"/>
      <c r="DA174" s="377">
        <v>-1298279.9499999997</v>
      </c>
      <c r="DB174" s="377">
        <v>-1298279.9499999997</v>
      </c>
      <c r="DC174" s="377">
        <v>0</v>
      </c>
      <c r="DD174" s="377">
        <v>0</v>
      </c>
      <c r="DE174" s="377">
        <v>0</v>
      </c>
      <c r="DF174" s="377">
        <v>0</v>
      </c>
      <c r="DG174" s="377">
        <v>0</v>
      </c>
      <c r="DH174" s="377">
        <v>0</v>
      </c>
      <c r="DI174" s="377">
        <v>0</v>
      </c>
      <c r="DJ174" s="377">
        <v>0</v>
      </c>
      <c r="DK174" s="377">
        <v>0</v>
      </c>
      <c r="DL174" s="377">
        <v>0</v>
      </c>
      <c r="DM174" s="377">
        <v>0</v>
      </c>
      <c r="DN174" s="377">
        <v>0</v>
      </c>
      <c r="DO174" s="377">
        <v>0</v>
      </c>
      <c r="DP174" s="377">
        <v>0</v>
      </c>
      <c r="DQ174" s="447">
        <v>0</v>
      </c>
      <c r="DR174" s="378">
        <v>565206.34</v>
      </c>
      <c r="DS174" s="448">
        <v>454072.81000000006</v>
      </c>
      <c r="DT174" s="378">
        <v>114144.20000000001</v>
      </c>
      <c r="DU174" s="378">
        <v>152576.91000000003</v>
      </c>
      <c r="DV174" s="378">
        <v>0</v>
      </c>
      <c r="DW174" s="378">
        <v>0</v>
      </c>
    </row>
    <row r="175" spans="1:127">
      <c r="A175" s="444">
        <v>3310</v>
      </c>
      <c r="B175" s="445" t="s">
        <v>498</v>
      </c>
      <c r="C175" s="444">
        <v>3310</v>
      </c>
      <c r="D175" s="446" t="s">
        <v>907</v>
      </c>
      <c r="E175" s="446" t="s">
        <v>573</v>
      </c>
      <c r="F175" s="446" t="s">
        <v>908</v>
      </c>
      <c r="G175" s="446" t="s">
        <v>883</v>
      </c>
      <c r="H175" s="377">
        <v>1461798.41</v>
      </c>
      <c r="I175" s="377">
        <v>0</v>
      </c>
      <c r="J175" s="377">
        <v>42927.99</v>
      </c>
      <c r="K175" s="377">
        <v>0</v>
      </c>
      <c r="L175" s="377">
        <v>205000</v>
      </c>
      <c r="M175" s="377">
        <v>3656.93</v>
      </c>
      <c r="N175" s="377">
        <v>0</v>
      </c>
      <c r="O175" s="377">
        <v>0</v>
      </c>
      <c r="P175" s="377">
        <v>1082.05</v>
      </c>
      <c r="Q175" s="377">
        <v>0</v>
      </c>
      <c r="R175" s="377">
        <v>0</v>
      </c>
      <c r="S175" s="377">
        <v>10361.780000000001</v>
      </c>
      <c r="T175" s="377">
        <v>45077.760000000002</v>
      </c>
      <c r="U175" s="377">
        <v>0</v>
      </c>
      <c r="V175" s="377">
        <v>0</v>
      </c>
      <c r="W175" s="377">
        <v>11346.25</v>
      </c>
      <c r="X175" s="377">
        <v>34038</v>
      </c>
      <c r="Y175" s="377">
        <v>1815289.17</v>
      </c>
      <c r="Z175" s="377">
        <v>755257.53</v>
      </c>
      <c r="AA175" s="377">
        <v>0</v>
      </c>
      <c r="AB175" s="377">
        <v>322821.73</v>
      </c>
      <c r="AC175" s="377">
        <v>70491.210000000487</v>
      </c>
      <c r="AD175" s="377">
        <v>133600.71</v>
      </c>
      <c r="AE175" s="377">
        <v>0</v>
      </c>
      <c r="AF175" s="377">
        <v>55346.099999999773</v>
      </c>
      <c r="AG175" s="377">
        <v>862.27000000000589</v>
      </c>
      <c r="AH175" s="377">
        <v>4930.5</v>
      </c>
      <c r="AI175" s="377">
        <v>0</v>
      </c>
      <c r="AJ175" s="377">
        <v>5350</v>
      </c>
      <c r="AK175" s="377">
        <v>4198.8500000000004</v>
      </c>
      <c r="AL175" s="377">
        <v>3712.6399999999994</v>
      </c>
      <c r="AM175" s="377">
        <v>2838.25</v>
      </c>
      <c r="AN175" s="377">
        <v>20943.16</v>
      </c>
      <c r="AO175" s="377">
        <v>32415.809999999987</v>
      </c>
      <c r="AP175" s="377">
        <v>3974.98</v>
      </c>
      <c r="AQ175" s="377">
        <v>16129.400000000001</v>
      </c>
      <c r="AR175" s="377">
        <v>65278.179999999986</v>
      </c>
      <c r="AS175" s="377">
        <v>10918.42</v>
      </c>
      <c r="AT175" s="377">
        <v>0</v>
      </c>
      <c r="AU175" s="377">
        <v>30237.53000000001</v>
      </c>
      <c r="AV175" s="377">
        <v>0</v>
      </c>
      <c r="AW175" s="377">
        <v>12650.4</v>
      </c>
      <c r="AX175" s="377">
        <v>125778.33</v>
      </c>
      <c r="AY175" s="377">
        <v>38765.930000000008</v>
      </c>
      <c r="AZ175" s="377">
        <v>8994.380000000001</v>
      </c>
      <c r="BA175" s="377">
        <v>125442.38</v>
      </c>
      <c r="BB175" s="377">
        <v>0</v>
      </c>
      <c r="BC175" s="377">
        <v>0</v>
      </c>
      <c r="BD175" s="377">
        <v>0</v>
      </c>
      <c r="BE175" s="377">
        <v>1850938.69</v>
      </c>
      <c r="BF175" s="377">
        <v>-2553.3400000000256</v>
      </c>
      <c r="BG175" s="377">
        <v>-35649.520000000019</v>
      </c>
      <c r="BH175" s="377">
        <v>-38202.860000000044</v>
      </c>
      <c r="BI175" s="377">
        <v>0</v>
      </c>
      <c r="BJ175" s="377">
        <v>0</v>
      </c>
      <c r="BK175" s="377">
        <v>0</v>
      </c>
      <c r="BL175" s="377">
        <v>0</v>
      </c>
      <c r="BM175" s="377">
        <v>0</v>
      </c>
      <c r="BN175" s="377">
        <v>0</v>
      </c>
      <c r="BO175" s="377">
        <v>0</v>
      </c>
      <c r="BP175" s="377">
        <v>0</v>
      </c>
      <c r="BQ175" s="377">
        <v>0</v>
      </c>
      <c r="BR175" s="377">
        <v>0</v>
      </c>
      <c r="BS175" s="377">
        <v>0</v>
      </c>
      <c r="BT175" s="377">
        <v>0</v>
      </c>
      <c r="BU175" s="377">
        <v>0</v>
      </c>
      <c r="BV175" s="377">
        <v>0</v>
      </c>
      <c r="BW175" s="377">
        <v>0</v>
      </c>
      <c r="BX175" s="377">
        <v>0</v>
      </c>
      <c r="BY175" s="377">
        <v>0</v>
      </c>
      <c r="BZ175" s="377">
        <v>0</v>
      </c>
      <c r="CA175" s="377">
        <v>0</v>
      </c>
      <c r="CB175" s="377">
        <v>0</v>
      </c>
      <c r="CC175" s="377">
        <v>0</v>
      </c>
      <c r="CD175" s="377">
        <v>-38202.860000000044</v>
      </c>
      <c r="CE175" s="377">
        <v>0</v>
      </c>
      <c r="CF175" s="377">
        <v>0</v>
      </c>
      <c r="CG175" s="377">
        <v>0</v>
      </c>
      <c r="CH175" s="377">
        <v>0</v>
      </c>
      <c r="CI175" s="377">
        <f t="shared" si="2"/>
        <v>-38202.860000000044</v>
      </c>
      <c r="CJ175" s="377">
        <v>0</v>
      </c>
      <c r="CK175" s="377">
        <v>0</v>
      </c>
      <c r="CL175" s="377">
        <v>0</v>
      </c>
      <c r="CM175" s="377">
        <v>0</v>
      </c>
      <c r="CN175" s="377">
        <v>0</v>
      </c>
      <c r="CO175" s="377">
        <v>0</v>
      </c>
      <c r="CP175" s="377">
        <v>0</v>
      </c>
      <c r="CQ175" s="377">
        <v>0</v>
      </c>
      <c r="CR175" s="377">
        <v>0</v>
      </c>
      <c r="CS175" s="377">
        <v>0</v>
      </c>
      <c r="CT175" s="377">
        <v>0</v>
      </c>
      <c r="CU175" s="377">
        <v>0</v>
      </c>
      <c r="CV175" s="377">
        <v>0</v>
      </c>
      <c r="CW175" s="377">
        <v>0</v>
      </c>
      <c r="CX175" s="377"/>
      <c r="CY175" s="377"/>
      <c r="CZ175" s="377"/>
      <c r="DA175" s="377">
        <v>-5322.1099999999324</v>
      </c>
      <c r="DB175" s="377">
        <v>-5322.1099999999324</v>
      </c>
      <c r="DC175" s="377">
        <v>0</v>
      </c>
      <c r="DD175" s="377">
        <v>1082.05</v>
      </c>
      <c r="DE175" s="377">
        <v>0</v>
      </c>
      <c r="DF175" s="377">
        <v>0</v>
      </c>
      <c r="DG175" s="377">
        <v>-3004.68</v>
      </c>
      <c r="DH175" s="377">
        <v>-30958.12</v>
      </c>
      <c r="DI175" s="377">
        <v>0</v>
      </c>
      <c r="DJ175" s="377">
        <v>0</v>
      </c>
      <c r="DK175" s="377">
        <v>-32880.75</v>
      </c>
      <c r="DL175" s="377">
        <v>0</v>
      </c>
      <c r="DM175" s="377">
        <v>0</v>
      </c>
      <c r="DN175" s="377">
        <v>0</v>
      </c>
      <c r="DO175" s="377">
        <v>0</v>
      </c>
      <c r="DP175" s="377">
        <v>0</v>
      </c>
      <c r="DQ175" s="447">
        <v>1.6007106751203537E-10</v>
      </c>
      <c r="DR175" s="378">
        <v>1338379.5500000003</v>
      </c>
      <c r="DS175" s="448">
        <v>512559.13999999966</v>
      </c>
      <c r="DT175" s="378">
        <v>38765.930000000008</v>
      </c>
      <c r="DU175" s="378">
        <v>46159.810000000005</v>
      </c>
      <c r="DV175" s="378">
        <v>10361.780000000001</v>
      </c>
      <c r="DW175" s="378">
        <v>0</v>
      </c>
    </row>
    <row r="176" spans="1:127">
      <c r="A176" s="444">
        <v>2178</v>
      </c>
      <c r="B176" s="445" t="s">
        <v>549</v>
      </c>
      <c r="C176" s="444">
        <v>2178</v>
      </c>
      <c r="D176" s="446" t="s">
        <v>907</v>
      </c>
      <c r="E176" s="446" t="s">
        <v>573</v>
      </c>
      <c r="F176" s="446" t="s">
        <v>908</v>
      </c>
      <c r="G176" s="446" t="s">
        <v>571</v>
      </c>
      <c r="H176" s="377">
        <v>1424324.24</v>
      </c>
      <c r="I176" s="377">
        <v>0</v>
      </c>
      <c r="J176" s="377">
        <v>12847.45</v>
      </c>
      <c r="K176" s="377">
        <v>0</v>
      </c>
      <c r="L176" s="377">
        <v>149120</v>
      </c>
      <c r="M176" s="377">
        <v>200</v>
      </c>
      <c r="N176" s="377">
        <v>7700</v>
      </c>
      <c r="O176" s="377">
        <v>5742</v>
      </c>
      <c r="P176" s="377">
        <v>12856.330000000002</v>
      </c>
      <c r="Q176" s="377">
        <v>0</v>
      </c>
      <c r="R176" s="377">
        <v>0</v>
      </c>
      <c r="S176" s="377">
        <v>0</v>
      </c>
      <c r="T176" s="377">
        <v>13741.400000000005</v>
      </c>
      <c r="U176" s="377">
        <v>7057.5</v>
      </c>
      <c r="V176" s="377">
        <v>0</v>
      </c>
      <c r="W176" s="377">
        <v>3311.83</v>
      </c>
      <c r="X176" s="377">
        <v>40172</v>
      </c>
      <c r="Y176" s="377">
        <v>1677072.75</v>
      </c>
      <c r="Z176" s="377">
        <v>835911.10999999975</v>
      </c>
      <c r="AA176" s="377">
        <v>0</v>
      </c>
      <c r="AB176" s="377">
        <v>253130.43000000002</v>
      </c>
      <c r="AC176" s="377">
        <v>39683.499999999767</v>
      </c>
      <c r="AD176" s="377">
        <v>233457.94</v>
      </c>
      <c r="AE176" s="377">
        <v>0</v>
      </c>
      <c r="AF176" s="377">
        <v>0</v>
      </c>
      <c r="AG176" s="377">
        <v>2416.9799999999977</v>
      </c>
      <c r="AH176" s="377">
        <v>0</v>
      </c>
      <c r="AI176" s="377">
        <v>0</v>
      </c>
      <c r="AJ176" s="377">
        <v>0</v>
      </c>
      <c r="AK176" s="377">
        <v>191.44000000000051</v>
      </c>
      <c r="AL176" s="377">
        <v>3688.08</v>
      </c>
      <c r="AM176" s="377">
        <v>35443.230000000003</v>
      </c>
      <c r="AN176" s="377">
        <v>6586.81</v>
      </c>
      <c r="AO176" s="377">
        <v>37421.83</v>
      </c>
      <c r="AP176" s="377">
        <v>16400.14</v>
      </c>
      <c r="AQ176" s="377">
        <v>16549.599999999999</v>
      </c>
      <c r="AR176" s="377">
        <v>25237.919999999998</v>
      </c>
      <c r="AS176" s="377">
        <v>17555.96</v>
      </c>
      <c r="AT176" s="377">
        <v>0</v>
      </c>
      <c r="AU176" s="377">
        <v>10324.09</v>
      </c>
      <c r="AV176" s="377">
        <v>5139.75</v>
      </c>
      <c r="AW176" s="377">
        <v>4715</v>
      </c>
      <c r="AX176" s="377">
        <v>25461.73</v>
      </c>
      <c r="AY176" s="377">
        <v>0</v>
      </c>
      <c r="AZ176" s="377">
        <v>27281.14</v>
      </c>
      <c r="BA176" s="377">
        <v>90739.609999999986</v>
      </c>
      <c r="BB176" s="377">
        <v>0</v>
      </c>
      <c r="BC176" s="377">
        <v>0</v>
      </c>
      <c r="BD176" s="377">
        <v>0</v>
      </c>
      <c r="BE176" s="377">
        <v>1687336.2899999996</v>
      </c>
      <c r="BF176" s="377">
        <v>166792.00000000012</v>
      </c>
      <c r="BG176" s="377">
        <v>-10263.539999999572</v>
      </c>
      <c r="BH176" s="377">
        <v>156528.46000000054</v>
      </c>
      <c r="BI176" s="377">
        <v>6674.8</v>
      </c>
      <c r="BJ176" s="377">
        <v>0</v>
      </c>
      <c r="BK176" s="377">
        <v>0</v>
      </c>
      <c r="BL176" s="377">
        <v>6674.8</v>
      </c>
      <c r="BM176" s="377">
        <v>0</v>
      </c>
      <c r="BN176" s="377">
        <v>360</v>
      </c>
      <c r="BO176" s="377">
        <v>0</v>
      </c>
      <c r="BP176" s="377">
        <v>2976</v>
      </c>
      <c r="BQ176" s="377">
        <v>3336</v>
      </c>
      <c r="BR176" s="377">
        <v>1751.6000000000058</v>
      </c>
      <c r="BS176" s="377">
        <v>3338.8</v>
      </c>
      <c r="BT176" s="377">
        <v>5090.400000000006</v>
      </c>
      <c r="BU176" s="377">
        <v>0</v>
      </c>
      <c r="BV176" s="377">
        <v>0</v>
      </c>
      <c r="BW176" s="377">
        <v>0</v>
      </c>
      <c r="BX176" s="377">
        <v>0</v>
      </c>
      <c r="BY176" s="377">
        <v>0</v>
      </c>
      <c r="BZ176" s="377">
        <v>0</v>
      </c>
      <c r="CA176" s="377">
        <v>0</v>
      </c>
      <c r="CB176" s="377">
        <v>0</v>
      </c>
      <c r="CC176" s="377">
        <v>0</v>
      </c>
      <c r="CD176" s="377">
        <v>156528.46000000054</v>
      </c>
      <c r="CE176" s="377">
        <v>0</v>
      </c>
      <c r="CF176" s="377">
        <v>5090.400000000006</v>
      </c>
      <c r="CG176" s="377">
        <v>0</v>
      </c>
      <c r="CH176" s="377">
        <v>0</v>
      </c>
      <c r="CI176" s="377">
        <f t="shared" si="2"/>
        <v>161618.86000000054</v>
      </c>
      <c r="CJ176" s="377">
        <v>232135.76</v>
      </c>
      <c r="CK176" s="377">
        <v>118188.94</v>
      </c>
      <c r="CL176" s="377">
        <v>0</v>
      </c>
      <c r="CM176" s="377">
        <v>113946.82</v>
      </c>
      <c r="CN176" s="377">
        <v>0</v>
      </c>
      <c r="CO176" s="377">
        <v>0</v>
      </c>
      <c r="CP176" s="377">
        <v>3215.45</v>
      </c>
      <c r="CQ176" s="377">
        <v>0</v>
      </c>
      <c r="CR176" s="377">
        <v>0</v>
      </c>
      <c r="CS176" s="377">
        <v>117162.27</v>
      </c>
      <c r="CT176" s="377">
        <v>39776.800000000003</v>
      </c>
      <c r="CU176" s="377">
        <v>0</v>
      </c>
      <c r="CV176" s="377">
        <v>0</v>
      </c>
      <c r="CW176" s="377">
        <v>39776.800000000003</v>
      </c>
      <c r="CX176" s="377"/>
      <c r="CY176" s="377"/>
      <c r="CZ176" s="377"/>
      <c r="DA176" s="377">
        <v>0</v>
      </c>
      <c r="DB176" s="377">
        <v>39776.800000000003</v>
      </c>
      <c r="DC176" s="377">
        <v>0</v>
      </c>
      <c r="DD176" s="377">
        <v>4679.79</v>
      </c>
      <c r="DE176" s="377">
        <v>0</v>
      </c>
      <c r="DF176" s="377">
        <v>0</v>
      </c>
      <c r="DG176" s="377">
        <v>0</v>
      </c>
      <c r="DH176" s="377">
        <v>0</v>
      </c>
      <c r="DI176" s="377">
        <v>0</v>
      </c>
      <c r="DJ176" s="377">
        <v>0</v>
      </c>
      <c r="DK176" s="377">
        <v>4679.79</v>
      </c>
      <c r="DL176" s="377">
        <v>0</v>
      </c>
      <c r="DM176" s="377">
        <v>0</v>
      </c>
      <c r="DN176" s="377">
        <v>0</v>
      </c>
      <c r="DO176" s="377">
        <v>0</v>
      </c>
      <c r="DP176" s="377">
        <v>0</v>
      </c>
      <c r="DQ176" s="447">
        <v>0</v>
      </c>
      <c r="DR176" s="378">
        <v>1364599.9599999995</v>
      </c>
      <c r="DS176" s="448">
        <v>322736.33000000007</v>
      </c>
      <c r="DT176" s="378">
        <v>0</v>
      </c>
      <c r="DU176" s="378">
        <v>32339.730000000007</v>
      </c>
      <c r="DV176" s="378">
        <v>7057.5</v>
      </c>
      <c r="DW176" s="378">
        <v>0</v>
      </c>
    </row>
    <row r="177" spans="1:127">
      <c r="A177" s="444">
        <v>2184</v>
      </c>
      <c r="B177" s="445" t="s">
        <v>562</v>
      </c>
      <c r="C177" s="444">
        <v>2184</v>
      </c>
      <c r="D177" s="446" t="s">
        <v>907</v>
      </c>
      <c r="E177" s="446" t="s">
        <v>573</v>
      </c>
      <c r="F177" s="446" t="s">
        <v>908</v>
      </c>
      <c r="G177" s="446" t="s">
        <v>571</v>
      </c>
      <c r="H177" s="377">
        <v>2355806.06</v>
      </c>
      <c r="I177" s="377">
        <v>0</v>
      </c>
      <c r="J177" s="377">
        <v>105700.66</v>
      </c>
      <c r="K177" s="377">
        <v>0</v>
      </c>
      <c r="L177" s="377">
        <v>213560</v>
      </c>
      <c r="M177" s="377">
        <v>3656.93</v>
      </c>
      <c r="N177" s="377">
        <v>0</v>
      </c>
      <c r="O177" s="377">
        <v>0</v>
      </c>
      <c r="P177" s="377">
        <v>47555.280000000006</v>
      </c>
      <c r="Q177" s="377">
        <v>0</v>
      </c>
      <c r="R177" s="377">
        <v>0</v>
      </c>
      <c r="S177" s="377">
        <v>0</v>
      </c>
      <c r="T177" s="377">
        <v>20080.129999999997</v>
      </c>
      <c r="U177" s="377">
        <v>18915.599999999999</v>
      </c>
      <c r="V177" s="377">
        <v>0</v>
      </c>
      <c r="W177" s="377">
        <v>11840.83</v>
      </c>
      <c r="X177" s="377">
        <v>69664</v>
      </c>
      <c r="Y177" s="377">
        <v>2846779.49</v>
      </c>
      <c r="Z177" s="377">
        <v>1107813.2499999998</v>
      </c>
      <c r="AA177" s="377">
        <v>0</v>
      </c>
      <c r="AB177" s="377">
        <v>520902.02</v>
      </c>
      <c r="AC177" s="377">
        <v>121683.31999999942</v>
      </c>
      <c r="AD177" s="377">
        <v>160030.15</v>
      </c>
      <c r="AE177" s="377">
        <v>0</v>
      </c>
      <c r="AF177" s="377">
        <v>175471.52000000002</v>
      </c>
      <c r="AG177" s="377">
        <v>57283.939999999799</v>
      </c>
      <c r="AH177" s="377">
        <v>12168.169999999998</v>
      </c>
      <c r="AI177" s="377">
        <v>0</v>
      </c>
      <c r="AJ177" s="377">
        <v>0</v>
      </c>
      <c r="AK177" s="377">
        <v>99583.850000000064</v>
      </c>
      <c r="AL177" s="377">
        <v>12372.52</v>
      </c>
      <c r="AM177" s="377">
        <v>4201.88</v>
      </c>
      <c r="AN177" s="377">
        <v>18191.96</v>
      </c>
      <c r="AO177" s="377">
        <v>38683.110000000008</v>
      </c>
      <c r="AP177" s="377">
        <v>21268.81</v>
      </c>
      <c r="AQ177" s="377">
        <v>20266.250000000011</v>
      </c>
      <c r="AR177" s="377">
        <v>42058.22000000003</v>
      </c>
      <c r="AS177" s="377">
        <v>22107.789999999994</v>
      </c>
      <c r="AT177" s="377">
        <v>0</v>
      </c>
      <c r="AU177" s="377">
        <v>13659.639999999989</v>
      </c>
      <c r="AV177" s="377">
        <v>19215.2</v>
      </c>
      <c r="AW177" s="377">
        <v>7882.53</v>
      </c>
      <c r="AX177" s="377">
        <v>146235.54999999999</v>
      </c>
      <c r="AY177" s="377">
        <v>236005.63</v>
      </c>
      <c r="AZ177" s="377">
        <v>53945.89</v>
      </c>
      <c r="BA177" s="377">
        <v>39049.629999999997</v>
      </c>
      <c r="BB177" s="377">
        <v>0</v>
      </c>
      <c r="BC177" s="377">
        <v>0</v>
      </c>
      <c r="BD177" s="377">
        <v>0</v>
      </c>
      <c r="BE177" s="377">
        <v>2950080.8299999987</v>
      </c>
      <c r="BF177" s="377">
        <v>846987.67</v>
      </c>
      <c r="BG177" s="377">
        <v>-103301.33999999845</v>
      </c>
      <c r="BH177" s="377">
        <v>743686.33000000159</v>
      </c>
      <c r="BI177" s="377">
        <v>8860</v>
      </c>
      <c r="BJ177" s="377">
        <v>0</v>
      </c>
      <c r="BK177" s="377">
        <v>0</v>
      </c>
      <c r="BL177" s="377">
        <v>8860</v>
      </c>
      <c r="BM177" s="377">
        <v>0</v>
      </c>
      <c r="BN177" s="377">
        <v>0</v>
      </c>
      <c r="BO177" s="377">
        <v>0</v>
      </c>
      <c r="BP177" s="377">
        <v>0</v>
      </c>
      <c r="BQ177" s="377">
        <v>0</v>
      </c>
      <c r="BR177" s="377">
        <v>0</v>
      </c>
      <c r="BS177" s="377">
        <v>8860</v>
      </c>
      <c r="BT177" s="377">
        <v>8860</v>
      </c>
      <c r="BU177" s="377">
        <v>0</v>
      </c>
      <c r="BV177" s="377">
        <v>0</v>
      </c>
      <c r="BW177" s="377">
        <v>0</v>
      </c>
      <c r="BX177" s="377">
        <v>0</v>
      </c>
      <c r="BY177" s="377">
        <v>0</v>
      </c>
      <c r="BZ177" s="377">
        <v>0</v>
      </c>
      <c r="CA177" s="377">
        <v>0</v>
      </c>
      <c r="CB177" s="377">
        <v>0</v>
      </c>
      <c r="CC177" s="377">
        <v>0</v>
      </c>
      <c r="CD177" s="377">
        <v>743686.33000000159</v>
      </c>
      <c r="CE177" s="377">
        <v>0</v>
      </c>
      <c r="CF177" s="377">
        <v>8860</v>
      </c>
      <c r="CG177" s="377">
        <v>0</v>
      </c>
      <c r="CH177" s="377">
        <v>0</v>
      </c>
      <c r="CI177" s="377">
        <f t="shared" si="2"/>
        <v>752546.33000000159</v>
      </c>
      <c r="CJ177" s="377">
        <v>1106796.44</v>
      </c>
      <c r="CK177" s="377">
        <v>15</v>
      </c>
      <c r="CL177" s="377">
        <v>0</v>
      </c>
      <c r="CM177" s="377">
        <v>1106781.44</v>
      </c>
      <c r="CN177" s="377">
        <v>0</v>
      </c>
      <c r="CO177" s="377">
        <v>0</v>
      </c>
      <c r="CP177" s="377">
        <v>2250.1999999999998</v>
      </c>
      <c r="CQ177" s="377">
        <v>0</v>
      </c>
      <c r="CR177" s="377">
        <v>-343837</v>
      </c>
      <c r="CS177" s="377">
        <v>765194.6399999999</v>
      </c>
      <c r="CT177" s="377">
        <v>0</v>
      </c>
      <c r="CU177" s="377">
        <v>0</v>
      </c>
      <c r="CV177" s="377">
        <v>0</v>
      </c>
      <c r="CW177" s="377">
        <v>0</v>
      </c>
      <c r="CX177" s="377"/>
      <c r="CY177" s="377"/>
      <c r="CZ177" s="377"/>
      <c r="DA177" s="377">
        <v>0</v>
      </c>
      <c r="DB177" s="377">
        <v>0</v>
      </c>
      <c r="DC177" s="377">
        <v>0</v>
      </c>
      <c r="DD177" s="377">
        <v>26697.59</v>
      </c>
      <c r="DE177" s="377">
        <v>0</v>
      </c>
      <c r="DF177" s="377">
        <v>0</v>
      </c>
      <c r="DG177" s="377">
        <v>0</v>
      </c>
      <c r="DH177" s="377">
        <v>-39345.69</v>
      </c>
      <c r="DI177" s="377">
        <v>0</v>
      </c>
      <c r="DJ177" s="377">
        <v>0</v>
      </c>
      <c r="DK177" s="377">
        <v>-12648.100000000002</v>
      </c>
      <c r="DL177" s="377">
        <v>0</v>
      </c>
      <c r="DM177" s="377">
        <v>0</v>
      </c>
      <c r="DN177" s="377">
        <v>0</v>
      </c>
      <c r="DO177" s="377">
        <v>0</v>
      </c>
      <c r="DP177" s="377">
        <v>0</v>
      </c>
      <c r="DQ177" s="447">
        <v>-0.20999999984633178</v>
      </c>
      <c r="DR177" s="378">
        <v>2143184.1999999988</v>
      </c>
      <c r="DS177" s="448">
        <v>806896.62999999989</v>
      </c>
      <c r="DT177" s="378">
        <v>236005.63</v>
      </c>
      <c r="DU177" s="378">
        <v>67635.41</v>
      </c>
      <c r="DV177" s="378">
        <v>18915.599999999999</v>
      </c>
      <c r="DW177" s="378">
        <v>0</v>
      </c>
    </row>
    <row r="178" spans="1:127">
      <c r="A178" s="444">
        <v>2190</v>
      </c>
      <c r="B178" s="445" t="s">
        <v>551</v>
      </c>
      <c r="C178" s="444">
        <v>2190</v>
      </c>
      <c r="D178" s="446" t="s">
        <v>907</v>
      </c>
      <c r="E178" s="446" t="s">
        <v>573</v>
      </c>
      <c r="F178" s="446" t="s">
        <v>908</v>
      </c>
      <c r="G178" s="446" t="s">
        <v>571</v>
      </c>
      <c r="H178" s="377">
        <v>1110937.28</v>
      </c>
      <c r="I178" s="377">
        <v>0</v>
      </c>
      <c r="J178" s="377">
        <v>22069.95</v>
      </c>
      <c r="K178" s="377">
        <v>0</v>
      </c>
      <c r="L178" s="377">
        <v>156260</v>
      </c>
      <c r="M178" s="377">
        <v>400</v>
      </c>
      <c r="N178" s="377">
        <v>0</v>
      </c>
      <c r="O178" s="377">
        <v>0</v>
      </c>
      <c r="P178" s="377">
        <v>9774.5600000000013</v>
      </c>
      <c r="Q178" s="377">
        <v>0</v>
      </c>
      <c r="R178" s="377">
        <v>0</v>
      </c>
      <c r="S178" s="377">
        <v>0</v>
      </c>
      <c r="T178" s="377">
        <v>3068.5</v>
      </c>
      <c r="U178" s="377">
        <v>20872.37</v>
      </c>
      <c r="V178" s="377">
        <v>0</v>
      </c>
      <c r="W178" s="377">
        <v>2488.96</v>
      </c>
      <c r="X178" s="377">
        <v>32669</v>
      </c>
      <c r="Y178" s="377">
        <v>1358540.62</v>
      </c>
      <c r="Z178" s="377">
        <v>647832.41000000015</v>
      </c>
      <c r="AA178" s="377">
        <v>0</v>
      </c>
      <c r="AB178" s="377">
        <v>140021.93</v>
      </c>
      <c r="AC178" s="377">
        <v>30325.650000000023</v>
      </c>
      <c r="AD178" s="377">
        <v>91125.91</v>
      </c>
      <c r="AE178" s="377">
        <v>0</v>
      </c>
      <c r="AF178" s="377">
        <v>25480.779999999984</v>
      </c>
      <c r="AG178" s="377">
        <v>4412.2699999999959</v>
      </c>
      <c r="AH178" s="377">
        <v>1902</v>
      </c>
      <c r="AI178" s="377">
        <v>0</v>
      </c>
      <c r="AJ178" s="377">
        <v>0</v>
      </c>
      <c r="AK178" s="377">
        <v>42822.080000000002</v>
      </c>
      <c r="AL178" s="377">
        <v>8553.16</v>
      </c>
      <c r="AM178" s="377">
        <v>2105.39</v>
      </c>
      <c r="AN178" s="377">
        <v>1220.8900000000001</v>
      </c>
      <c r="AO178" s="377">
        <v>41931.019999999997</v>
      </c>
      <c r="AP178" s="377">
        <v>21694.67</v>
      </c>
      <c r="AQ178" s="377">
        <v>11368.08</v>
      </c>
      <c r="AR178" s="377">
        <v>38132.760000000097</v>
      </c>
      <c r="AS178" s="377">
        <v>1047.6000000000047</v>
      </c>
      <c r="AT178" s="377">
        <v>0</v>
      </c>
      <c r="AU178" s="377">
        <v>83409.05</v>
      </c>
      <c r="AV178" s="377">
        <v>5139.75</v>
      </c>
      <c r="AW178" s="377">
        <v>9800</v>
      </c>
      <c r="AX178" s="377">
        <v>50162.149999999994</v>
      </c>
      <c r="AY178" s="377">
        <v>142409.85</v>
      </c>
      <c r="AZ178" s="377">
        <v>18502.310000000001</v>
      </c>
      <c r="BA178" s="377">
        <v>56136.45</v>
      </c>
      <c r="BB178" s="377">
        <v>0</v>
      </c>
      <c r="BC178" s="377">
        <v>0</v>
      </c>
      <c r="BD178" s="377">
        <v>0</v>
      </c>
      <c r="BE178" s="377">
        <v>1475536.1600000004</v>
      </c>
      <c r="BF178" s="377">
        <v>138001.7799999998</v>
      </c>
      <c r="BG178" s="377">
        <v>-116995.54000000027</v>
      </c>
      <c r="BH178" s="377">
        <v>21006.239999999525</v>
      </c>
      <c r="BI178" s="377">
        <v>29543.5</v>
      </c>
      <c r="BJ178" s="377">
        <v>0</v>
      </c>
      <c r="BK178" s="377">
        <v>0</v>
      </c>
      <c r="BL178" s="377">
        <v>29543.5</v>
      </c>
      <c r="BM178" s="377">
        <v>0</v>
      </c>
      <c r="BN178" s="377">
        <v>18500</v>
      </c>
      <c r="BO178" s="377">
        <v>0</v>
      </c>
      <c r="BP178" s="377">
        <v>374.9</v>
      </c>
      <c r="BQ178" s="377">
        <v>18874.900000000001</v>
      </c>
      <c r="BR178" s="377">
        <v>2345</v>
      </c>
      <c r="BS178" s="377">
        <v>10668.599999999999</v>
      </c>
      <c r="BT178" s="377">
        <v>13013.599999999999</v>
      </c>
      <c r="BU178" s="377">
        <v>0</v>
      </c>
      <c r="BV178" s="377">
        <v>0</v>
      </c>
      <c r="BW178" s="377">
        <v>0</v>
      </c>
      <c r="BX178" s="377">
        <v>0</v>
      </c>
      <c r="BY178" s="377">
        <v>0</v>
      </c>
      <c r="BZ178" s="377">
        <v>0</v>
      </c>
      <c r="CA178" s="377">
        <v>0</v>
      </c>
      <c r="CB178" s="377">
        <v>0</v>
      </c>
      <c r="CC178" s="377">
        <v>0</v>
      </c>
      <c r="CD178" s="377">
        <v>21006.239999999525</v>
      </c>
      <c r="CE178" s="377">
        <v>0</v>
      </c>
      <c r="CF178" s="377">
        <v>13013.599999999999</v>
      </c>
      <c r="CG178" s="377">
        <v>0</v>
      </c>
      <c r="CH178" s="377">
        <v>0</v>
      </c>
      <c r="CI178" s="377">
        <f t="shared" si="2"/>
        <v>34019.839999999524</v>
      </c>
      <c r="CJ178" s="377">
        <v>118619.52</v>
      </c>
      <c r="CK178" s="377">
        <v>0</v>
      </c>
      <c r="CL178" s="377">
        <v>0</v>
      </c>
      <c r="CM178" s="377">
        <v>118619.52</v>
      </c>
      <c r="CN178" s="377">
        <v>0</v>
      </c>
      <c r="CO178" s="377">
        <v>0</v>
      </c>
      <c r="CP178" s="377">
        <v>7996.09</v>
      </c>
      <c r="CQ178" s="377">
        <v>0</v>
      </c>
      <c r="CR178" s="377">
        <v>-67268.31</v>
      </c>
      <c r="CS178" s="377">
        <v>59347.3</v>
      </c>
      <c r="CT178" s="377">
        <v>0</v>
      </c>
      <c r="CU178" s="377">
        <v>0</v>
      </c>
      <c r="CV178" s="377">
        <v>0</v>
      </c>
      <c r="CW178" s="377">
        <v>0</v>
      </c>
      <c r="CX178" s="377"/>
      <c r="CY178" s="377"/>
      <c r="CZ178" s="377"/>
      <c r="DA178" s="377">
        <v>0</v>
      </c>
      <c r="DB178" s="377">
        <v>0</v>
      </c>
      <c r="DC178" s="377">
        <v>0</v>
      </c>
      <c r="DD178" s="377">
        <v>5174.5600000000004</v>
      </c>
      <c r="DE178" s="377">
        <v>0</v>
      </c>
      <c r="DF178" s="377">
        <v>0</v>
      </c>
      <c r="DG178" s="377">
        <v>-26249.759999999998</v>
      </c>
      <c r="DH178" s="377">
        <v>-4252.26</v>
      </c>
      <c r="DI178" s="377">
        <v>0</v>
      </c>
      <c r="DJ178" s="377">
        <v>0</v>
      </c>
      <c r="DK178" s="377">
        <v>-25327.46</v>
      </c>
      <c r="DL178" s="377">
        <v>0</v>
      </c>
      <c r="DM178" s="377">
        <v>0</v>
      </c>
      <c r="DN178" s="377">
        <v>0</v>
      </c>
      <c r="DO178" s="377">
        <v>0</v>
      </c>
      <c r="DP178" s="377">
        <v>0</v>
      </c>
      <c r="DQ178" s="447">
        <v>0</v>
      </c>
      <c r="DR178" s="378">
        <v>939198.95000000019</v>
      </c>
      <c r="DS178" s="448">
        <v>536337.2100000002</v>
      </c>
      <c r="DT178" s="378">
        <v>142409.85</v>
      </c>
      <c r="DU178" s="378">
        <v>12843.060000000001</v>
      </c>
      <c r="DV178" s="378">
        <v>20872.37</v>
      </c>
      <c r="DW178" s="378">
        <v>0</v>
      </c>
    </row>
    <row r="179" spans="1:127">
      <c r="A179" s="444">
        <v>7035</v>
      </c>
      <c r="B179" s="445" t="s">
        <v>552</v>
      </c>
      <c r="C179" s="444">
        <v>7035</v>
      </c>
      <c r="D179" s="446" t="s">
        <v>907</v>
      </c>
      <c r="E179" s="446" t="s">
        <v>575</v>
      </c>
      <c r="F179" s="446" t="s">
        <v>908</v>
      </c>
      <c r="G179" s="446" t="s">
        <v>571</v>
      </c>
      <c r="H179" s="377">
        <v>1771572.04</v>
      </c>
      <c r="I179" s="377">
        <v>0</v>
      </c>
      <c r="J179" s="377">
        <v>1597742.45</v>
      </c>
      <c r="K179" s="377">
        <v>0</v>
      </c>
      <c r="L179" s="377">
        <v>125720</v>
      </c>
      <c r="M179" s="377">
        <v>5028.22</v>
      </c>
      <c r="N179" s="377">
        <v>0</v>
      </c>
      <c r="O179" s="377">
        <v>0</v>
      </c>
      <c r="P179" s="377">
        <v>28167.130000000016</v>
      </c>
      <c r="Q179" s="377">
        <v>32291.349999999995</v>
      </c>
      <c r="R179" s="377">
        <v>0</v>
      </c>
      <c r="S179" s="377">
        <v>0</v>
      </c>
      <c r="T179" s="377">
        <v>1687.88</v>
      </c>
      <c r="U179" s="377">
        <v>33027.71</v>
      </c>
      <c r="V179" s="377">
        <v>0</v>
      </c>
      <c r="W179" s="377">
        <v>23731.360000000001</v>
      </c>
      <c r="X179" s="377">
        <v>27101</v>
      </c>
      <c r="Y179" s="377">
        <v>3646069.14</v>
      </c>
      <c r="Z179" s="377">
        <v>1264386.6199999964</v>
      </c>
      <c r="AA179" s="377">
        <v>0</v>
      </c>
      <c r="AB179" s="377">
        <v>1211491.9099999999</v>
      </c>
      <c r="AC179" s="377">
        <v>35859.580000000773</v>
      </c>
      <c r="AD179" s="377">
        <v>209798.22</v>
      </c>
      <c r="AE179" s="377">
        <v>0</v>
      </c>
      <c r="AF179" s="377">
        <v>42799.150000002235</v>
      </c>
      <c r="AG179" s="377">
        <v>11178.119999999881</v>
      </c>
      <c r="AH179" s="377">
        <v>10720.63</v>
      </c>
      <c r="AI179" s="377">
        <v>0</v>
      </c>
      <c r="AJ179" s="377">
        <v>0</v>
      </c>
      <c r="AK179" s="377">
        <v>30029.120000000003</v>
      </c>
      <c r="AL179" s="377">
        <v>10705.79</v>
      </c>
      <c r="AM179" s="377">
        <v>44642.820000000007</v>
      </c>
      <c r="AN179" s="377">
        <v>6424.78</v>
      </c>
      <c r="AO179" s="377">
        <v>23548.680000000008</v>
      </c>
      <c r="AP179" s="377">
        <v>0</v>
      </c>
      <c r="AQ179" s="377">
        <v>15428</v>
      </c>
      <c r="AR179" s="377">
        <v>80869.670000000333</v>
      </c>
      <c r="AS179" s="377">
        <v>12586.359999999997</v>
      </c>
      <c r="AT179" s="377">
        <v>0</v>
      </c>
      <c r="AU179" s="377">
        <v>40012.149999999936</v>
      </c>
      <c r="AV179" s="377">
        <v>5139.75</v>
      </c>
      <c r="AW179" s="377">
        <v>6463.5</v>
      </c>
      <c r="AX179" s="377">
        <v>101263.09</v>
      </c>
      <c r="AY179" s="377">
        <v>164518.93</v>
      </c>
      <c r="AZ179" s="377">
        <v>7008.35</v>
      </c>
      <c r="BA179" s="377">
        <v>293501.20999999996</v>
      </c>
      <c r="BB179" s="377">
        <v>0</v>
      </c>
      <c r="BC179" s="377">
        <v>0</v>
      </c>
      <c r="BD179" s="377">
        <v>0</v>
      </c>
      <c r="BE179" s="377">
        <v>3628376.43</v>
      </c>
      <c r="BF179" s="377">
        <v>548528.51999999885</v>
      </c>
      <c r="BG179" s="377">
        <v>17692.709999999963</v>
      </c>
      <c r="BH179" s="377">
        <v>566221.22999999882</v>
      </c>
      <c r="BI179" s="377">
        <v>11644.38</v>
      </c>
      <c r="BJ179" s="377">
        <v>0</v>
      </c>
      <c r="BK179" s="377">
        <v>0</v>
      </c>
      <c r="BL179" s="377">
        <v>11644.38</v>
      </c>
      <c r="BM179" s="377">
        <v>0</v>
      </c>
      <c r="BN179" s="377">
        <v>14247.2</v>
      </c>
      <c r="BO179" s="377">
        <v>0</v>
      </c>
      <c r="BP179" s="377">
        <v>0</v>
      </c>
      <c r="BQ179" s="377">
        <v>14247.2</v>
      </c>
      <c r="BR179" s="377">
        <v>35556.130000000005</v>
      </c>
      <c r="BS179" s="377">
        <v>-2602.8200000000015</v>
      </c>
      <c r="BT179" s="377">
        <v>32953.310000000005</v>
      </c>
      <c r="BU179" s="377">
        <v>0</v>
      </c>
      <c r="BV179" s="377">
        <v>0</v>
      </c>
      <c r="BW179" s="377">
        <v>0</v>
      </c>
      <c r="BX179" s="377">
        <v>0</v>
      </c>
      <c r="BY179" s="377">
        <v>0</v>
      </c>
      <c r="BZ179" s="377">
        <v>0</v>
      </c>
      <c r="CA179" s="377">
        <v>0</v>
      </c>
      <c r="CB179" s="377">
        <v>0</v>
      </c>
      <c r="CC179" s="377">
        <v>0</v>
      </c>
      <c r="CD179" s="377">
        <v>566221.22999999882</v>
      </c>
      <c r="CE179" s="377">
        <v>0</v>
      </c>
      <c r="CF179" s="377">
        <v>32953.310000000005</v>
      </c>
      <c r="CG179" s="377">
        <v>0</v>
      </c>
      <c r="CH179" s="377">
        <v>0</v>
      </c>
      <c r="CI179" s="377">
        <f t="shared" si="2"/>
        <v>599174.53999999887</v>
      </c>
      <c r="CJ179" s="377">
        <v>939138.28</v>
      </c>
      <c r="CK179" s="377">
        <v>-13779.58</v>
      </c>
      <c r="CL179" s="377">
        <v>0</v>
      </c>
      <c r="CM179" s="377">
        <v>952917.86</v>
      </c>
      <c r="CN179" s="377">
        <v>0</v>
      </c>
      <c r="CO179" s="377">
        <v>0</v>
      </c>
      <c r="CP179" s="377">
        <v>10973.13</v>
      </c>
      <c r="CQ179" s="377">
        <v>0</v>
      </c>
      <c r="CR179" s="377">
        <v>-354940.89</v>
      </c>
      <c r="CS179" s="377">
        <v>608950.1</v>
      </c>
      <c r="CT179" s="377">
        <v>151640.49</v>
      </c>
      <c r="CU179" s="377">
        <v>1640.59</v>
      </c>
      <c r="CV179" s="377">
        <v>0</v>
      </c>
      <c r="CW179" s="377">
        <v>149999.9</v>
      </c>
      <c r="CX179" s="377"/>
      <c r="CY179" s="377"/>
      <c r="CZ179" s="377"/>
      <c r="DA179" s="377">
        <v>-150000</v>
      </c>
      <c r="DB179" s="377">
        <v>-0.10000000000582077</v>
      </c>
      <c r="DC179" s="377">
        <v>0</v>
      </c>
      <c r="DD179" s="377">
        <v>17300.16</v>
      </c>
      <c r="DE179" s="377">
        <v>0</v>
      </c>
      <c r="DF179" s="377">
        <v>0</v>
      </c>
      <c r="DG179" s="377">
        <v>0</v>
      </c>
      <c r="DH179" s="377">
        <v>-27075.62</v>
      </c>
      <c r="DI179" s="377">
        <v>0</v>
      </c>
      <c r="DJ179" s="377">
        <v>0</v>
      </c>
      <c r="DK179" s="377">
        <v>-9775.4599999999991</v>
      </c>
      <c r="DL179" s="377">
        <v>0</v>
      </c>
      <c r="DM179" s="377">
        <v>0</v>
      </c>
      <c r="DN179" s="377">
        <v>0</v>
      </c>
      <c r="DO179" s="377">
        <v>0</v>
      </c>
      <c r="DP179" s="377">
        <v>0</v>
      </c>
      <c r="DQ179" s="447">
        <v>0</v>
      </c>
      <c r="DR179" s="378">
        <v>2775513.6</v>
      </c>
      <c r="DS179" s="448">
        <v>852862.83000000007</v>
      </c>
      <c r="DT179" s="378">
        <v>164518.93</v>
      </c>
      <c r="DU179" s="378">
        <v>62146.360000000008</v>
      </c>
      <c r="DV179" s="378">
        <v>33027.71</v>
      </c>
      <c r="DW179" s="378">
        <v>0</v>
      </c>
    </row>
    <row r="180" spans="1:127">
      <c r="A180" s="444">
        <v>2246</v>
      </c>
      <c r="B180" s="445" t="s">
        <v>500</v>
      </c>
      <c r="C180" s="444">
        <v>2246</v>
      </c>
      <c r="D180" s="446" t="s">
        <v>907</v>
      </c>
      <c r="E180" s="446" t="s">
        <v>573</v>
      </c>
      <c r="F180" s="446" t="s">
        <v>908</v>
      </c>
      <c r="G180" s="446" t="s">
        <v>883</v>
      </c>
      <c r="H180" s="377">
        <v>3199678</v>
      </c>
      <c r="I180" s="377">
        <v>0</v>
      </c>
      <c r="J180" s="377">
        <v>448054</v>
      </c>
      <c r="K180" s="377">
        <v>0</v>
      </c>
      <c r="L180" s="377">
        <v>346490</v>
      </c>
      <c r="M180" s="377">
        <v>13657</v>
      </c>
      <c r="N180" s="377">
        <v>0</v>
      </c>
      <c r="O180" s="377">
        <v>0</v>
      </c>
      <c r="P180" s="377">
        <v>95273</v>
      </c>
      <c r="Q180" s="377">
        <v>961</v>
      </c>
      <c r="R180" s="377">
        <v>0</v>
      </c>
      <c r="S180" s="377">
        <v>0</v>
      </c>
      <c r="T180" s="377">
        <v>5341</v>
      </c>
      <c r="U180" s="377">
        <v>0</v>
      </c>
      <c r="V180" s="377">
        <v>0</v>
      </c>
      <c r="W180" s="377">
        <v>6329</v>
      </c>
      <c r="X180" s="377">
        <v>74838</v>
      </c>
      <c r="Y180" s="377">
        <v>4190621</v>
      </c>
      <c r="Z180" s="377">
        <v>1450973</v>
      </c>
      <c r="AA180" s="377">
        <v>8238</v>
      </c>
      <c r="AB180" s="377">
        <v>5221</v>
      </c>
      <c r="AC180" s="377">
        <v>723625</v>
      </c>
      <c r="AD180" s="377">
        <v>2759</v>
      </c>
      <c r="AE180" s="377">
        <v>0</v>
      </c>
      <c r="AF180" s="377">
        <v>708265</v>
      </c>
      <c r="AG180" s="377">
        <v>107668</v>
      </c>
      <c r="AH180" s="377">
        <v>2468</v>
      </c>
      <c r="AI180" s="377">
        <v>0</v>
      </c>
      <c r="AJ180" s="377">
        <v>633</v>
      </c>
      <c r="AK180" s="377">
        <v>43035</v>
      </c>
      <c r="AL180" s="377">
        <v>1245</v>
      </c>
      <c r="AM180" s="377">
        <v>11942</v>
      </c>
      <c r="AN180" s="377">
        <v>18309</v>
      </c>
      <c r="AO180" s="377">
        <v>66556</v>
      </c>
      <c r="AP180" s="377">
        <v>27030</v>
      </c>
      <c r="AQ180" s="377">
        <v>29307</v>
      </c>
      <c r="AR180" s="377">
        <v>144691</v>
      </c>
      <c r="AS180" s="377">
        <v>7735</v>
      </c>
      <c r="AT180" s="377">
        <v>33118</v>
      </c>
      <c r="AU180" s="377">
        <v>32171</v>
      </c>
      <c r="AV180" s="377">
        <v>12566</v>
      </c>
      <c r="AW180" s="377">
        <v>3612</v>
      </c>
      <c r="AX180" s="377">
        <v>121857</v>
      </c>
      <c r="AY180" s="377">
        <v>468899</v>
      </c>
      <c r="AZ180" s="377">
        <v>13588</v>
      </c>
      <c r="BA180" s="377">
        <v>151382</v>
      </c>
      <c r="BB180" s="377">
        <v>0</v>
      </c>
      <c r="BC180" s="377">
        <v>0</v>
      </c>
      <c r="BD180" s="377">
        <v>0</v>
      </c>
      <c r="BE180" s="377">
        <v>4196892</v>
      </c>
      <c r="BF180" s="377">
        <v>320316</v>
      </c>
      <c r="BG180" s="377">
        <v>-6271</v>
      </c>
      <c r="BH180" s="377">
        <v>314045</v>
      </c>
      <c r="BI180" s="377">
        <v>10581</v>
      </c>
      <c r="BJ180" s="377">
        <v>0</v>
      </c>
      <c r="BK180" s="377">
        <v>0</v>
      </c>
      <c r="BL180" s="377">
        <v>10581</v>
      </c>
      <c r="BM180" s="377">
        <v>0</v>
      </c>
      <c r="BN180" s="377">
        <v>37767</v>
      </c>
      <c r="BO180" s="377">
        <v>0</v>
      </c>
      <c r="BP180" s="377">
        <v>0</v>
      </c>
      <c r="BQ180" s="377">
        <v>37767</v>
      </c>
      <c r="BR180" s="377">
        <v>42787</v>
      </c>
      <c r="BS180" s="377">
        <v>-27186</v>
      </c>
      <c r="BT180" s="377">
        <v>15601</v>
      </c>
      <c r="BU180" s="377">
        <v>0</v>
      </c>
      <c r="BV180" s="377">
        <v>0</v>
      </c>
      <c r="BW180" s="377">
        <v>0</v>
      </c>
      <c r="BX180" s="377">
        <v>0</v>
      </c>
      <c r="BY180" s="377">
        <v>0</v>
      </c>
      <c r="BZ180" s="377">
        <v>0</v>
      </c>
      <c r="CA180" s="377">
        <v>0</v>
      </c>
      <c r="CB180" s="377">
        <v>0</v>
      </c>
      <c r="CC180" s="377">
        <v>0</v>
      </c>
      <c r="CD180" s="377">
        <v>314045</v>
      </c>
      <c r="CE180" s="377">
        <v>0</v>
      </c>
      <c r="CF180" s="377">
        <v>15601</v>
      </c>
      <c r="CG180" s="377">
        <v>0</v>
      </c>
      <c r="CH180" s="377">
        <v>0</v>
      </c>
      <c r="CI180" s="377">
        <f t="shared" si="2"/>
        <v>329646</v>
      </c>
      <c r="CJ180" s="377">
        <v>0</v>
      </c>
      <c r="CK180" s="377">
        <v>0</v>
      </c>
      <c r="CL180" s="377">
        <v>0</v>
      </c>
      <c r="CM180" s="377">
        <v>0</v>
      </c>
      <c r="CN180" s="377">
        <v>3550</v>
      </c>
      <c r="CO180" s="377">
        <v>0</v>
      </c>
      <c r="CP180" s="377">
        <v>0</v>
      </c>
      <c r="CQ180" s="377">
        <v>0</v>
      </c>
      <c r="CR180" s="377">
        <v>0</v>
      </c>
      <c r="CS180" s="377">
        <v>3550</v>
      </c>
      <c r="CT180" s="377">
        <v>0</v>
      </c>
      <c r="CU180" s="377">
        <v>0</v>
      </c>
      <c r="CV180" s="377">
        <v>0</v>
      </c>
      <c r="CW180" s="377">
        <v>0</v>
      </c>
      <c r="CX180" s="377"/>
      <c r="CY180" s="377"/>
      <c r="CZ180" s="377"/>
      <c r="DA180" s="377">
        <v>353789</v>
      </c>
      <c r="DB180" s="377">
        <v>353789</v>
      </c>
      <c r="DC180" s="377">
        <v>0</v>
      </c>
      <c r="DD180" s="377">
        <v>20140</v>
      </c>
      <c r="DE180" s="377">
        <v>0</v>
      </c>
      <c r="DF180" s="377">
        <v>0</v>
      </c>
      <c r="DG180" s="377">
        <v>-36931</v>
      </c>
      <c r="DH180" s="377">
        <v>-10903</v>
      </c>
      <c r="DI180" s="377">
        <v>0</v>
      </c>
      <c r="DJ180" s="377">
        <v>0</v>
      </c>
      <c r="DK180" s="377">
        <v>-27694</v>
      </c>
      <c r="DL180" s="377">
        <v>0</v>
      </c>
      <c r="DM180" s="377">
        <v>0</v>
      </c>
      <c r="DN180" s="377">
        <v>0</v>
      </c>
      <c r="DO180" s="377">
        <v>0</v>
      </c>
      <c r="DP180" s="377">
        <v>0</v>
      </c>
      <c r="DQ180" s="447">
        <v>3.8908199999999996E-9</v>
      </c>
      <c r="DR180" s="378">
        <v>3006749</v>
      </c>
      <c r="DS180" s="448">
        <v>1190143</v>
      </c>
      <c r="DT180" s="378">
        <v>468899</v>
      </c>
      <c r="DU180" s="378">
        <v>101575</v>
      </c>
      <c r="DV180" s="378">
        <v>0</v>
      </c>
      <c r="DW180" s="378">
        <v>0</v>
      </c>
    </row>
    <row r="181" spans="1:127">
      <c r="A181" s="444">
        <v>3323</v>
      </c>
      <c r="B181" s="445" t="s">
        <v>402</v>
      </c>
      <c r="C181" s="444">
        <v>3323</v>
      </c>
      <c r="D181" s="446" t="s">
        <v>907</v>
      </c>
      <c r="E181" s="446" t="s">
        <v>573</v>
      </c>
      <c r="F181" s="446" t="s">
        <v>908</v>
      </c>
      <c r="G181" s="446" t="s">
        <v>571</v>
      </c>
      <c r="H181" s="377">
        <v>1317321.97</v>
      </c>
      <c r="I181" s="377">
        <v>0</v>
      </c>
      <c r="J181" s="377">
        <v>95494.84</v>
      </c>
      <c r="K181" s="377">
        <v>0</v>
      </c>
      <c r="L181" s="377">
        <v>137980</v>
      </c>
      <c r="M181" s="377">
        <v>600</v>
      </c>
      <c r="N181" s="377">
        <v>0</v>
      </c>
      <c r="O181" s="377">
        <v>0</v>
      </c>
      <c r="P181" s="377">
        <v>14659.09</v>
      </c>
      <c r="Q181" s="377">
        <v>10804</v>
      </c>
      <c r="R181" s="377">
        <v>0</v>
      </c>
      <c r="S181" s="377">
        <v>0</v>
      </c>
      <c r="T181" s="377">
        <v>1579</v>
      </c>
      <c r="U181" s="377">
        <v>0</v>
      </c>
      <c r="V181" s="377">
        <v>0</v>
      </c>
      <c r="W181" s="377">
        <v>5677.5</v>
      </c>
      <c r="X181" s="377">
        <v>42245</v>
      </c>
      <c r="Y181" s="377">
        <v>1626361.4000000001</v>
      </c>
      <c r="Z181" s="377">
        <v>444874</v>
      </c>
      <c r="AA181" s="377">
        <v>0</v>
      </c>
      <c r="AB181" s="377">
        <v>176351</v>
      </c>
      <c r="AC181" s="377">
        <v>73463</v>
      </c>
      <c r="AD181" s="377">
        <v>110911</v>
      </c>
      <c r="AE181" s="377">
        <v>0</v>
      </c>
      <c r="AF181" s="377">
        <v>21257</v>
      </c>
      <c r="AG181" s="377">
        <v>363</v>
      </c>
      <c r="AH181" s="377">
        <v>2461</v>
      </c>
      <c r="AI181" s="377">
        <v>0</v>
      </c>
      <c r="AJ181" s="377">
        <v>0</v>
      </c>
      <c r="AK181" s="377">
        <v>83002.8</v>
      </c>
      <c r="AL181" s="377">
        <v>4595</v>
      </c>
      <c r="AM181" s="377">
        <v>6271</v>
      </c>
      <c r="AN181" s="377">
        <v>4298</v>
      </c>
      <c r="AO181" s="377">
        <v>18406</v>
      </c>
      <c r="AP181" s="377">
        <v>3285.98</v>
      </c>
      <c r="AQ181" s="377">
        <v>0</v>
      </c>
      <c r="AR181" s="377">
        <v>20792.5</v>
      </c>
      <c r="AS181" s="377">
        <v>11255</v>
      </c>
      <c r="AT181" s="377">
        <v>0</v>
      </c>
      <c r="AU181" s="377">
        <v>10929</v>
      </c>
      <c r="AV181" s="377">
        <v>11041.75</v>
      </c>
      <c r="AW181" s="377">
        <v>4071</v>
      </c>
      <c r="AX181" s="377">
        <v>126294.31999999999</v>
      </c>
      <c r="AY181" s="377">
        <v>260542.24</v>
      </c>
      <c r="AZ181" s="377">
        <v>26275.65</v>
      </c>
      <c r="BA181" s="377">
        <v>126595.5</v>
      </c>
      <c r="BB181" s="377">
        <v>0</v>
      </c>
      <c r="BC181" s="377">
        <v>0</v>
      </c>
      <c r="BD181" s="377">
        <v>0</v>
      </c>
      <c r="BE181" s="377">
        <v>1547335.74</v>
      </c>
      <c r="BF181" s="377">
        <v>232186.5299999998</v>
      </c>
      <c r="BG181" s="377">
        <v>79025.660000000149</v>
      </c>
      <c r="BH181" s="377">
        <v>311212.18999999994</v>
      </c>
      <c r="BI181" s="377">
        <v>6810.75</v>
      </c>
      <c r="BJ181" s="377">
        <v>0</v>
      </c>
      <c r="BK181" s="377">
        <v>0</v>
      </c>
      <c r="BL181" s="377">
        <v>6810.75</v>
      </c>
      <c r="BM181" s="377">
        <v>0</v>
      </c>
      <c r="BN181" s="377">
        <v>6810.75</v>
      </c>
      <c r="BO181" s="377">
        <v>0</v>
      </c>
      <c r="BP181" s="377">
        <v>0</v>
      </c>
      <c r="BQ181" s="377">
        <v>6810.75</v>
      </c>
      <c r="BR181" s="377">
        <v>0</v>
      </c>
      <c r="BS181" s="377">
        <v>0</v>
      </c>
      <c r="BT181" s="377">
        <v>0</v>
      </c>
      <c r="BU181" s="377">
        <v>0</v>
      </c>
      <c r="BV181" s="377">
        <v>0</v>
      </c>
      <c r="BW181" s="377">
        <v>0</v>
      </c>
      <c r="BX181" s="377">
        <v>0</v>
      </c>
      <c r="BY181" s="377">
        <v>0</v>
      </c>
      <c r="BZ181" s="377">
        <v>0</v>
      </c>
      <c r="CA181" s="377">
        <v>0</v>
      </c>
      <c r="CB181" s="377">
        <v>0</v>
      </c>
      <c r="CC181" s="377">
        <v>0</v>
      </c>
      <c r="CD181" s="377">
        <v>311212.18999999994</v>
      </c>
      <c r="CE181" s="377">
        <v>0</v>
      </c>
      <c r="CF181" s="377">
        <v>0</v>
      </c>
      <c r="CG181" s="377">
        <v>0</v>
      </c>
      <c r="CH181" s="377">
        <v>0</v>
      </c>
      <c r="CI181" s="377">
        <f t="shared" si="2"/>
        <v>311212.18999999994</v>
      </c>
      <c r="CJ181" s="377">
        <v>596428.04</v>
      </c>
      <c r="CK181" s="377">
        <v>140232.01</v>
      </c>
      <c r="CL181" s="377">
        <v>0</v>
      </c>
      <c r="CM181" s="377">
        <v>456196.03</v>
      </c>
      <c r="CN181" s="377">
        <v>0</v>
      </c>
      <c r="CO181" s="377">
        <v>0</v>
      </c>
      <c r="CP181" s="377">
        <v>15773.92</v>
      </c>
      <c r="CQ181" s="377">
        <v>5621.59</v>
      </c>
      <c r="CR181" s="377">
        <v>0</v>
      </c>
      <c r="CS181" s="377">
        <v>477591.54000000004</v>
      </c>
      <c r="CT181" s="377">
        <v>0</v>
      </c>
      <c r="CU181" s="377">
        <v>0</v>
      </c>
      <c r="CV181" s="377">
        <v>0</v>
      </c>
      <c r="CW181" s="377">
        <v>0</v>
      </c>
      <c r="CX181" s="377"/>
      <c r="CY181" s="377"/>
      <c r="CZ181" s="377"/>
      <c r="DA181" s="377">
        <v>0</v>
      </c>
      <c r="DB181" s="377">
        <v>0</v>
      </c>
      <c r="DC181" s="377">
        <v>0</v>
      </c>
      <c r="DD181" s="377">
        <v>142.09</v>
      </c>
      <c r="DE181" s="377">
        <v>0</v>
      </c>
      <c r="DF181" s="377">
        <v>0</v>
      </c>
      <c r="DG181" s="377">
        <v>-12195</v>
      </c>
      <c r="DH181" s="377">
        <v>-51575.119999999995</v>
      </c>
      <c r="DI181" s="377">
        <v>0</v>
      </c>
      <c r="DJ181" s="377">
        <v>0</v>
      </c>
      <c r="DK181" s="377">
        <v>-63628.03</v>
      </c>
      <c r="DL181" s="377">
        <v>125</v>
      </c>
      <c r="DM181" s="377">
        <v>0</v>
      </c>
      <c r="DN181" s="377">
        <v>-39684.300000000003</v>
      </c>
      <c r="DO181" s="377">
        <v>-63192.02</v>
      </c>
      <c r="DP181" s="377">
        <v>0</v>
      </c>
      <c r="DQ181" s="447">
        <v>0</v>
      </c>
      <c r="DR181" s="378">
        <v>827219</v>
      </c>
      <c r="DS181" s="448">
        <v>720116.74</v>
      </c>
      <c r="DT181" s="378">
        <v>260542.24</v>
      </c>
      <c r="DU181" s="378">
        <v>27042.09</v>
      </c>
      <c r="DV181" s="378">
        <v>0</v>
      </c>
      <c r="DW181" s="378">
        <v>-102751.32</v>
      </c>
    </row>
    <row r="182" spans="1:127">
      <c r="A182" s="444">
        <v>7045</v>
      </c>
      <c r="B182" s="445" t="s">
        <v>553</v>
      </c>
      <c r="C182" s="444">
        <v>7045</v>
      </c>
      <c r="D182" s="446" t="s">
        <v>907</v>
      </c>
      <c r="E182" s="446" t="s">
        <v>575</v>
      </c>
      <c r="F182" s="446" t="s">
        <v>908</v>
      </c>
      <c r="G182" s="446" t="s">
        <v>571</v>
      </c>
      <c r="H182" s="377">
        <v>3188829.68</v>
      </c>
      <c r="I182" s="377">
        <v>0</v>
      </c>
      <c r="J182" s="377">
        <v>3526042.39</v>
      </c>
      <c r="K182" s="377">
        <v>0</v>
      </c>
      <c r="L182" s="377">
        <v>180500</v>
      </c>
      <c r="M182" s="377">
        <v>5352</v>
      </c>
      <c r="N182" s="377">
        <v>0</v>
      </c>
      <c r="O182" s="377">
        <v>0</v>
      </c>
      <c r="P182" s="377">
        <v>191388.97000000003</v>
      </c>
      <c r="Q182" s="377">
        <v>105489.63000000002</v>
      </c>
      <c r="R182" s="377">
        <v>0</v>
      </c>
      <c r="S182" s="377">
        <v>0</v>
      </c>
      <c r="T182" s="377">
        <v>2859.05</v>
      </c>
      <c r="U182" s="377">
        <v>0</v>
      </c>
      <c r="V182" s="377">
        <v>0</v>
      </c>
      <c r="W182" s="377">
        <v>45380.06</v>
      </c>
      <c r="X182" s="377">
        <v>26565</v>
      </c>
      <c r="Y182" s="377">
        <v>7272406.7799999993</v>
      </c>
      <c r="Z182" s="377">
        <v>2678860.4900000002</v>
      </c>
      <c r="AA182" s="377">
        <v>0</v>
      </c>
      <c r="AB182" s="377">
        <v>2333417.86</v>
      </c>
      <c r="AC182" s="377">
        <v>67806.340000000084</v>
      </c>
      <c r="AD182" s="377">
        <v>152641.92000000004</v>
      </c>
      <c r="AE182" s="377">
        <v>0</v>
      </c>
      <c r="AF182" s="377">
        <v>90712.149999999907</v>
      </c>
      <c r="AG182" s="377">
        <v>16794.699999999997</v>
      </c>
      <c r="AH182" s="377">
        <v>7353.5</v>
      </c>
      <c r="AI182" s="377">
        <v>10558</v>
      </c>
      <c r="AJ182" s="377">
        <v>0</v>
      </c>
      <c r="AK182" s="377">
        <v>36698.680000000008</v>
      </c>
      <c r="AL182" s="377">
        <v>0</v>
      </c>
      <c r="AM182" s="377">
        <v>89176.38</v>
      </c>
      <c r="AN182" s="377">
        <v>13255.37</v>
      </c>
      <c r="AO182" s="377">
        <v>95821.14</v>
      </c>
      <c r="AP182" s="377">
        <v>0</v>
      </c>
      <c r="AQ182" s="377">
        <v>10983.18</v>
      </c>
      <c r="AR182" s="377">
        <v>246036.56</v>
      </c>
      <c r="AS182" s="377">
        <v>1565</v>
      </c>
      <c r="AT182" s="377">
        <v>4427.7</v>
      </c>
      <c r="AU182" s="377">
        <v>21742.18</v>
      </c>
      <c r="AV182" s="377">
        <v>5139.75</v>
      </c>
      <c r="AW182" s="377">
        <v>4464</v>
      </c>
      <c r="AX182" s="377">
        <v>208106.19</v>
      </c>
      <c r="AY182" s="377">
        <v>109316.6</v>
      </c>
      <c r="AZ182" s="377">
        <v>132856.73000000001</v>
      </c>
      <c r="BA182" s="377">
        <v>887536.53</v>
      </c>
      <c r="BB182" s="377">
        <v>-10505</v>
      </c>
      <c r="BC182" s="377">
        <v>0</v>
      </c>
      <c r="BD182" s="377">
        <v>0</v>
      </c>
      <c r="BE182" s="377">
        <v>7214765.9499999993</v>
      </c>
      <c r="BF182" s="377">
        <v>1087187.9999999991</v>
      </c>
      <c r="BG182" s="377">
        <v>57640.830000000075</v>
      </c>
      <c r="BH182" s="377">
        <v>1144828.8299999991</v>
      </c>
      <c r="BI182" s="377">
        <v>17344.75</v>
      </c>
      <c r="BJ182" s="377">
        <v>0</v>
      </c>
      <c r="BK182" s="377">
        <v>0</v>
      </c>
      <c r="BL182" s="377">
        <v>17344.75</v>
      </c>
      <c r="BM182" s="377">
        <v>0</v>
      </c>
      <c r="BN182" s="377">
        <v>29934.12</v>
      </c>
      <c r="BO182" s="377">
        <v>0</v>
      </c>
      <c r="BP182" s="377">
        <v>0</v>
      </c>
      <c r="BQ182" s="377">
        <v>29934.12</v>
      </c>
      <c r="BR182" s="377">
        <v>68400</v>
      </c>
      <c r="BS182" s="377">
        <v>-12589.369999999999</v>
      </c>
      <c r="BT182" s="377">
        <v>55810.630000000005</v>
      </c>
      <c r="BU182" s="377">
        <v>0</v>
      </c>
      <c r="BV182" s="377">
        <v>0</v>
      </c>
      <c r="BW182" s="377">
        <v>0</v>
      </c>
      <c r="BX182" s="377">
        <v>0</v>
      </c>
      <c r="BY182" s="377">
        <v>0</v>
      </c>
      <c r="BZ182" s="377">
        <v>0</v>
      </c>
      <c r="CA182" s="377">
        <v>0</v>
      </c>
      <c r="CB182" s="377">
        <v>0</v>
      </c>
      <c r="CC182" s="377">
        <v>0</v>
      </c>
      <c r="CD182" s="377">
        <v>1144828.8299999991</v>
      </c>
      <c r="CE182" s="377">
        <v>0</v>
      </c>
      <c r="CF182" s="377">
        <v>55810.630000000005</v>
      </c>
      <c r="CG182" s="377">
        <v>0</v>
      </c>
      <c r="CH182" s="377">
        <v>0</v>
      </c>
      <c r="CI182" s="377">
        <f t="shared" si="2"/>
        <v>1200639.459999999</v>
      </c>
      <c r="CJ182" s="377">
        <v>1652158.73</v>
      </c>
      <c r="CK182" s="377">
        <v>0</v>
      </c>
      <c r="CL182" s="377">
        <v>0</v>
      </c>
      <c r="CM182" s="377">
        <v>1652158.73</v>
      </c>
      <c r="CN182" s="377">
        <v>0</v>
      </c>
      <c r="CO182" s="377">
        <v>0</v>
      </c>
      <c r="CP182" s="377">
        <v>20169.07</v>
      </c>
      <c r="CQ182" s="377">
        <v>0</v>
      </c>
      <c r="CR182" s="377">
        <v>-386703.39</v>
      </c>
      <c r="CS182" s="377">
        <v>1285624.4100000001</v>
      </c>
      <c r="CT182" s="377">
        <v>0</v>
      </c>
      <c r="CU182" s="377">
        <v>0</v>
      </c>
      <c r="CV182" s="377">
        <v>0</v>
      </c>
      <c r="CW182" s="377">
        <v>0</v>
      </c>
      <c r="CX182" s="377"/>
      <c r="CY182" s="377"/>
      <c r="CZ182" s="377"/>
      <c r="DA182" s="377">
        <v>0</v>
      </c>
      <c r="DB182" s="377">
        <v>0</v>
      </c>
      <c r="DC182" s="377">
        <v>0</v>
      </c>
      <c r="DD182" s="377">
        <v>34927.42</v>
      </c>
      <c r="DE182" s="377">
        <v>0</v>
      </c>
      <c r="DF182" s="377">
        <v>0</v>
      </c>
      <c r="DG182" s="377">
        <v>-58074.09</v>
      </c>
      <c r="DH182" s="377">
        <v>-61838.28</v>
      </c>
      <c r="DI182" s="377">
        <v>0</v>
      </c>
      <c r="DJ182" s="377">
        <v>0</v>
      </c>
      <c r="DK182" s="377">
        <v>-84984.95</v>
      </c>
      <c r="DL182" s="377">
        <v>0</v>
      </c>
      <c r="DM182" s="377">
        <v>0</v>
      </c>
      <c r="DN182" s="377">
        <v>0</v>
      </c>
      <c r="DO182" s="377">
        <v>0</v>
      </c>
      <c r="DP182" s="377">
        <v>0</v>
      </c>
      <c r="DQ182" s="447">
        <v>0</v>
      </c>
      <c r="DR182" s="378">
        <v>5340233.46</v>
      </c>
      <c r="DS182" s="448">
        <v>1874532.4899999993</v>
      </c>
      <c r="DT182" s="378">
        <v>109316.6</v>
      </c>
      <c r="DU182" s="378">
        <v>299737.65000000002</v>
      </c>
      <c r="DV182" s="378">
        <v>0</v>
      </c>
      <c r="DW182" s="378">
        <v>0</v>
      </c>
    </row>
    <row r="183" spans="1:127">
      <c r="A183" s="444">
        <v>2192</v>
      </c>
      <c r="B183" s="445" t="s">
        <v>501</v>
      </c>
      <c r="C183" s="444">
        <v>2192</v>
      </c>
      <c r="D183" s="446" t="s">
        <v>907</v>
      </c>
      <c r="E183" s="446" t="s">
        <v>573</v>
      </c>
      <c r="F183" s="446" t="s">
        <v>908</v>
      </c>
      <c r="G183" s="446" t="s">
        <v>571</v>
      </c>
      <c r="H183" s="377">
        <v>2709346.9</v>
      </c>
      <c r="I183" s="377">
        <v>0</v>
      </c>
      <c r="J183" s="377">
        <v>63206.080000000002</v>
      </c>
      <c r="K183" s="377">
        <v>0</v>
      </c>
      <c r="L183" s="377">
        <v>330640</v>
      </c>
      <c r="M183" s="377">
        <v>0</v>
      </c>
      <c r="N183" s="377">
        <v>0</v>
      </c>
      <c r="O183" s="377">
        <v>0</v>
      </c>
      <c r="P183" s="377">
        <v>75264.160000000003</v>
      </c>
      <c r="Q183" s="377">
        <v>0</v>
      </c>
      <c r="R183" s="377">
        <v>0</v>
      </c>
      <c r="S183" s="377">
        <v>0</v>
      </c>
      <c r="T183" s="377">
        <v>9334.7999999999993</v>
      </c>
      <c r="U183" s="377">
        <v>27625</v>
      </c>
      <c r="V183" s="377">
        <v>0</v>
      </c>
      <c r="W183" s="377">
        <v>11278.92</v>
      </c>
      <c r="X183" s="377">
        <v>20904</v>
      </c>
      <c r="Y183" s="377">
        <v>3247599.86</v>
      </c>
      <c r="Z183" s="377">
        <v>1515829.0900000061</v>
      </c>
      <c r="AA183" s="377">
        <v>0</v>
      </c>
      <c r="AB183" s="377">
        <v>499018.46</v>
      </c>
      <c r="AC183" s="377">
        <v>56631.410000000149</v>
      </c>
      <c r="AD183" s="377">
        <v>382067.02</v>
      </c>
      <c r="AE183" s="377">
        <v>0</v>
      </c>
      <c r="AF183" s="377">
        <v>91398.789999999339</v>
      </c>
      <c r="AG183" s="377">
        <v>9959.3600000000624</v>
      </c>
      <c r="AH183" s="377">
        <v>5645.5999999999985</v>
      </c>
      <c r="AI183" s="377">
        <v>0</v>
      </c>
      <c r="AJ183" s="377">
        <v>0</v>
      </c>
      <c r="AK183" s="377">
        <v>41535.489999999991</v>
      </c>
      <c r="AL183" s="377">
        <v>553.69000000000005</v>
      </c>
      <c r="AM183" s="377">
        <v>0</v>
      </c>
      <c r="AN183" s="377">
        <v>11065.97</v>
      </c>
      <c r="AO183" s="377">
        <v>67561.27</v>
      </c>
      <c r="AP183" s="377">
        <v>33654.800000000003</v>
      </c>
      <c r="AQ183" s="377">
        <v>29646.040000000005</v>
      </c>
      <c r="AR183" s="377">
        <v>122086.28000000014</v>
      </c>
      <c r="AS183" s="377">
        <v>25991.889999999992</v>
      </c>
      <c r="AT183" s="377">
        <v>0</v>
      </c>
      <c r="AU183" s="377">
        <v>56975.25</v>
      </c>
      <c r="AV183" s="377">
        <v>12566.4</v>
      </c>
      <c r="AW183" s="377">
        <v>7820</v>
      </c>
      <c r="AX183" s="377">
        <v>163577.33000000002</v>
      </c>
      <c r="AY183" s="377">
        <v>135000.71</v>
      </c>
      <c r="AZ183" s="377">
        <v>41465.72</v>
      </c>
      <c r="BA183" s="377">
        <v>137637.49</v>
      </c>
      <c r="BB183" s="377">
        <v>0</v>
      </c>
      <c r="BC183" s="377">
        <v>0</v>
      </c>
      <c r="BD183" s="377">
        <v>326.89</v>
      </c>
      <c r="BE183" s="377">
        <v>3448014.9500000062</v>
      </c>
      <c r="BF183" s="377">
        <v>544012.94999999984</v>
      </c>
      <c r="BG183" s="377">
        <v>-200415.09000000637</v>
      </c>
      <c r="BH183" s="377">
        <v>343597.85999999347</v>
      </c>
      <c r="BI183" s="377">
        <v>9681.25</v>
      </c>
      <c r="BJ183" s="377">
        <v>0</v>
      </c>
      <c r="BK183" s="377">
        <v>326.89</v>
      </c>
      <c r="BL183" s="377">
        <v>10008.14</v>
      </c>
      <c r="BM183" s="377">
        <v>0</v>
      </c>
      <c r="BN183" s="377">
        <v>10172.959999999999</v>
      </c>
      <c r="BO183" s="377">
        <v>0</v>
      </c>
      <c r="BP183" s="377">
        <v>0</v>
      </c>
      <c r="BQ183" s="377">
        <v>10172.959999999999</v>
      </c>
      <c r="BR183" s="377">
        <v>164.81999999999971</v>
      </c>
      <c r="BS183" s="377">
        <v>-164.81999999999971</v>
      </c>
      <c r="BT183" s="377">
        <v>0</v>
      </c>
      <c r="BU183" s="377">
        <v>0</v>
      </c>
      <c r="BV183" s="377">
        <v>0</v>
      </c>
      <c r="BW183" s="377">
        <v>0</v>
      </c>
      <c r="BX183" s="377">
        <v>0</v>
      </c>
      <c r="BY183" s="377">
        <v>0</v>
      </c>
      <c r="BZ183" s="377">
        <v>0</v>
      </c>
      <c r="CA183" s="377">
        <v>0</v>
      </c>
      <c r="CB183" s="377">
        <v>0</v>
      </c>
      <c r="CC183" s="377">
        <v>0</v>
      </c>
      <c r="CD183" s="377">
        <v>343597.85999999347</v>
      </c>
      <c r="CE183" s="377">
        <v>0</v>
      </c>
      <c r="CF183" s="377">
        <v>0</v>
      </c>
      <c r="CG183" s="377">
        <v>0</v>
      </c>
      <c r="CH183" s="377">
        <v>0</v>
      </c>
      <c r="CI183" s="377">
        <f t="shared" si="2"/>
        <v>343597.85999999347</v>
      </c>
      <c r="CJ183" s="377">
        <v>589940.46</v>
      </c>
      <c r="CK183" s="377">
        <v>0</v>
      </c>
      <c r="CL183" s="377">
        <v>0</v>
      </c>
      <c r="CM183" s="377">
        <v>589940.46</v>
      </c>
      <c r="CN183" s="377">
        <v>0</v>
      </c>
      <c r="CO183" s="377">
        <v>0</v>
      </c>
      <c r="CP183" s="377">
        <v>9796.36</v>
      </c>
      <c r="CQ183" s="377">
        <v>15.55</v>
      </c>
      <c r="CR183" s="377">
        <v>-240485.78</v>
      </c>
      <c r="CS183" s="377">
        <v>359266.58999999997</v>
      </c>
      <c r="CT183" s="377">
        <v>0</v>
      </c>
      <c r="CU183" s="377">
        <v>0</v>
      </c>
      <c r="CV183" s="377">
        <v>0</v>
      </c>
      <c r="CW183" s="377">
        <v>0</v>
      </c>
      <c r="CX183" s="377"/>
      <c r="CY183" s="377"/>
      <c r="CZ183" s="377"/>
      <c r="DA183" s="377">
        <v>0</v>
      </c>
      <c r="DB183" s="377">
        <v>0</v>
      </c>
      <c r="DC183" s="377">
        <v>0</v>
      </c>
      <c r="DD183" s="377">
        <v>16173.6</v>
      </c>
      <c r="DE183" s="377">
        <v>0</v>
      </c>
      <c r="DF183" s="377">
        <v>0</v>
      </c>
      <c r="DG183" s="377">
        <v>-27704.32</v>
      </c>
      <c r="DH183" s="377">
        <v>0</v>
      </c>
      <c r="DI183" s="377">
        <v>0</v>
      </c>
      <c r="DJ183" s="377">
        <v>0</v>
      </c>
      <c r="DK183" s="377">
        <v>-11530.72</v>
      </c>
      <c r="DL183" s="377">
        <v>0</v>
      </c>
      <c r="DM183" s="377">
        <v>0</v>
      </c>
      <c r="DN183" s="377">
        <v>0</v>
      </c>
      <c r="DO183" s="377">
        <v>-4138</v>
      </c>
      <c r="DP183" s="377">
        <v>0</v>
      </c>
      <c r="DQ183" s="447"/>
      <c r="DR183" s="378">
        <v>2554904.130000005</v>
      </c>
      <c r="DS183" s="448">
        <v>893110.82000000123</v>
      </c>
      <c r="DT183" s="378">
        <v>135000.71</v>
      </c>
      <c r="DU183" s="378">
        <v>84598.96</v>
      </c>
      <c r="DV183" s="378">
        <v>27625</v>
      </c>
      <c r="DW183" s="378">
        <v>-4138</v>
      </c>
    </row>
    <row r="184" spans="1:127">
      <c r="A184" s="444">
        <v>7014</v>
      </c>
      <c r="B184" s="445" t="s">
        <v>403</v>
      </c>
      <c r="C184" s="444">
        <v>7014</v>
      </c>
      <c r="D184" s="446" t="s">
        <v>907</v>
      </c>
      <c r="E184" s="446" t="s">
        <v>575</v>
      </c>
      <c r="F184" s="446" t="s">
        <v>908</v>
      </c>
      <c r="G184" s="446" t="s">
        <v>571</v>
      </c>
      <c r="H184" s="377">
        <v>3141587.74</v>
      </c>
      <c r="I184" s="377">
        <v>0</v>
      </c>
      <c r="J184" s="377">
        <v>4946809.95</v>
      </c>
      <c r="K184" s="377">
        <v>0</v>
      </c>
      <c r="L184" s="377">
        <v>164030</v>
      </c>
      <c r="M184" s="377">
        <v>4313.8599999999997</v>
      </c>
      <c r="N184" s="377">
        <v>11850</v>
      </c>
      <c r="O184" s="377">
        <v>0</v>
      </c>
      <c r="P184" s="377">
        <v>241312.85</v>
      </c>
      <c r="Q184" s="377">
        <v>27336.77</v>
      </c>
      <c r="R184" s="377">
        <v>0</v>
      </c>
      <c r="S184" s="377">
        <v>0</v>
      </c>
      <c r="T184" s="377">
        <v>0</v>
      </c>
      <c r="U184" s="377">
        <v>7762.59</v>
      </c>
      <c r="V184" s="377">
        <v>0</v>
      </c>
      <c r="W184" s="377">
        <v>15994.94</v>
      </c>
      <c r="X184" s="377">
        <v>27728</v>
      </c>
      <c r="Y184" s="377">
        <v>8588726.6999999993</v>
      </c>
      <c r="Z184" s="377">
        <v>2232800.4900000002</v>
      </c>
      <c r="AA184" s="377">
        <v>0</v>
      </c>
      <c r="AB184" s="377">
        <v>2586036.56</v>
      </c>
      <c r="AC184" s="377">
        <v>68056.39</v>
      </c>
      <c r="AD184" s="377">
        <v>334120.46999999997</v>
      </c>
      <c r="AE184" s="377">
        <v>0</v>
      </c>
      <c r="AF184" s="377">
        <v>45207.07</v>
      </c>
      <c r="AG184" s="377">
        <v>27516.67</v>
      </c>
      <c r="AH184" s="377">
        <v>37118.39</v>
      </c>
      <c r="AI184" s="377">
        <v>0</v>
      </c>
      <c r="AJ184" s="377">
        <v>0</v>
      </c>
      <c r="AK184" s="377">
        <v>124238.18</v>
      </c>
      <c r="AL184" s="377">
        <v>7881.6</v>
      </c>
      <c r="AM184" s="377">
        <v>135291.34</v>
      </c>
      <c r="AN184" s="377">
        <v>17008.490000000002</v>
      </c>
      <c r="AO184" s="377">
        <v>135755.16</v>
      </c>
      <c r="AP184" s="377">
        <v>0</v>
      </c>
      <c r="AQ184" s="377">
        <v>31383.599999999999</v>
      </c>
      <c r="AR184" s="377">
        <v>57263.53</v>
      </c>
      <c r="AS184" s="377">
        <v>67698.97</v>
      </c>
      <c r="AT184" s="377">
        <v>4260.82</v>
      </c>
      <c r="AU184" s="377">
        <v>23950.31</v>
      </c>
      <c r="AV184" s="377">
        <v>14195.619999999999</v>
      </c>
      <c r="AW184" s="377">
        <v>0</v>
      </c>
      <c r="AX184" s="377">
        <v>182888.66</v>
      </c>
      <c r="AY184" s="377">
        <v>1509428.57</v>
      </c>
      <c r="AZ184" s="377">
        <v>143698.43</v>
      </c>
      <c r="BA184" s="377">
        <v>255035.09</v>
      </c>
      <c r="BB184" s="377">
        <v>0</v>
      </c>
      <c r="BC184" s="377">
        <v>0</v>
      </c>
      <c r="BD184" s="377">
        <v>0</v>
      </c>
      <c r="BE184" s="377">
        <v>8040834.4099999992</v>
      </c>
      <c r="BF184" s="377">
        <v>1241397.0499999991</v>
      </c>
      <c r="BG184" s="377">
        <v>547892.29</v>
      </c>
      <c r="BH184" s="377">
        <v>1789289.3399999992</v>
      </c>
      <c r="BI184" s="377">
        <v>-31968</v>
      </c>
      <c r="BJ184" s="377">
        <v>0</v>
      </c>
      <c r="BK184" s="377">
        <v>0</v>
      </c>
      <c r="BL184" s="377">
        <v>-31968</v>
      </c>
      <c r="BM184" s="377">
        <v>0</v>
      </c>
      <c r="BN184" s="377">
        <v>0</v>
      </c>
      <c r="BO184" s="377">
        <v>0</v>
      </c>
      <c r="BP184" s="377">
        <v>0</v>
      </c>
      <c r="BQ184" s="377">
        <v>0</v>
      </c>
      <c r="BR184" s="377">
        <v>49333.66</v>
      </c>
      <c r="BS184" s="377">
        <v>-31968</v>
      </c>
      <c r="BT184" s="377">
        <v>17365.660000000003</v>
      </c>
      <c r="BU184" s="377">
        <v>0</v>
      </c>
      <c r="BV184" s="377">
        <v>0</v>
      </c>
      <c r="BW184" s="377">
        <v>0</v>
      </c>
      <c r="BX184" s="377">
        <v>0</v>
      </c>
      <c r="BY184" s="377">
        <v>0</v>
      </c>
      <c r="BZ184" s="377">
        <v>0</v>
      </c>
      <c r="CA184" s="377">
        <v>0</v>
      </c>
      <c r="CB184" s="377">
        <v>0</v>
      </c>
      <c r="CC184" s="377">
        <v>0</v>
      </c>
      <c r="CD184" s="377">
        <v>1789289.3399999992</v>
      </c>
      <c r="CE184" s="377">
        <v>0</v>
      </c>
      <c r="CF184" s="377">
        <v>17365.660000000003</v>
      </c>
      <c r="CG184" s="377">
        <v>0</v>
      </c>
      <c r="CH184" s="377">
        <v>0</v>
      </c>
      <c r="CI184" s="377">
        <f t="shared" si="2"/>
        <v>1806654.9999999991</v>
      </c>
      <c r="CJ184" s="377">
        <v>150000</v>
      </c>
      <c r="CK184" s="377">
        <v>58347.5</v>
      </c>
      <c r="CL184" s="377">
        <v>24435.79</v>
      </c>
      <c r="CM184" s="377">
        <v>116088.29000000001</v>
      </c>
      <c r="CN184" s="377">
        <v>173.57</v>
      </c>
      <c r="CO184" s="377">
        <v>0</v>
      </c>
      <c r="CP184" s="377">
        <v>58882.38</v>
      </c>
      <c r="CQ184" s="377">
        <v>0</v>
      </c>
      <c r="CR184" s="377">
        <v>0</v>
      </c>
      <c r="CS184" s="377">
        <v>175144.24000000002</v>
      </c>
      <c r="CT184" s="377">
        <v>1530361</v>
      </c>
      <c r="CU184" s="377">
        <v>0</v>
      </c>
      <c r="CV184" s="377">
        <v>0</v>
      </c>
      <c r="CW184" s="377">
        <v>1530361</v>
      </c>
      <c r="CX184" s="377"/>
      <c r="CY184" s="377"/>
      <c r="CZ184" s="377"/>
      <c r="DA184" s="377">
        <v>0</v>
      </c>
      <c r="DB184" s="377">
        <v>1530361</v>
      </c>
      <c r="DC184" s="377">
        <v>0</v>
      </c>
      <c r="DD184" s="377">
        <v>0</v>
      </c>
      <c r="DE184" s="377">
        <v>0</v>
      </c>
      <c r="DF184" s="377">
        <v>0</v>
      </c>
      <c r="DG184" s="377">
        <v>-17565.84</v>
      </c>
      <c r="DH184" s="377">
        <v>-334</v>
      </c>
      <c r="DI184" s="377">
        <v>0</v>
      </c>
      <c r="DJ184" s="377">
        <v>0</v>
      </c>
      <c r="DK184" s="377">
        <v>-17899.84</v>
      </c>
      <c r="DL184" s="377">
        <v>18845</v>
      </c>
      <c r="DM184" s="377">
        <v>156957.53</v>
      </c>
      <c r="DN184" s="377">
        <v>-57319.23</v>
      </c>
      <c r="DO184" s="377">
        <v>0</v>
      </c>
      <c r="DP184" s="377">
        <v>566.22</v>
      </c>
      <c r="DQ184" s="447">
        <v>8.0000000074505806E-2</v>
      </c>
      <c r="DR184" s="378">
        <v>5293737.6500000004</v>
      </c>
      <c r="DS184" s="448">
        <v>2747096.7599999988</v>
      </c>
      <c r="DT184" s="378">
        <v>1509428.57</v>
      </c>
      <c r="DU184" s="378">
        <v>268649.62</v>
      </c>
      <c r="DV184" s="378">
        <v>7762.59</v>
      </c>
      <c r="DW184" s="378">
        <v>119049.51999999999</v>
      </c>
    </row>
    <row r="185" spans="1:127">
      <c r="A185" s="444">
        <v>7009</v>
      </c>
      <c r="B185" s="445" t="s">
        <v>404</v>
      </c>
      <c r="C185" s="444">
        <v>7009</v>
      </c>
      <c r="D185" s="446" t="s">
        <v>907</v>
      </c>
      <c r="E185" s="446" t="s">
        <v>575</v>
      </c>
      <c r="F185" s="446" t="s">
        <v>908</v>
      </c>
      <c r="G185" s="446" t="s">
        <v>571</v>
      </c>
      <c r="H185" s="377">
        <v>2053732.25</v>
      </c>
      <c r="I185" s="377">
        <v>408754</v>
      </c>
      <c r="J185" s="377">
        <v>4452371.24</v>
      </c>
      <c r="K185" s="377">
        <v>0</v>
      </c>
      <c r="L185" s="377">
        <v>172180</v>
      </c>
      <c r="M185" s="377">
        <v>3085.64</v>
      </c>
      <c r="N185" s="377">
        <v>970518.26</v>
      </c>
      <c r="O185" s="377">
        <v>30259.5</v>
      </c>
      <c r="P185" s="377">
        <v>139775.04000000001</v>
      </c>
      <c r="Q185" s="377">
        <v>18353.72</v>
      </c>
      <c r="R185" s="377">
        <v>0</v>
      </c>
      <c r="S185" s="377">
        <v>53636</v>
      </c>
      <c r="T185" s="377">
        <v>4711.09</v>
      </c>
      <c r="U185" s="377">
        <v>70957.3</v>
      </c>
      <c r="V185" s="377">
        <v>0</v>
      </c>
      <c r="W185" s="377">
        <v>5888</v>
      </c>
      <c r="X185" s="377">
        <v>21334</v>
      </c>
      <c r="Y185" s="377">
        <v>8405556.0399999991</v>
      </c>
      <c r="Z185" s="377">
        <v>2399398.7199999997</v>
      </c>
      <c r="AA185" s="377">
        <v>0</v>
      </c>
      <c r="AB185" s="377">
        <v>2930058.89</v>
      </c>
      <c r="AC185" s="377">
        <v>290188.12000000005</v>
      </c>
      <c r="AD185" s="377">
        <v>485026.13</v>
      </c>
      <c r="AE185" s="377">
        <v>0</v>
      </c>
      <c r="AF185" s="377">
        <v>146377.25</v>
      </c>
      <c r="AG185" s="377">
        <v>5988.79</v>
      </c>
      <c r="AH185" s="377">
        <v>17168.019999999997</v>
      </c>
      <c r="AI185" s="377">
        <v>0</v>
      </c>
      <c r="AJ185" s="377">
        <v>0</v>
      </c>
      <c r="AK185" s="377">
        <v>64596.840000000004</v>
      </c>
      <c r="AL185" s="377">
        <v>7497.98</v>
      </c>
      <c r="AM185" s="377">
        <v>15538.48</v>
      </c>
      <c r="AN185" s="377">
        <v>26886.829999999998</v>
      </c>
      <c r="AO185" s="377">
        <v>201149.7</v>
      </c>
      <c r="AP185" s="377">
        <v>0</v>
      </c>
      <c r="AQ185" s="377">
        <v>73744.259999999995</v>
      </c>
      <c r="AR185" s="377">
        <v>123584.21399999999</v>
      </c>
      <c r="AS185" s="377">
        <v>59698.37</v>
      </c>
      <c r="AT185" s="377">
        <v>861.77</v>
      </c>
      <c r="AU185" s="377">
        <v>42241.62</v>
      </c>
      <c r="AV185" s="377">
        <v>5850</v>
      </c>
      <c r="AW185" s="377">
        <v>0</v>
      </c>
      <c r="AX185" s="377">
        <v>176520.05000000002</v>
      </c>
      <c r="AY185" s="377">
        <v>126728.79000000001</v>
      </c>
      <c r="AZ185" s="377">
        <v>326515.31</v>
      </c>
      <c r="BA185" s="377">
        <v>98800.24</v>
      </c>
      <c r="BB185" s="377">
        <v>0</v>
      </c>
      <c r="BC185" s="377">
        <v>0</v>
      </c>
      <c r="BD185" s="377">
        <v>191874.82</v>
      </c>
      <c r="BE185" s="377">
        <v>7816295.1939999992</v>
      </c>
      <c r="BF185" s="377">
        <v>1525336.6100000003</v>
      </c>
      <c r="BG185" s="377">
        <v>589260.8459999999</v>
      </c>
      <c r="BH185" s="377">
        <v>2114597.4560000002</v>
      </c>
      <c r="BI185" s="377">
        <v>77068.75</v>
      </c>
      <c r="BJ185" s="377">
        <v>0</v>
      </c>
      <c r="BK185" s="377">
        <v>191874.82</v>
      </c>
      <c r="BL185" s="377">
        <v>268943.57</v>
      </c>
      <c r="BM185" s="377">
        <v>0</v>
      </c>
      <c r="BN185" s="377">
        <v>221952.63</v>
      </c>
      <c r="BO185" s="377">
        <v>51121.03</v>
      </c>
      <c r="BP185" s="377">
        <v>31273.159999999996</v>
      </c>
      <c r="BQ185" s="377">
        <v>304346.82</v>
      </c>
      <c r="BR185" s="377">
        <v>45567.26</v>
      </c>
      <c r="BS185" s="377">
        <v>-35403.25</v>
      </c>
      <c r="BT185" s="377">
        <v>10164.010000000002</v>
      </c>
      <c r="BU185" s="377">
        <v>0</v>
      </c>
      <c r="BV185" s="377">
        <v>0</v>
      </c>
      <c r="BW185" s="377">
        <v>0</v>
      </c>
      <c r="BX185" s="377">
        <v>0</v>
      </c>
      <c r="BY185" s="377">
        <v>0</v>
      </c>
      <c r="BZ185" s="377">
        <v>0</v>
      </c>
      <c r="CA185" s="377">
        <v>0</v>
      </c>
      <c r="CB185" s="377">
        <v>0</v>
      </c>
      <c r="CC185" s="377">
        <v>0</v>
      </c>
      <c r="CD185" s="377">
        <v>2114597.4560000002</v>
      </c>
      <c r="CE185" s="377">
        <v>0</v>
      </c>
      <c r="CF185" s="377">
        <v>10164.010000000002</v>
      </c>
      <c r="CG185" s="377">
        <v>0</v>
      </c>
      <c r="CH185" s="377">
        <v>0</v>
      </c>
      <c r="CI185" s="377">
        <f t="shared" si="2"/>
        <v>2124761.466</v>
      </c>
      <c r="CJ185" s="377">
        <v>50000</v>
      </c>
      <c r="CK185" s="377">
        <v>1381.62</v>
      </c>
      <c r="CL185" s="377">
        <v>0</v>
      </c>
      <c r="CM185" s="377">
        <v>48618.38</v>
      </c>
      <c r="CN185" s="377">
        <v>0</v>
      </c>
      <c r="CO185" s="377">
        <v>0</v>
      </c>
      <c r="CP185" s="377">
        <v>30254.06</v>
      </c>
      <c r="CQ185" s="377">
        <v>81.45</v>
      </c>
      <c r="CR185" s="377">
        <v>-365206.61</v>
      </c>
      <c r="CS185" s="377">
        <v>-286252.71999999997</v>
      </c>
      <c r="CT185" s="377">
        <v>2301854.85</v>
      </c>
      <c r="CU185" s="377">
        <v>0</v>
      </c>
      <c r="CV185" s="377">
        <v>0</v>
      </c>
      <c r="CW185" s="377">
        <v>2301854.85</v>
      </c>
      <c r="CX185" s="377"/>
      <c r="CY185" s="377"/>
      <c r="CZ185" s="377"/>
      <c r="DA185" s="377">
        <v>0</v>
      </c>
      <c r="DB185" s="377">
        <v>2301854.85</v>
      </c>
      <c r="DC185" s="377">
        <v>195116.19</v>
      </c>
      <c r="DD185" s="377">
        <v>64977.95</v>
      </c>
      <c r="DE185" s="377">
        <v>25483.93</v>
      </c>
      <c r="DF185" s="377">
        <v>0</v>
      </c>
      <c r="DG185" s="377">
        <v>-128789.8</v>
      </c>
      <c r="DH185" s="377">
        <v>-47628.87</v>
      </c>
      <c r="DI185" s="377">
        <v>0</v>
      </c>
      <c r="DJ185" s="377">
        <v>0</v>
      </c>
      <c r="DK185" s="377">
        <v>109159.40000000002</v>
      </c>
      <c r="DL185" s="377">
        <v>0</v>
      </c>
      <c r="DM185" s="377">
        <v>0</v>
      </c>
      <c r="DN185" s="377">
        <v>0</v>
      </c>
      <c r="DO185" s="377">
        <v>0</v>
      </c>
      <c r="DP185" s="377">
        <v>0</v>
      </c>
      <c r="DQ185" s="447">
        <v>-6.0000000521540642E-2</v>
      </c>
      <c r="DR185" s="378">
        <v>6257037.8999999994</v>
      </c>
      <c r="DS185" s="448">
        <v>1559257.2939999998</v>
      </c>
      <c r="DT185" s="378">
        <v>126728.79000000001</v>
      </c>
      <c r="DU185" s="378">
        <v>193099.35</v>
      </c>
      <c r="DV185" s="378">
        <v>124593.3</v>
      </c>
      <c r="DW185" s="378">
        <v>0</v>
      </c>
    </row>
    <row r="186" spans="1:127">
      <c r="A186" s="444">
        <v>5203</v>
      </c>
      <c r="B186" s="445" t="s">
        <v>405</v>
      </c>
      <c r="C186" s="444">
        <v>5203</v>
      </c>
      <c r="D186" s="446" t="s">
        <v>907</v>
      </c>
      <c r="E186" s="446" t="s">
        <v>573</v>
      </c>
      <c r="F186" s="446" t="s">
        <v>908</v>
      </c>
      <c r="G186" s="446" t="s">
        <v>571</v>
      </c>
      <c r="H186" s="377">
        <v>1650489.36</v>
      </c>
      <c r="I186" s="377">
        <v>0</v>
      </c>
      <c r="J186" s="377">
        <v>70136.649999999994</v>
      </c>
      <c r="K186" s="377">
        <v>0</v>
      </c>
      <c r="L186" s="377">
        <v>36220</v>
      </c>
      <c r="M186" s="377">
        <v>7400</v>
      </c>
      <c r="N186" s="377">
        <v>0</v>
      </c>
      <c r="O186" s="377">
        <v>958.33</v>
      </c>
      <c r="P186" s="377">
        <v>27.02</v>
      </c>
      <c r="Q186" s="377">
        <v>17394.599999999999</v>
      </c>
      <c r="R186" s="377">
        <v>0</v>
      </c>
      <c r="S186" s="377">
        <v>0</v>
      </c>
      <c r="T186" s="377">
        <v>125102.39999999999</v>
      </c>
      <c r="U186" s="377">
        <v>21726.66</v>
      </c>
      <c r="V186" s="377">
        <v>0</v>
      </c>
      <c r="W186" s="377">
        <v>85.63</v>
      </c>
      <c r="X186" s="377">
        <v>126338</v>
      </c>
      <c r="Y186" s="377">
        <v>2055878.65</v>
      </c>
      <c r="Z186" s="377">
        <v>943906.49</v>
      </c>
      <c r="AA186" s="377">
        <v>0</v>
      </c>
      <c r="AB186" s="377">
        <v>340790.08</v>
      </c>
      <c r="AC186" s="377">
        <v>21911.97</v>
      </c>
      <c r="AD186" s="377">
        <v>101058.58</v>
      </c>
      <c r="AE186" s="377">
        <v>92416.57</v>
      </c>
      <c r="AF186" s="377">
        <v>153286.82</v>
      </c>
      <c r="AG186" s="377">
        <v>484</v>
      </c>
      <c r="AH186" s="377">
        <v>5544.33</v>
      </c>
      <c r="AI186" s="377">
        <v>0</v>
      </c>
      <c r="AJ186" s="377">
        <v>0</v>
      </c>
      <c r="AK186" s="377">
        <v>16514.23</v>
      </c>
      <c r="AL186" s="377">
        <v>5350.2</v>
      </c>
      <c r="AM186" s="377">
        <v>43368.12</v>
      </c>
      <c r="AN186" s="377">
        <v>5662.47</v>
      </c>
      <c r="AO186" s="377">
        <v>37345.019999999997</v>
      </c>
      <c r="AP186" s="377">
        <v>6271.17</v>
      </c>
      <c r="AQ186" s="377">
        <v>18229.82</v>
      </c>
      <c r="AR186" s="377">
        <v>46431.35</v>
      </c>
      <c r="AS186" s="377">
        <v>23211.98</v>
      </c>
      <c r="AT186" s="377">
        <v>0</v>
      </c>
      <c r="AU186" s="377">
        <v>21790.78</v>
      </c>
      <c r="AV186" s="377">
        <v>5589.75</v>
      </c>
      <c r="AW186" s="377">
        <v>0</v>
      </c>
      <c r="AX186" s="377">
        <v>57177.24</v>
      </c>
      <c r="AY186" s="377">
        <v>3930</v>
      </c>
      <c r="AZ186" s="377">
        <v>34132.1</v>
      </c>
      <c r="BA186" s="377">
        <v>62134.11</v>
      </c>
      <c r="BB186" s="377">
        <v>0</v>
      </c>
      <c r="BC186" s="377">
        <v>0</v>
      </c>
      <c r="BD186" s="377">
        <v>0</v>
      </c>
      <c r="BE186" s="377">
        <v>2046537.1800000006</v>
      </c>
      <c r="BF186" s="377">
        <v>73314.450000000157</v>
      </c>
      <c r="BG186" s="377">
        <v>9341.4699999992736</v>
      </c>
      <c r="BH186" s="377">
        <v>82655.919999999431</v>
      </c>
      <c r="BI186" s="377">
        <v>7685.5</v>
      </c>
      <c r="BJ186" s="377">
        <v>0</v>
      </c>
      <c r="BK186" s="377">
        <v>0</v>
      </c>
      <c r="BL186" s="377">
        <v>7685.5</v>
      </c>
      <c r="BM186" s="377">
        <v>7685.5</v>
      </c>
      <c r="BN186" s="377">
        <v>0</v>
      </c>
      <c r="BO186" s="377">
        <v>0</v>
      </c>
      <c r="BP186" s="377">
        <v>0</v>
      </c>
      <c r="BQ186" s="377">
        <v>7685.5</v>
      </c>
      <c r="BR186" s="377">
        <v>0</v>
      </c>
      <c r="BS186" s="377">
        <v>0</v>
      </c>
      <c r="BT186" s="377">
        <v>0</v>
      </c>
      <c r="BU186" s="377">
        <v>0</v>
      </c>
      <c r="BV186" s="377">
        <v>0</v>
      </c>
      <c r="BW186" s="377">
        <v>0</v>
      </c>
      <c r="BX186" s="377">
        <v>0</v>
      </c>
      <c r="BY186" s="377">
        <v>0</v>
      </c>
      <c r="BZ186" s="377">
        <v>0</v>
      </c>
      <c r="CA186" s="377">
        <v>0</v>
      </c>
      <c r="CB186" s="377">
        <v>0</v>
      </c>
      <c r="CC186" s="377">
        <v>0</v>
      </c>
      <c r="CD186" s="377">
        <v>82655.919999999431</v>
      </c>
      <c r="CE186" s="377">
        <v>0</v>
      </c>
      <c r="CF186" s="377">
        <v>0</v>
      </c>
      <c r="CG186" s="377">
        <v>0</v>
      </c>
      <c r="CH186" s="377">
        <v>0</v>
      </c>
      <c r="CI186" s="377">
        <f t="shared" si="2"/>
        <v>82655.919999999431</v>
      </c>
      <c r="CJ186" s="377">
        <v>75194.7</v>
      </c>
      <c r="CK186" s="377">
        <v>0</v>
      </c>
      <c r="CL186" s="377">
        <v>0</v>
      </c>
      <c r="CM186" s="377">
        <v>75194.7</v>
      </c>
      <c r="CN186" s="377">
        <v>0</v>
      </c>
      <c r="CO186" s="377">
        <v>0</v>
      </c>
      <c r="CP186" s="377">
        <v>4206.68</v>
      </c>
      <c r="CQ186" s="377">
        <v>0</v>
      </c>
      <c r="CR186" s="377">
        <v>0</v>
      </c>
      <c r="CS186" s="377">
        <v>79401.38</v>
      </c>
      <c r="CT186" s="377">
        <v>250</v>
      </c>
      <c r="CU186" s="377">
        <v>0</v>
      </c>
      <c r="CV186" s="377">
        <v>0</v>
      </c>
      <c r="CW186" s="377">
        <v>250</v>
      </c>
      <c r="CX186" s="377"/>
      <c r="CY186" s="377"/>
      <c r="CZ186" s="377"/>
      <c r="DA186" s="377">
        <v>0</v>
      </c>
      <c r="DB186" s="377">
        <v>250</v>
      </c>
      <c r="DC186" s="377">
        <v>0</v>
      </c>
      <c r="DD186" s="377">
        <v>21633.56</v>
      </c>
      <c r="DE186" s="377">
        <v>0</v>
      </c>
      <c r="DF186" s="377">
        <v>0</v>
      </c>
      <c r="DG186" s="377">
        <v>-4613.08</v>
      </c>
      <c r="DH186" s="377">
        <v>0</v>
      </c>
      <c r="DI186" s="377">
        <v>0</v>
      </c>
      <c r="DJ186" s="377">
        <v>-4556</v>
      </c>
      <c r="DK186" s="377">
        <v>12464.480000000003</v>
      </c>
      <c r="DL186" s="377">
        <v>0</v>
      </c>
      <c r="DM186" s="377">
        <v>0</v>
      </c>
      <c r="DN186" s="377">
        <v>-9459.94</v>
      </c>
      <c r="DO186" s="377">
        <v>0</v>
      </c>
      <c r="DP186" s="377">
        <v>0</v>
      </c>
      <c r="DQ186" s="447"/>
      <c r="DR186" s="378">
        <v>1653854.5100000002</v>
      </c>
      <c r="DS186" s="448">
        <v>392682.67000000039</v>
      </c>
      <c r="DT186" s="378">
        <v>3930</v>
      </c>
      <c r="DU186" s="378">
        <v>143482.34999999998</v>
      </c>
      <c r="DV186" s="378">
        <v>21726.66</v>
      </c>
      <c r="DW186" s="378">
        <v>-9459.94</v>
      </c>
    </row>
    <row r="187" spans="1:127">
      <c r="A187" s="444">
        <v>5202</v>
      </c>
      <c r="B187" s="445" t="s">
        <v>406</v>
      </c>
      <c r="C187" s="444">
        <v>5202</v>
      </c>
      <c r="D187" s="446" t="s">
        <v>907</v>
      </c>
      <c r="E187" s="446" t="s">
        <v>573</v>
      </c>
      <c r="F187" s="446" t="s">
        <v>908</v>
      </c>
      <c r="G187" s="446" t="s">
        <v>571</v>
      </c>
      <c r="H187" s="377">
        <v>1757664.47</v>
      </c>
      <c r="I187" s="377">
        <v>0</v>
      </c>
      <c r="J187" s="377">
        <v>127484.95</v>
      </c>
      <c r="K187" s="377">
        <v>0</v>
      </c>
      <c r="L187" s="377">
        <v>74700</v>
      </c>
      <c r="M187" s="377">
        <v>2228.2199999999998</v>
      </c>
      <c r="N187" s="377">
        <v>0</v>
      </c>
      <c r="O187" s="377">
        <v>67165.91</v>
      </c>
      <c r="P187" s="377">
        <v>34.18</v>
      </c>
      <c r="Q187" s="377">
        <v>97816.43</v>
      </c>
      <c r="R187" s="377">
        <v>0</v>
      </c>
      <c r="S187" s="377">
        <v>0</v>
      </c>
      <c r="T187" s="377">
        <v>99894.26</v>
      </c>
      <c r="U187" s="377">
        <v>44568.3</v>
      </c>
      <c r="V187" s="377">
        <v>0</v>
      </c>
      <c r="W187" s="377">
        <v>4.38</v>
      </c>
      <c r="X187" s="377">
        <v>19589</v>
      </c>
      <c r="Y187" s="377">
        <v>2291150.0999999992</v>
      </c>
      <c r="Z187" s="377">
        <v>1145677.81</v>
      </c>
      <c r="AA187" s="377">
        <v>0</v>
      </c>
      <c r="AB187" s="377">
        <v>244431.67</v>
      </c>
      <c r="AC187" s="377">
        <v>44433.74</v>
      </c>
      <c r="AD187" s="377">
        <v>131318.57</v>
      </c>
      <c r="AE187" s="377">
        <v>85968.81</v>
      </c>
      <c r="AF187" s="377">
        <v>90532.09</v>
      </c>
      <c r="AG187" s="377">
        <v>3548.33</v>
      </c>
      <c r="AH187" s="377">
        <v>7948.94</v>
      </c>
      <c r="AI187" s="377">
        <v>0</v>
      </c>
      <c r="AJ187" s="377">
        <v>0</v>
      </c>
      <c r="AK187" s="377">
        <v>25064.7</v>
      </c>
      <c r="AL187" s="377">
        <v>8766.16</v>
      </c>
      <c r="AM187" s="377">
        <v>43080.89</v>
      </c>
      <c r="AN187" s="377">
        <v>7307.58</v>
      </c>
      <c r="AO187" s="377">
        <v>34163.08</v>
      </c>
      <c r="AP187" s="377">
        <v>4213.47</v>
      </c>
      <c r="AQ187" s="377">
        <v>63340.130000000005</v>
      </c>
      <c r="AR187" s="377">
        <v>93332.160000000003</v>
      </c>
      <c r="AS187" s="377">
        <v>4441.66</v>
      </c>
      <c r="AT187" s="377">
        <v>0</v>
      </c>
      <c r="AU187" s="377">
        <v>44211.240000000005</v>
      </c>
      <c r="AV187" s="377">
        <v>10947.51</v>
      </c>
      <c r="AW187" s="377">
        <v>2070</v>
      </c>
      <c r="AX187" s="377">
        <v>44227.98</v>
      </c>
      <c r="AY187" s="377">
        <v>71916.47</v>
      </c>
      <c r="AZ187" s="377">
        <v>9025.2000000000007</v>
      </c>
      <c r="BA187" s="377">
        <v>36882.550000000003</v>
      </c>
      <c r="BB187" s="377">
        <v>0</v>
      </c>
      <c r="BC187" s="377">
        <v>0</v>
      </c>
      <c r="BD187" s="377">
        <v>0</v>
      </c>
      <c r="BE187" s="377">
        <v>2256850.7400000002</v>
      </c>
      <c r="BF187" s="377">
        <v>197488.27000000008</v>
      </c>
      <c r="BG187" s="377">
        <v>34299.359999998938</v>
      </c>
      <c r="BH187" s="377">
        <v>231787.62999999902</v>
      </c>
      <c r="BI187" s="377">
        <v>8050</v>
      </c>
      <c r="BJ187" s="377">
        <v>0</v>
      </c>
      <c r="BK187" s="377">
        <v>0</v>
      </c>
      <c r="BL187" s="377">
        <v>8050</v>
      </c>
      <c r="BM187" s="377">
        <v>0</v>
      </c>
      <c r="BN187" s="377">
        <v>0</v>
      </c>
      <c r="BO187" s="377">
        <v>0</v>
      </c>
      <c r="BP187" s="377">
        <v>0</v>
      </c>
      <c r="BQ187" s="377">
        <v>0</v>
      </c>
      <c r="BR187" s="377">
        <v>19419</v>
      </c>
      <c r="BS187" s="377">
        <v>8050</v>
      </c>
      <c r="BT187" s="377">
        <v>27469</v>
      </c>
      <c r="BU187" s="377">
        <v>0</v>
      </c>
      <c r="BV187" s="377">
        <v>0</v>
      </c>
      <c r="BW187" s="377">
        <v>0</v>
      </c>
      <c r="BX187" s="377">
        <v>0</v>
      </c>
      <c r="BY187" s="377">
        <v>0</v>
      </c>
      <c r="BZ187" s="377">
        <v>0</v>
      </c>
      <c r="CA187" s="377">
        <v>0</v>
      </c>
      <c r="CB187" s="377">
        <v>0</v>
      </c>
      <c r="CC187" s="377">
        <v>0</v>
      </c>
      <c r="CD187" s="377">
        <v>231787.62999999902</v>
      </c>
      <c r="CE187" s="377">
        <v>0</v>
      </c>
      <c r="CF187" s="377">
        <v>27469</v>
      </c>
      <c r="CG187" s="377">
        <v>0</v>
      </c>
      <c r="CH187" s="377">
        <v>0</v>
      </c>
      <c r="CI187" s="377">
        <f t="shared" si="2"/>
        <v>259256.62999999902</v>
      </c>
      <c r="CJ187" s="377">
        <v>351166.47</v>
      </c>
      <c r="CK187" s="377">
        <v>62774.23</v>
      </c>
      <c r="CL187" s="377">
        <v>0</v>
      </c>
      <c r="CM187" s="377">
        <v>288392.24</v>
      </c>
      <c r="CN187" s="377">
        <v>230.08</v>
      </c>
      <c r="CO187" s="377">
        <v>0</v>
      </c>
      <c r="CP187" s="377">
        <v>6961.12</v>
      </c>
      <c r="CQ187" s="377">
        <v>0</v>
      </c>
      <c r="CR187" s="377">
        <v>0</v>
      </c>
      <c r="CS187" s="377">
        <v>295583.44</v>
      </c>
      <c r="CT187" s="377">
        <v>612.03</v>
      </c>
      <c r="CU187" s="377">
        <v>0</v>
      </c>
      <c r="CV187" s="377">
        <v>0</v>
      </c>
      <c r="CW187" s="377">
        <v>612.03</v>
      </c>
      <c r="CX187" s="377"/>
      <c r="CY187" s="377"/>
      <c r="CZ187" s="377"/>
      <c r="DA187" s="377">
        <v>0</v>
      </c>
      <c r="DB187" s="377">
        <v>612.03</v>
      </c>
      <c r="DC187" s="377">
        <v>13165.5</v>
      </c>
      <c r="DD187" s="377">
        <v>0</v>
      </c>
      <c r="DE187" s="377">
        <v>0</v>
      </c>
      <c r="DF187" s="377">
        <v>0</v>
      </c>
      <c r="DG187" s="377">
        <v>-14713.58</v>
      </c>
      <c r="DH187" s="377">
        <v>-35390.770000000004</v>
      </c>
      <c r="DI187" s="377">
        <v>0</v>
      </c>
      <c r="DJ187" s="377">
        <v>0</v>
      </c>
      <c r="DK187" s="377">
        <v>-36938.850000000006</v>
      </c>
      <c r="DL187" s="377">
        <v>0</v>
      </c>
      <c r="DM187" s="377">
        <v>0</v>
      </c>
      <c r="DN187" s="377">
        <v>0</v>
      </c>
      <c r="DO187" s="377">
        <v>0</v>
      </c>
      <c r="DP187" s="377">
        <v>0</v>
      </c>
      <c r="DQ187" s="447">
        <v>1.0000000009313226E-2</v>
      </c>
      <c r="DR187" s="378">
        <v>1745911.0200000003</v>
      </c>
      <c r="DS187" s="448">
        <v>510939.72</v>
      </c>
      <c r="DT187" s="378">
        <v>71916.47</v>
      </c>
      <c r="DU187" s="378">
        <v>264910.77999999997</v>
      </c>
      <c r="DV187" s="378">
        <v>44568.3</v>
      </c>
      <c r="DW187" s="378">
        <v>0</v>
      </c>
    </row>
    <row r="188" spans="1:127">
      <c r="A188" s="444">
        <v>2108</v>
      </c>
      <c r="B188" s="445" t="s">
        <v>502</v>
      </c>
      <c r="C188" s="444">
        <v>2108</v>
      </c>
      <c r="D188" s="446" t="s">
        <v>907</v>
      </c>
      <c r="E188" s="446" t="s">
        <v>573</v>
      </c>
      <c r="F188" s="446" t="s">
        <v>908</v>
      </c>
      <c r="G188" s="446" t="s">
        <v>571</v>
      </c>
      <c r="H188" s="377">
        <v>5094626.16</v>
      </c>
      <c r="I188" s="377">
        <v>0</v>
      </c>
      <c r="J188" s="377">
        <v>360471.19</v>
      </c>
      <c r="K188" s="377">
        <v>0</v>
      </c>
      <c r="L188" s="377">
        <v>508560</v>
      </c>
      <c r="M188" s="377">
        <v>17395.71</v>
      </c>
      <c r="N188" s="377">
        <v>0</v>
      </c>
      <c r="O188" s="377">
        <v>0</v>
      </c>
      <c r="P188" s="377">
        <v>141074.28000000003</v>
      </c>
      <c r="Q188" s="377">
        <v>92143.19</v>
      </c>
      <c r="R188" s="377">
        <v>0</v>
      </c>
      <c r="S188" s="377">
        <v>0</v>
      </c>
      <c r="T188" s="377">
        <v>887.7</v>
      </c>
      <c r="U188" s="377">
        <v>0</v>
      </c>
      <c r="V188" s="377">
        <v>0</v>
      </c>
      <c r="W188" s="377">
        <v>28955.52</v>
      </c>
      <c r="X188" s="377">
        <v>143284</v>
      </c>
      <c r="Y188" s="377">
        <v>6387397.7500000009</v>
      </c>
      <c r="Z188" s="377">
        <v>2538374.0599999977</v>
      </c>
      <c r="AA188" s="377">
        <v>583.07999999999993</v>
      </c>
      <c r="AB188" s="377">
        <v>-12549.070000000012</v>
      </c>
      <c r="AC188" s="377">
        <v>997151.2600000028</v>
      </c>
      <c r="AD188" s="377">
        <v>537.68999999999983</v>
      </c>
      <c r="AE188" s="377">
        <v>0</v>
      </c>
      <c r="AF188" s="377">
        <v>1063535.7000000034</v>
      </c>
      <c r="AG188" s="377">
        <v>55773.439999999828</v>
      </c>
      <c r="AH188" s="377">
        <v>19969.12</v>
      </c>
      <c r="AI188" s="377">
        <v>0</v>
      </c>
      <c r="AJ188" s="377">
        <v>0</v>
      </c>
      <c r="AK188" s="377">
        <v>72684.369999999981</v>
      </c>
      <c r="AL188" s="377">
        <v>5602</v>
      </c>
      <c r="AM188" s="377">
        <v>4802.130000000001</v>
      </c>
      <c r="AN188" s="377">
        <v>3834.6</v>
      </c>
      <c r="AO188" s="377">
        <v>76924.37000000001</v>
      </c>
      <c r="AP188" s="377">
        <v>70489.570000000007</v>
      </c>
      <c r="AQ188" s="377">
        <v>71202.48</v>
      </c>
      <c r="AR188" s="377">
        <v>135499.95000000022</v>
      </c>
      <c r="AS188" s="377">
        <v>60</v>
      </c>
      <c r="AT188" s="377">
        <v>333.48</v>
      </c>
      <c r="AU188" s="377">
        <v>80953.98</v>
      </c>
      <c r="AV188" s="377">
        <v>24312.75</v>
      </c>
      <c r="AW188" s="377">
        <v>11150.6</v>
      </c>
      <c r="AX188" s="377">
        <v>498333.31999999995</v>
      </c>
      <c r="AY188" s="377">
        <v>297462.39000000013</v>
      </c>
      <c r="AZ188" s="377">
        <v>21209.22</v>
      </c>
      <c r="BA188" s="377">
        <v>357215.76999999979</v>
      </c>
      <c r="BB188" s="377">
        <v>0</v>
      </c>
      <c r="BC188" s="377">
        <v>0</v>
      </c>
      <c r="BD188" s="377">
        <v>0</v>
      </c>
      <c r="BE188" s="377">
        <v>6395446.2600000044</v>
      </c>
      <c r="BF188" s="377">
        <v>1099945.7299999995</v>
      </c>
      <c r="BG188" s="377">
        <v>-8048.5100000035018</v>
      </c>
      <c r="BH188" s="377">
        <v>1091897.219999996</v>
      </c>
      <c r="BI188" s="377">
        <v>13958.5</v>
      </c>
      <c r="BJ188" s="377">
        <v>0</v>
      </c>
      <c r="BK188" s="377">
        <v>0</v>
      </c>
      <c r="BL188" s="377">
        <v>13958.5</v>
      </c>
      <c r="BM188" s="377">
        <v>0</v>
      </c>
      <c r="BN188" s="377">
        <v>0</v>
      </c>
      <c r="BO188" s="377">
        <v>0</v>
      </c>
      <c r="BP188" s="377">
        <v>0</v>
      </c>
      <c r="BQ188" s="377">
        <v>0</v>
      </c>
      <c r="BR188" s="377">
        <v>132712</v>
      </c>
      <c r="BS188" s="377">
        <v>13958.5</v>
      </c>
      <c r="BT188" s="377">
        <v>146670.5</v>
      </c>
      <c r="BU188" s="377">
        <v>0</v>
      </c>
      <c r="BV188" s="377">
        <v>0</v>
      </c>
      <c r="BW188" s="377">
        <v>0</v>
      </c>
      <c r="BX188" s="377">
        <v>0</v>
      </c>
      <c r="BY188" s="377">
        <v>0</v>
      </c>
      <c r="BZ188" s="377">
        <v>0</v>
      </c>
      <c r="CA188" s="377">
        <v>0</v>
      </c>
      <c r="CB188" s="377">
        <v>0</v>
      </c>
      <c r="CC188" s="377">
        <v>0</v>
      </c>
      <c r="CD188" s="377">
        <v>1091897.219999996</v>
      </c>
      <c r="CE188" s="377">
        <v>0</v>
      </c>
      <c r="CF188" s="377">
        <v>146670.5</v>
      </c>
      <c r="CG188" s="377">
        <v>0</v>
      </c>
      <c r="CH188" s="377">
        <v>0</v>
      </c>
      <c r="CI188" s="377">
        <f t="shared" si="2"/>
        <v>1238567.719999996</v>
      </c>
      <c r="CJ188" s="377">
        <v>1791707.43</v>
      </c>
      <c r="CK188" s="377">
        <v>0</v>
      </c>
      <c r="CL188" s="377">
        <v>0</v>
      </c>
      <c r="CM188" s="377">
        <v>1791707.43</v>
      </c>
      <c r="CN188" s="377">
        <v>0</v>
      </c>
      <c r="CO188" s="377">
        <v>0</v>
      </c>
      <c r="CP188" s="377">
        <v>20181.95</v>
      </c>
      <c r="CQ188" s="377">
        <v>10791.71</v>
      </c>
      <c r="CR188" s="377">
        <v>-504992.22</v>
      </c>
      <c r="CS188" s="377">
        <v>1317688.8699999999</v>
      </c>
      <c r="CT188" s="377">
        <v>0</v>
      </c>
      <c r="CU188" s="377">
        <v>0</v>
      </c>
      <c r="CV188" s="377">
        <v>0</v>
      </c>
      <c r="CW188" s="377">
        <v>0</v>
      </c>
      <c r="CX188" s="377"/>
      <c r="CY188" s="377"/>
      <c r="CZ188" s="377"/>
      <c r="DA188" s="377">
        <v>0</v>
      </c>
      <c r="DB188" s="377">
        <v>0</v>
      </c>
      <c r="DC188" s="377">
        <v>0</v>
      </c>
      <c r="DD188" s="377">
        <v>31420.03</v>
      </c>
      <c r="DE188" s="377">
        <v>0</v>
      </c>
      <c r="DF188" s="377">
        <v>0</v>
      </c>
      <c r="DG188" s="377">
        <v>0</v>
      </c>
      <c r="DH188" s="377">
        <v>-110541.18</v>
      </c>
      <c r="DI188" s="377">
        <v>0</v>
      </c>
      <c r="DJ188" s="377">
        <v>0</v>
      </c>
      <c r="DK188" s="377">
        <v>-79121.149999999994</v>
      </c>
      <c r="DL188" s="377">
        <v>0</v>
      </c>
      <c r="DM188" s="377">
        <v>0</v>
      </c>
      <c r="DN188" s="377">
        <v>0</v>
      </c>
      <c r="DO188" s="377">
        <v>0</v>
      </c>
      <c r="DP188" s="377">
        <v>0</v>
      </c>
      <c r="DQ188" s="447">
        <v>0</v>
      </c>
      <c r="DR188" s="378">
        <v>4643406.1600000039</v>
      </c>
      <c r="DS188" s="448">
        <v>1752040.1000000006</v>
      </c>
      <c r="DT188" s="378">
        <v>297462.39000000013</v>
      </c>
      <c r="DU188" s="378">
        <v>234105.17000000004</v>
      </c>
      <c r="DV188" s="378">
        <v>0</v>
      </c>
      <c r="DW188" s="378">
        <v>0</v>
      </c>
    </row>
    <row r="189" spans="1:127">
      <c r="A189" s="444">
        <v>1019</v>
      </c>
      <c r="B189" s="445" t="s">
        <v>554</v>
      </c>
      <c r="C189" s="444">
        <v>1019</v>
      </c>
      <c r="D189" s="446" t="s">
        <v>907</v>
      </c>
      <c r="E189" s="446" t="s">
        <v>570</v>
      </c>
      <c r="F189" s="446" t="s">
        <v>908</v>
      </c>
      <c r="G189" s="446" t="s">
        <v>882</v>
      </c>
      <c r="H189" s="377">
        <v>863544.65</v>
      </c>
      <c r="I189" s="377">
        <v>0</v>
      </c>
      <c r="J189" s="377">
        <v>23140.19</v>
      </c>
      <c r="K189" s="377">
        <v>0</v>
      </c>
      <c r="L189" s="377">
        <v>0</v>
      </c>
      <c r="M189" s="377">
        <v>0</v>
      </c>
      <c r="N189" s="377">
        <v>0</v>
      </c>
      <c r="O189" s="377">
        <v>0</v>
      </c>
      <c r="P189" s="377">
        <v>131422.41</v>
      </c>
      <c r="Q189" s="377">
        <v>5789.15</v>
      </c>
      <c r="R189" s="377">
        <v>0</v>
      </c>
      <c r="S189" s="377">
        <v>0</v>
      </c>
      <c r="T189" s="377">
        <v>7146.3699999999953</v>
      </c>
      <c r="U189" s="377">
        <v>24000</v>
      </c>
      <c r="V189" s="377">
        <v>0</v>
      </c>
      <c r="W189" s="377">
        <v>0</v>
      </c>
      <c r="X189" s="377">
        <v>0</v>
      </c>
      <c r="Y189" s="377">
        <v>1055042.77</v>
      </c>
      <c r="Z189" s="377">
        <v>219576.99999999991</v>
      </c>
      <c r="AA189" s="377">
        <v>0</v>
      </c>
      <c r="AB189" s="377">
        <v>280299.87</v>
      </c>
      <c r="AC189" s="377">
        <v>1882.5500000000466</v>
      </c>
      <c r="AD189" s="377">
        <v>42575.42</v>
      </c>
      <c r="AE189" s="377">
        <v>22520</v>
      </c>
      <c r="AF189" s="377">
        <v>18158.750000000087</v>
      </c>
      <c r="AG189" s="377">
        <v>3259.8499999999876</v>
      </c>
      <c r="AH189" s="377">
        <v>4343.05</v>
      </c>
      <c r="AI189" s="377">
        <v>0</v>
      </c>
      <c r="AJ189" s="377">
        <v>0</v>
      </c>
      <c r="AK189" s="377">
        <v>19510.21</v>
      </c>
      <c r="AL189" s="377">
        <v>0</v>
      </c>
      <c r="AM189" s="377">
        <v>24492.2</v>
      </c>
      <c r="AN189" s="377">
        <v>974.04</v>
      </c>
      <c r="AO189" s="377">
        <v>13936.189999999964</v>
      </c>
      <c r="AP189" s="377">
        <v>5764</v>
      </c>
      <c r="AQ189" s="377">
        <v>8333.75</v>
      </c>
      <c r="AR189" s="377">
        <v>5110.2199999999866</v>
      </c>
      <c r="AS189" s="377">
        <v>1176</v>
      </c>
      <c r="AT189" s="377">
        <v>0</v>
      </c>
      <c r="AU189" s="377">
        <v>13484.550000000001</v>
      </c>
      <c r="AV189" s="377">
        <v>3291.75</v>
      </c>
      <c r="AW189" s="377">
        <v>0</v>
      </c>
      <c r="AX189" s="377">
        <v>6414.28</v>
      </c>
      <c r="AY189" s="377">
        <v>37321.589999999997</v>
      </c>
      <c r="AZ189" s="377">
        <v>0</v>
      </c>
      <c r="BA189" s="377">
        <v>86232.05</v>
      </c>
      <c r="BB189" s="377">
        <v>0</v>
      </c>
      <c r="BC189" s="377">
        <v>0</v>
      </c>
      <c r="BD189" s="377">
        <v>0</v>
      </c>
      <c r="BE189" s="377">
        <v>818657.32000000007</v>
      </c>
      <c r="BF189" s="377">
        <v>-477525.38999999984</v>
      </c>
      <c r="BG189" s="377">
        <v>236385.44999999995</v>
      </c>
      <c r="BH189" s="377">
        <v>-241139.93999999989</v>
      </c>
      <c r="BI189" s="377">
        <v>5147.5</v>
      </c>
      <c r="BJ189" s="377">
        <v>0</v>
      </c>
      <c r="BK189" s="377">
        <v>0</v>
      </c>
      <c r="BL189" s="377">
        <v>5147.5</v>
      </c>
      <c r="BM189" s="377">
        <v>0</v>
      </c>
      <c r="BN189" s="377">
        <v>0</v>
      </c>
      <c r="BO189" s="377">
        <v>0</v>
      </c>
      <c r="BP189" s="377">
        <v>0</v>
      </c>
      <c r="BQ189" s="377">
        <v>0</v>
      </c>
      <c r="BR189" s="377">
        <v>42680.45</v>
      </c>
      <c r="BS189" s="377">
        <v>5147.5</v>
      </c>
      <c r="BT189" s="377">
        <v>47827.95</v>
      </c>
      <c r="BU189" s="377">
        <v>0</v>
      </c>
      <c r="BV189" s="377">
        <v>0</v>
      </c>
      <c r="BW189" s="377">
        <v>0</v>
      </c>
      <c r="BX189" s="377">
        <v>0</v>
      </c>
      <c r="BY189" s="377">
        <v>0</v>
      </c>
      <c r="BZ189" s="377">
        <v>0</v>
      </c>
      <c r="CA189" s="377">
        <v>0</v>
      </c>
      <c r="CB189" s="377">
        <v>0</v>
      </c>
      <c r="CC189" s="377">
        <v>0</v>
      </c>
      <c r="CD189" s="377">
        <v>-241139.94</v>
      </c>
      <c r="CE189" s="377">
        <v>0</v>
      </c>
      <c r="CF189" s="377">
        <v>47827.95</v>
      </c>
      <c r="CG189" s="377">
        <v>0</v>
      </c>
      <c r="CH189" s="377">
        <v>0</v>
      </c>
      <c r="CI189" s="377">
        <f t="shared" si="2"/>
        <v>-193311.99</v>
      </c>
      <c r="CJ189" s="377">
        <v>0</v>
      </c>
      <c r="CK189" s="377">
        <v>0</v>
      </c>
      <c r="CL189" s="377">
        <v>0</v>
      </c>
      <c r="CM189" s="377">
        <v>0</v>
      </c>
      <c r="CN189" s="377">
        <v>0</v>
      </c>
      <c r="CO189" s="377">
        <v>0</v>
      </c>
      <c r="CP189" s="377">
        <v>0</v>
      </c>
      <c r="CQ189" s="377">
        <v>0</v>
      </c>
      <c r="CR189" s="377">
        <v>0</v>
      </c>
      <c r="CS189" s="377">
        <v>0</v>
      </c>
      <c r="CT189" s="377">
        <v>0</v>
      </c>
      <c r="CU189" s="377">
        <v>0</v>
      </c>
      <c r="CV189" s="377">
        <v>0</v>
      </c>
      <c r="CW189" s="377">
        <v>0</v>
      </c>
      <c r="CX189" s="377"/>
      <c r="CY189" s="377"/>
      <c r="CZ189" s="377"/>
      <c r="DA189" s="377">
        <v>-192582.22999999986</v>
      </c>
      <c r="DB189" s="377">
        <v>-192582.22999999986</v>
      </c>
      <c r="DC189" s="377">
        <v>0</v>
      </c>
      <c r="DD189" s="377">
        <v>0</v>
      </c>
      <c r="DE189" s="377">
        <v>0</v>
      </c>
      <c r="DF189" s="377">
        <v>0</v>
      </c>
      <c r="DG189" s="377">
        <v>-729.76</v>
      </c>
      <c r="DH189" s="377">
        <v>0</v>
      </c>
      <c r="DI189" s="377">
        <v>0</v>
      </c>
      <c r="DJ189" s="377">
        <v>0</v>
      </c>
      <c r="DK189" s="377">
        <v>-729.76</v>
      </c>
      <c r="DL189" s="377">
        <v>0</v>
      </c>
      <c r="DM189" s="377">
        <v>0</v>
      </c>
      <c r="DN189" s="377">
        <v>0</v>
      </c>
      <c r="DO189" s="377">
        <v>0</v>
      </c>
      <c r="DP189" s="377">
        <v>0</v>
      </c>
      <c r="DQ189" s="447">
        <v>0</v>
      </c>
      <c r="DR189" s="378">
        <v>588273.44000000006</v>
      </c>
      <c r="DS189" s="448">
        <v>230383.88</v>
      </c>
      <c r="DT189" s="378">
        <v>37321.589999999997</v>
      </c>
      <c r="DU189" s="378">
        <v>144357.93</v>
      </c>
      <c r="DV189" s="378">
        <v>24000</v>
      </c>
      <c r="DW189" s="378">
        <v>0</v>
      </c>
    </row>
    <row r="190" spans="1:127">
      <c r="A190" s="444">
        <v>2306</v>
      </c>
      <c r="B190" s="445" t="s">
        <v>555</v>
      </c>
      <c r="C190" s="444">
        <v>2306</v>
      </c>
      <c r="D190" s="446" t="s">
        <v>907</v>
      </c>
      <c r="E190" s="446" t="s">
        <v>573</v>
      </c>
      <c r="F190" s="446" t="s">
        <v>908</v>
      </c>
      <c r="G190" s="446" t="s">
        <v>571</v>
      </c>
      <c r="H190" s="377">
        <v>1270425.44</v>
      </c>
      <c r="I190" s="377">
        <v>0</v>
      </c>
      <c r="J190" s="377">
        <v>23661.119999999999</v>
      </c>
      <c r="K190" s="377">
        <v>0</v>
      </c>
      <c r="L190" s="377">
        <v>113960</v>
      </c>
      <c r="M190" s="377">
        <v>6142.57</v>
      </c>
      <c r="N190" s="377">
        <v>0</v>
      </c>
      <c r="O190" s="377">
        <v>-50</v>
      </c>
      <c r="P190" s="377">
        <v>74643.650000000023</v>
      </c>
      <c r="Q190" s="377">
        <v>7422.13</v>
      </c>
      <c r="R190" s="377">
        <v>0</v>
      </c>
      <c r="S190" s="377">
        <v>0</v>
      </c>
      <c r="T190" s="377">
        <v>7222.71</v>
      </c>
      <c r="U190" s="377">
        <v>0</v>
      </c>
      <c r="V190" s="377">
        <v>0</v>
      </c>
      <c r="W190" s="377">
        <v>6790</v>
      </c>
      <c r="X190" s="377">
        <v>50657</v>
      </c>
      <c r="Y190" s="377">
        <v>1560874.62</v>
      </c>
      <c r="Z190" s="377">
        <v>716624.84000000113</v>
      </c>
      <c r="AA190" s="377">
        <v>1779.0000000000005</v>
      </c>
      <c r="AB190" s="377">
        <v>272135.09000000003</v>
      </c>
      <c r="AC190" s="377">
        <v>43834.27000000031</v>
      </c>
      <c r="AD190" s="377">
        <v>103017.88</v>
      </c>
      <c r="AE190" s="377">
        <v>0</v>
      </c>
      <c r="AF190" s="377">
        <v>58725.979999999661</v>
      </c>
      <c r="AG190" s="377">
        <v>0</v>
      </c>
      <c r="AH190" s="377">
        <v>18767.63</v>
      </c>
      <c r="AI190" s="377">
        <v>0</v>
      </c>
      <c r="AJ190" s="377">
        <v>4.32</v>
      </c>
      <c r="AK190" s="377">
        <v>24811.66</v>
      </c>
      <c r="AL190" s="377">
        <v>1565.5</v>
      </c>
      <c r="AM190" s="377">
        <v>1460.76</v>
      </c>
      <c r="AN190" s="377">
        <v>5329.54</v>
      </c>
      <c r="AO190" s="377">
        <v>26561.649999999998</v>
      </c>
      <c r="AP190" s="377">
        <v>19886.79</v>
      </c>
      <c r="AQ190" s="377">
        <v>1762.38</v>
      </c>
      <c r="AR190" s="377">
        <v>132979.56</v>
      </c>
      <c r="AS190" s="377">
        <v>0</v>
      </c>
      <c r="AT190" s="377">
        <v>24.04</v>
      </c>
      <c r="AU190" s="377">
        <v>9440.2999999999975</v>
      </c>
      <c r="AV190" s="377">
        <v>5139.75</v>
      </c>
      <c r="AW190" s="377">
        <v>2607</v>
      </c>
      <c r="AX190" s="377">
        <v>82190.499999999971</v>
      </c>
      <c r="AY190" s="377">
        <v>12535.400000000001</v>
      </c>
      <c r="AZ190" s="377">
        <v>5189.49</v>
      </c>
      <c r="BA190" s="377">
        <v>54360.240000000005</v>
      </c>
      <c r="BB190" s="377">
        <v>0</v>
      </c>
      <c r="BC190" s="377">
        <v>0</v>
      </c>
      <c r="BD190" s="377">
        <v>0</v>
      </c>
      <c r="BE190" s="377">
        <v>1600733.570000001</v>
      </c>
      <c r="BF190" s="377">
        <v>319770.74999999936</v>
      </c>
      <c r="BG190" s="377">
        <v>-39858.950000000885</v>
      </c>
      <c r="BH190" s="377">
        <v>279911.79999999847</v>
      </c>
      <c r="BI190" s="377">
        <v>26109</v>
      </c>
      <c r="BJ190" s="377">
        <v>0</v>
      </c>
      <c r="BK190" s="377">
        <v>0</v>
      </c>
      <c r="BL190" s="377">
        <v>26109</v>
      </c>
      <c r="BM190" s="377">
        <v>0</v>
      </c>
      <c r="BN190" s="377">
        <v>21372.31</v>
      </c>
      <c r="BO190" s="377">
        <v>0</v>
      </c>
      <c r="BP190" s="377">
        <v>3199</v>
      </c>
      <c r="BQ190" s="377">
        <v>24571.31</v>
      </c>
      <c r="BR190" s="377">
        <v>29505.29</v>
      </c>
      <c r="BS190" s="377">
        <v>1537.6899999999987</v>
      </c>
      <c r="BT190" s="377">
        <v>31042.98</v>
      </c>
      <c r="BU190" s="377">
        <v>0</v>
      </c>
      <c r="BV190" s="377">
        <v>0</v>
      </c>
      <c r="BW190" s="377">
        <v>0</v>
      </c>
      <c r="BX190" s="377">
        <v>0</v>
      </c>
      <c r="BY190" s="377">
        <v>0</v>
      </c>
      <c r="BZ190" s="377">
        <v>0</v>
      </c>
      <c r="CA190" s="377">
        <v>0</v>
      </c>
      <c r="CB190" s="377">
        <v>0</v>
      </c>
      <c r="CC190" s="377">
        <v>0</v>
      </c>
      <c r="CD190" s="377">
        <v>279911.79999999847</v>
      </c>
      <c r="CE190" s="377">
        <v>0</v>
      </c>
      <c r="CF190" s="377">
        <v>31042.98</v>
      </c>
      <c r="CG190" s="377">
        <v>0</v>
      </c>
      <c r="CH190" s="377">
        <v>0</v>
      </c>
      <c r="CI190" s="377">
        <f t="shared" si="2"/>
        <v>310954.77999999846</v>
      </c>
      <c r="CJ190" s="377">
        <v>458548.66</v>
      </c>
      <c r="CK190" s="377">
        <v>126</v>
      </c>
      <c r="CL190" s="377">
        <v>0</v>
      </c>
      <c r="CM190" s="377">
        <v>458422.66</v>
      </c>
      <c r="CN190" s="377">
        <v>0</v>
      </c>
      <c r="CO190" s="377">
        <v>0</v>
      </c>
      <c r="CP190" s="377">
        <v>3027.06</v>
      </c>
      <c r="CQ190" s="377">
        <v>0</v>
      </c>
      <c r="CR190" s="377">
        <v>-160885</v>
      </c>
      <c r="CS190" s="377">
        <v>300564.71999999997</v>
      </c>
      <c r="CT190" s="377">
        <v>0</v>
      </c>
      <c r="CU190" s="377">
        <v>0</v>
      </c>
      <c r="CV190" s="377">
        <v>0</v>
      </c>
      <c r="CW190" s="377">
        <v>0</v>
      </c>
      <c r="CX190" s="377"/>
      <c r="CY190" s="377"/>
      <c r="CZ190" s="377"/>
      <c r="DA190" s="377">
        <v>0</v>
      </c>
      <c r="DB190" s="377">
        <v>0</v>
      </c>
      <c r="DC190" s="377">
        <v>0</v>
      </c>
      <c r="DD190" s="377">
        <v>10389.74</v>
      </c>
      <c r="DE190" s="377">
        <v>0</v>
      </c>
      <c r="DF190" s="377">
        <v>0</v>
      </c>
      <c r="DG190" s="377">
        <v>0</v>
      </c>
      <c r="DH190" s="377">
        <v>0</v>
      </c>
      <c r="DI190" s="377">
        <v>0</v>
      </c>
      <c r="DJ190" s="377">
        <v>0</v>
      </c>
      <c r="DK190" s="377">
        <v>10389.74</v>
      </c>
      <c r="DL190" s="377">
        <v>0</v>
      </c>
      <c r="DM190" s="377">
        <v>0</v>
      </c>
      <c r="DN190" s="377">
        <v>0</v>
      </c>
      <c r="DO190" s="377">
        <v>0</v>
      </c>
      <c r="DP190" s="377">
        <v>0</v>
      </c>
      <c r="DQ190" s="447">
        <v>0.32000000000698492</v>
      </c>
      <c r="DR190" s="378">
        <v>1196117.0600000012</v>
      </c>
      <c r="DS190" s="448">
        <v>404616.50999999978</v>
      </c>
      <c r="DT190" s="378">
        <v>12535.400000000001</v>
      </c>
      <c r="DU190" s="378">
        <v>89238.490000000034</v>
      </c>
      <c r="DV190" s="378">
        <v>0</v>
      </c>
      <c r="DW190" s="378">
        <v>0</v>
      </c>
    </row>
    <row r="191" spans="1:127" ht="14.25" customHeight="1">
      <c r="A191" s="444">
        <v>2308</v>
      </c>
      <c r="B191" s="445" t="s">
        <v>407</v>
      </c>
      <c r="C191" s="444">
        <v>2308</v>
      </c>
      <c r="D191" s="446" t="s">
        <v>907</v>
      </c>
      <c r="E191" s="446" t="s">
        <v>573</v>
      </c>
      <c r="F191" s="446" t="s">
        <v>908</v>
      </c>
      <c r="G191" s="446" t="s">
        <v>571</v>
      </c>
      <c r="H191" s="377">
        <v>2690724.42</v>
      </c>
      <c r="I191" s="377">
        <v>0</v>
      </c>
      <c r="J191" s="377">
        <v>125308.44</v>
      </c>
      <c r="K191" s="377">
        <v>0</v>
      </c>
      <c r="L191" s="377">
        <v>337440</v>
      </c>
      <c r="M191" s="377">
        <v>2342.5700000000002</v>
      </c>
      <c r="N191" s="377">
        <v>0</v>
      </c>
      <c r="O191" s="377">
        <v>3217</v>
      </c>
      <c r="P191" s="377">
        <v>38012.36</v>
      </c>
      <c r="Q191" s="377">
        <v>35108.769999999997</v>
      </c>
      <c r="R191" s="377">
        <v>0</v>
      </c>
      <c r="S191" s="377">
        <v>0</v>
      </c>
      <c r="T191" s="377">
        <v>9010.7000000000007</v>
      </c>
      <c r="U191" s="377">
        <v>1100</v>
      </c>
      <c r="V191" s="377">
        <v>0</v>
      </c>
      <c r="W191" s="377">
        <v>11143.88</v>
      </c>
      <c r="X191" s="377">
        <v>49826</v>
      </c>
      <c r="Y191" s="377">
        <v>3303234.1399999997</v>
      </c>
      <c r="Z191" s="377">
        <v>1424416.2</v>
      </c>
      <c r="AA191" s="377">
        <v>0</v>
      </c>
      <c r="AB191" s="377">
        <v>610462.31000000006</v>
      </c>
      <c r="AC191" s="377">
        <v>133866.78</v>
      </c>
      <c r="AD191" s="377">
        <v>213164.35</v>
      </c>
      <c r="AE191" s="377">
        <v>98932.49</v>
      </c>
      <c r="AF191" s="377">
        <v>94683.62</v>
      </c>
      <c r="AG191" s="377">
        <v>-438.75</v>
      </c>
      <c r="AH191" s="377">
        <v>6652.22</v>
      </c>
      <c r="AI191" s="377">
        <v>0</v>
      </c>
      <c r="AJ191" s="377">
        <v>0</v>
      </c>
      <c r="AK191" s="377">
        <v>33117.85</v>
      </c>
      <c r="AL191" s="377">
        <v>5281.38</v>
      </c>
      <c r="AM191" s="377">
        <v>22538.11</v>
      </c>
      <c r="AN191" s="377">
        <v>10604.48</v>
      </c>
      <c r="AO191" s="377">
        <v>49728.39</v>
      </c>
      <c r="AP191" s="377">
        <v>36039.78</v>
      </c>
      <c r="AQ191" s="377">
        <v>13268.25</v>
      </c>
      <c r="AR191" s="377">
        <v>45016.27</v>
      </c>
      <c r="AS191" s="377">
        <v>25014.199999999997</v>
      </c>
      <c r="AT191" s="377">
        <v>0</v>
      </c>
      <c r="AU191" s="377">
        <v>58762.589999999989</v>
      </c>
      <c r="AV191" s="377">
        <v>9471</v>
      </c>
      <c r="AW191" s="377">
        <v>0</v>
      </c>
      <c r="AX191" s="377">
        <v>74386.139999999985</v>
      </c>
      <c r="AY191" s="377">
        <v>239292.77</v>
      </c>
      <c r="AZ191" s="377">
        <v>29420</v>
      </c>
      <c r="BA191" s="377">
        <v>143573.47</v>
      </c>
      <c r="BB191" s="377">
        <v>0</v>
      </c>
      <c r="BC191" s="377">
        <v>0</v>
      </c>
      <c r="BD191" s="377">
        <v>0</v>
      </c>
      <c r="BE191" s="377">
        <v>3377253.9000000008</v>
      </c>
      <c r="BF191" s="377">
        <v>506946.21999999945</v>
      </c>
      <c r="BG191" s="377">
        <v>-74019.760000001173</v>
      </c>
      <c r="BH191" s="377">
        <v>432926.45999999827</v>
      </c>
      <c r="BI191" s="377">
        <v>8892.6299999999992</v>
      </c>
      <c r="BJ191" s="377">
        <v>0</v>
      </c>
      <c r="BK191" s="377">
        <v>0</v>
      </c>
      <c r="BL191" s="377">
        <v>8892.6299999999992</v>
      </c>
      <c r="BM191" s="377">
        <v>0</v>
      </c>
      <c r="BN191" s="377">
        <v>0</v>
      </c>
      <c r="BO191" s="377">
        <v>0</v>
      </c>
      <c r="BP191" s="377">
        <v>0</v>
      </c>
      <c r="BQ191" s="377">
        <v>0</v>
      </c>
      <c r="BR191" s="377">
        <v>17537.740000000002</v>
      </c>
      <c r="BS191" s="377">
        <v>8892.6299999999992</v>
      </c>
      <c r="BT191" s="377">
        <v>26430.370000000003</v>
      </c>
      <c r="BU191" s="377">
        <v>0</v>
      </c>
      <c r="BV191" s="377">
        <v>0</v>
      </c>
      <c r="BW191" s="377">
        <v>0</v>
      </c>
      <c r="BX191" s="377">
        <v>0</v>
      </c>
      <c r="BY191" s="377">
        <v>0</v>
      </c>
      <c r="BZ191" s="377">
        <v>0</v>
      </c>
      <c r="CA191" s="377">
        <v>0</v>
      </c>
      <c r="CB191" s="377">
        <v>0</v>
      </c>
      <c r="CC191" s="377">
        <v>0</v>
      </c>
      <c r="CD191" s="377">
        <v>432926.45999999827</v>
      </c>
      <c r="CE191" s="377">
        <v>0</v>
      </c>
      <c r="CF191" s="377">
        <v>26430.370000000003</v>
      </c>
      <c r="CG191" s="377">
        <v>0</v>
      </c>
      <c r="CH191" s="377">
        <v>0</v>
      </c>
      <c r="CI191" s="377">
        <f t="shared" si="2"/>
        <v>459356.82999999827</v>
      </c>
      <c r="CJ191" s="377">
        <v>445156.52</v>
      </c>
      <c r="CK191" s="377">
        <v>275205.09000000003</v>
      </c>
      <c r="CL191" s="377">
        <v>0</v>
      </c>
      <c r="CM191" s="377">
        <v>169951.43</v>
      </c>
      <c r="CN191" s="377">
        <v>0</v>
      </c>
      <c r="CO191" s="377">
        <v>0</v>
      </c>
      <c r="CP191" s="377">
        <v>13044.74</v>
      </c>
      <c r="CQ191" s="377">
        <v>0</v>
      </c>
      <c r="CR191" s="377">
        <v>-1703.27</v>
      </c>
      <c r="CS191" s="377">
        <v>181292.9</v>
      </c>
      <c r="CT191" s="377">
        <v>296911.31</v>
      </c>
      <c r="CU191" s="377">
        <v>0</v>
      </c>
      <c r="CV191" s="377">
        <v>0</v>
      </c>
      <c r="CW191" s="377">
        <v>296911.31</v>
      </c>
      <c r="CX191" s="377"/>
      <c r="CY191" s="377"/>
      <c r="CZ191" s="377"/>
      <c r="DA191" s="377">
        <v>0</v>
      </c>
      <c r="DB191" s="377">
        <v>296911.31</v>
      </c>
      <c r="DC191" s="377">
        <v>0</v>
      </c>
      <c r="DD191" s="377">
        <v>0</v>
      </c>
      <c r="DE191" s="377">
        <v>0</v>
      </c>
      <c r="DF191" s="377">
        <v>0</v>
      </c>
      <c r="DG191" s="377">
        <v>-12812.75</v>
      </c>
      <c r="DH191" s="377">
        <v>-6034.56</v>
      </c>
      <c r="DI191" s="377">
        <v>0</v>
      </c>
      <c r="DJ191" s="377">
        <v>0</v>
      </c>
      <c r="DK191" s="377">
        <v>-18847.310000000001</v>
      </c>
      <c r="DL191" s="377">
        <v>0</v>
      </c>
      <c r="DM191" s="377">
        <v>0</v>
      </c>
      <c r="DN191" s="377">
        <v>0</v>
      </c>
      <c r="DO191" s="377">
        <v>0</v>
      </c>
      <c r="DP191" s="377">
        <v>0</v>
      </c>
      <c r="DQ191" s="447">
        <v>-6.9999999948777258E-2</v>
      </c>
      <c r="DR191" s="378">
        <v>2575087.0000000005</v>
      </c>
      <c r="DS191" s="448">
        <v>802166.90000000037</v>
      </c>
      <c r="DT191" s="378">
        <v>239292.77</v>
      </c>
      <c r="DU191" s="378">
        <v>85348.83</v>
      </c>
      <c r="DV191" s="378">
        <v>1100</v>
      </c>
      <c r="DW191" s="378">
        <v>0</v>
      </c>
    </row>
    <row r="192" spans="1:127" ht="31.5">
      <c r="A192" s="444">
        <v>2245</v>
      </c>
      <c r="B192" s="445" t="s">
        <v>557</v>
      </c>
      <c r="C192" s="444">
        <v>2245</v>
      </c>
      <c r="D192" s="446" t="s">
        <v>907</v>
      </c>
      <c r="E192" s="446" t="s">
        <v>573</v>
      </c>
      <c r="F192" s="446" t="s">
        <v>908</v>
      </c>
      <c r="G192" s="446" t="s">
        <v>571</v>
      </c>
      <c r="H192" s="377">
        <v>1673592.95</v>
      </c>
      <c r="I192" s="377">
        <v>0</v>
      </c>
      <c r="J192" s="377">
        <v>169034.9</v>
      </c>
      <c r="K192" s="377">
        <v>0</v>
      </c>
      <c r="L192" s="377">
        <v>201280</v>
      </c>
      <c r="M192" s="377">
        <v>856.93</v>
      </c>
      <c r="N192" s="377">
        <v>0</v>
      </c>
      <c r="O192" s="377">
        <v>260</v>
      </c>
      <c r="P192" s="377">
        <v>12656.67</v>
      </c>
      <c r="Q192" s="377">
        <v>0</v>
      </c>
      <c r="R192" s="377">
        <v>0</v>
      </c>
      <c r="S192" s="377">
        <v>0</v>
      </c>
      <c r="T192" s="377">
        <v>0</v>
      </c>
      <c r="U192" s="377">
        <v>24217.91</v>
      </c>
      <c r="V192" s="377">
        <v>0</v>
      </c>
      <c r="W192" s="377">
        <v>8083.25</v>
      </c>
      <c r="X192" s="377">
        <v>33281</v>
      </c>
      <c r="Y192" s="377">
        <v>2123263.6099999994</v>
      </c>
      <c r="Z192" s="377">
        <v>872625.20000000135</v>
      </c>
      <c r="AA192" s="377">
        <v>0</v>
      </c>
      <c r="AB192" s="377">
        <v>356156.64</v>
      </c>
      <c r="AC192" s="377">
        <v>78590.67000000074</v>
      </c>
      <c r="AD192" s="377">
        <v>171037.93</v>
      </c>
      <c r="AE192" s="377">
        <v>0</v>
      </c>
      <c r="AF192" s="377">
        <v>12342.609999999637</v>
      </c>
      <c r="AG192" s="377">
        <v>6864.170000000051</v>
      </c>
      <c r="AH192" s="377">
        <v>4288.6899999999996</v>
      </c>
      <c r="AI192" s="377">
        <v>0</v>
      </c>
      <c r="AJ192" s="377">
        <v>3476.15</v>
      </c>
      <c r="AK192" s="377">
        <v>10875.28</v>
      </c>
      <c r="AL192" s="377">
        <v>2730</v>
      </c>
      <c r="AM192" s="377">
        <v>190.55</v>
      </c>
      <c r="AN192" s="377">
        <v>4797.7</v>
      </c>
      <c r="AO192" s="377">
        <v>35377.29</v>
      </c>
      <c r="AP192" s="377">
        <v>18595.43</v>
      </c>
      <c r="AQ192" s="377">
        <v>15766.4</v>
      </c>
      <c r="AR192" s="377">
        <v>85183.330000000133</v>
      </c>
      <c r="AS192" s="377">
        <v>4756.5</v>
      </c>
      <c r="AT192" s="377">
        <v>52582</v>
      </c>
      <c r="AU192" s="377">
        <v>0</v>
      </c>
      <c r="AV192" s="377">
        <v>5139.75</v>
      </c>
      <c r="AW192" s="377">
        <v>3676.4</v>
      </c>
      <c r="AX192" s="377">
        <v>121801.60000000001</v>
      </c>
      <c r="AY192" s="377">
        <v>238425.51</v>
      </c>
      <c r="AZ192" s="377">
        <v>37175.700000000004</v>
      </c>
      <c r="BA192" s="377">
        <v>159849.27000000002</v>
      </c>
      <c r="BB192" s="377">
        <v>0</v>
      </c>
      <c r="BC192" s="377">
        <v>0</v>
      </c>
      <c r="BD192" s="377">
        <v>0</v>
      </c>
      <c r="BE192" s="377">
        <v>2302304.7700000019</v>
      </c>
      <c r="BF192" s="377">
        <v>204337.54000000044</v>
      </c>
      <c r="BG192" s="377">
        <v>-179041.16000000248</v>
      </c>
      <c r="BH192" s="377">
        <v>25296.379999997967</v>
      </c>
      <c r="BI192" s="377">
        <v>6551.5</v>
      </c>
      <c r="BJ192" s="377">
        <v>0</v>
      </c>
      <c r="BK192" s="377">
        <v>0</v>
      </c>
      <c r="BL192" s="377">
        <v>6551.5</v>
      </c>
      <c r="BM192" s="377">
        <v>0</v>
      </c>
      <c r="BN192" s="377">
        <v>5203.83</v>
      </c>
      <c r="BO192" s="377">
        <v>0</v>
      </c>
      <c r="BP192" s="377">
        <v>1888.07</v>
      </c>
      <c r="BQ192" s="377">
        <v>7091.9</v>
      </c>
      <c r="BR192" s="377">
        <v>45641.729999999996</v>
      </c>
      <c r="BS192" s="377">
        <v>-540.39999999999964</v>
      </c>
      <c r="BT192" s="377">
        <v>45101.329999999994</v>
      </c>
      <c r="BU192" s="377">
        <v>0</v>
      </c>
      <c r="BV192" s="377">
        <v>0</v>
      </c>
      <c r="BW192" s="377">
        <v>0</v>
      </c>
      <c r="BX192" s="377">
        <v>0</v>
      </c>
      <c r="BY192" s="377">
        <v>0</v>
      </c>
      <c r="BZ192" s="377">
        <v>0</v>
      </c>
      <c r="CA192" s="377">
        <v>0</v>
      </c>
      <c r="CB192" s="377">
        <v>0</v>
      </c>
      <c r="CC192" s="377">
        <v>0</v>
      </c>
      <c r="CD192" s="377">
        <v>25296.379999997967</v>
      </c>
      <c r="CE192" s="377">
        <v>0</v>
      </c>
      <c r="CF192" s="377">
        <v>45101.329999999994</v>
      </c>
      <c r="CG192" s="377">
        <v>0</v>
      </c>
      <c r="CH192" s="377">
        <v>0</v>
      </c>
      <c r="CI192" s="377">
        <f t="shared" si="2"/>
        <v>70397.709999997955</v>
      </c>
      <c r="CJ192" s="377">
        <v>231188.33</v>
      </c>
      <c r="CK192" s="377">
        <v>338.22</v>
      </c>
      <c r="CL192" s="377">
        <v>0</v>
      </c>
      <c r="CM192" s="377">
        <v>230850.11</v>
      </c>
      <c r="CN192" s="377">
        <v>0</v>
      </c>
      <c r="CO192" s="377">
        <v>0</v>
      </c>
      <c r="CP192" s="377">
        <v>4217.21</v>
      </c>
      <c r="CQ192" s="377">
        <v>0</v>
      </c>
      <c r="CR192" s="377">
        <v>-120067.83</v>
      </c>
      <c r="CS192" s="377">
        <v>114999.48999999998</v>
      </c>
      <c r="CT192" s="377">
        <v>0</v>
      </c>
      <c r="CU192" s="377">
        <v>0</v>
      </c>
      <c r="CV192" s="377">
        <v>0</v>
      </c>
      <c r="CW192" s="377">
        <v>0</v>
      </c>
      <c r="CX192" s="377"/>
      <c r="CY192" s="377"/>
      <c r="CZ192" s="377"/>
      <c r="DA192" s="377">
        <v>0</v>
      </c>
      <c r="DB192" s="377">
        <v>0</v>
      </c>
      <c r="DC192" s="377">
        <v>0</v>
      </c>
      <c r="DD192" s="377">
        <v>7671.67</v>
      </c>
      <c r="DE192" s="377">
        <v>0</v>
      </c>
      <c r="DF192" s="377">
        <v>0</v>
      </c>
      <c r="DG192" s="377">
        <v>-21652.79</v>
      </c>
      <c r="DH192" s="377">
        <v>-30620.66</v>
      </c>
      <c r="DI192" s="377">
        <v>0</v>
      </c>
      <c r="DJ192" s="377">
        <v>0</v>
      </c>
      <c r="DK192" s="377">
        <v>-44601.78</v>
      </c>
      <c r="DL192" s="377">
        <v>0</v>
      </c>
      <c r="DM192" s="377">
        <v>0</v>
      </c>
      <c r="DN192" s="377">
        <v>0</v>
      </c>
      <c r="DO192" s="377">
        <v>0</v>
      </c>
      <c r="DP192" s="377">
        <v>0</v>
      </c>
      <c r="DQ192" s="447">
        <v>0</v>
      </c>
      <c r="DR192" s="378">
        <v>1497617.2200000018</v>
      </c>
      <c r="DS192" s="448">
        <v>804687.55</v>
      </c>
      <c r="DT192" s="378">
        <v>238425.51</v>
      </c>
      <c r="DU192" s="378">
        <v>12916.67</v>
      </c>
      <c r="DV192" s="378">
        <v>24217.91</v>
      </c>
      <c r="DW192" s="378">
        <v>0</v>
      </c>
    </row>
    <row r="193" spans="1:127">
      <c r="A193" s="444">
        <v>1020</v>
      </c>
      <c r="B193" s="445" t="s">
        <v>503</v>
      </c>
      <c r="C193" s="444">
        <v>1020</v>
      </c>
      <c r="D193" s="446" t="s">
        <v>907</v>
      </c>
      <c r="E193" s="446" t="s">
        <v>570</v>
      </c>
      <c r="F193" s="446" t="s">
        <v>908</v>
      </c>
      <c r="G193" s="446" t="s">
        <v>883</v>
      </c>
      <c r="H193" s="377">
        <v>1305931.0900000001</v>
      </c>
      <c r="I193" s="377">
        <v>0</v>
      </c>
      <c r="J193" s="377">
        <v>72809.97</v>
      </c>
      <c r="K193" s="377">
        <v>0</v>
      </c>
      <c r="L193" s="377">
        <v>0</v>
      </c>
      <c r="M193" s="377">
        <v>0</v>
      </c>
      <c r="N193" s="377">
        <v>0</v>
      </c>
      <c r="O193" s="377">
        <v>1000</v>
      </c>
      <c r="P193" s="377">
        <v>0</v>
      </c>
      <c r="Q193" s="377">
        <v>0</v>
      </c>
      <c r="R193" s="377">
        <v>0</v>
      </c>
      <c r="S193" s="377">
        <v>0</v>
      </c>
      <c r="T193" s="377">
        <v>104734.65</v>
      </c>
      <c r="U193" s="377">
        <v>424893.08</v>
      </c>
      <c r="V193" s="377">
        <v>0</v>
      </c>
      <c r="W193" s="377">
        <v>0</v>
      </c>
      <c r="X193" s="377">
        <v>0</v>
      </c>
      <c r="Y193" s="377">
        <v>1909368.79</v>
      </c>
      <c r="Z193" s="377">
        <v>421825.90999999963</v>
      </c>
      <c r="AA193" s="377">
        <v>0</v>
      </c>
      <c r="AB193" s="377">
        <v>591421.76</v>
      </c>
      <c r="AC193" s="377">
        <v>79236.210000000021</v>
      </c>
      <c r="AD193" s="377">
        <v>56278.95</v>
      </c>
      <c r="AE193" s="377">
        <v>0</v>
      </c>
      <c r="AF193" s="377">
        <v>3831.6800000008661</v>
      </c>
      <c r="AG193" s="377">
        <v>4672.4499999999844</v>
      </c>
      <c r="AH193" s="377">
        <v>3061</v>
      </c>
      <c r="AI193" s="377">
        <v>0</v>
      </c>
      <c r="AJ193" s="377">
        <v>0</v>
      </c>
      <c r="AK193" s="377">
        <v>7665.2100000000019</v>
      </c>
      <c r="AL193" s="377">
        <v>0</v>
      </c>
      <c r="AM193" s="377">
        <v>14298.810000000001</v>
      </c>
      <c r="AN193" s="377">
        <v>4057.3</v>
      </c>
      <c r="AO193" s="377">
        <v>36036.550000000003</v>
      </c>
      <c r="AP193" s="377">
        <v>20981.57</v>
      </c>
      <c r="AQ193" s="377">
        <v>1966.6899999999998</v>
      </c>
      <c r="AR193" s="377">
        <v>37622.9</v>
      </c>
      <c r="AS193" s="377">
        <v>0</v>
      </c>
      <c r="AT193" s="377">
        <v>0</v>
      </c>
      <c r="AU193" s="377">
        <v>13372.159999999993</v>
      </c>
      <c r="AV193" s="377">
        <v>3291.75</v>
      </c>
      <c r="AW193" s="377">
        <v>0</v>
      </c>
      <c r="AX193" s="377">
        <v>18389.740000000002</v>
      </c>
      <c r="AY193" s="377">
        <v>265339.14</v>
      </c>
      <c r="AZ193" s="377">
        <v>7164.99</v>
      </c>
      <c r="BA193" s="377">
        <v>99413.260000000766</v>
      </c>
      <c r="BB193" s="377">
        <v>1264.3499999999999</v>
      </c>
      <c r="BC193" s="377">
        <v>0</v>
      </c>
      <c r="BD193" s="377">
        <v>0</v>
      </c>
      <c r="BE193" s="377">
        <v>1691192.3800000011</v>
      </c>
      <c r="BF193" s="377">
        <v>-431316.2</v>
      </c>
      <c r="BG193" s="377">
        <v>218176.40999999898</v>
      </c>
      <c r="BH193" s="377">
        <v>-213139.79000000103</v>
      </c>
      <c r="BI193" s="377">
        <v>5208.25</v>
      </c>
      <c r="BJ193" s="377">
        <v>0</v>
      </c>
      <c r="BK193" s="377">
        <v>0</v>
      </c>
      <c r="BL193" s="377">
        <v>5208.25</v>
      </c>
      <c r="BM193" s="377">
        <v>0</v>
      </c>
      <c r="BN193" s="377">
        <v>0</v>
      </c>
      <c r="BO193" s="377">
        <v>0</v>
      </c>
      <c r="BP193" s="377">
        <v>0</v>
      </c>
      <c r="BQ193" s="377">
        <v>0</v>
      </c>
      <c r="BR193" s="377">
        <v>46517.25</v>
      </c>
      <c r="BS193" s="377">
        <v>5208.25</v>
      </c>
      <c r="BT193" s="377">
        <v>51725.5</v>
      </c>
      <c r="BU193" s="377">
        <v>0</v>
      </c>
      <c r="BV193" s="377">
        <v>0</v>
      </c>
      <c r="BW193" s="377">
        <v>0</v>
      </c>
      <c r="BX193" s="377">
        <v>0</v>
      </c>
      <c r="BY193" s="377">
        <v>0</v>
      </c>
      <c r="BZ193" s="377">
        <v>0</v>
      </c>
      <c r="CA193" s="377">
        <v>0</v>
      </c>
      <c r="CB193" s="377">
        <v>0</v>
      </c>
      <c r="CC193" s="377">
        <v>0</v>
      </c>
      <c r="CD193" s="377">
        <v>-213139.79</v>
      </c>
      <c r="CE193" s="377">
        <v>0</v>
      </c>
      <c r="CF193" s="377">
        <v>51725.5</v>
      </c>
      <c r="CG193" s="377">
        <v>0</v>
      </c>
      <c r="CH193" s="377">
        <v>0</v>
      </c>
      <c r="CI193" s="377">
        <f t="shared" si="2"/>
        <v>-161414.29</v>
      </c>
      <c r="CJ193" s="377">
        <v>0</v>
      </c>
      <c r="CK193" s="377">
        <v>0</v>
      </c>
      <c r="CL193" s="377">
        <v>0</v>
      </c>
      <c r="CM193" s="377">
        <v>0</v>
      </c>
      <c r="CN193" s="377">
        <v>0</v>
      </c>
      <c r="CO193" s="377">
        <v>0</v>
      </c>
      <c r="CP193" s="377">
        <v>0</v>
      </c>
      <c r="CQ193" s="377">
        <v>0</v>
      </c>
      <c r="CR193" s="377">
        <v>0</v>
      </c>
      <c r="CS193" s="377">
        <v>0</v>
      </c>
      <c r="CT193" s="377">
        <v>0</v>
      </c>
      <c r="CU193" s="377">
        <v>0</v>
      </c>
      <c r="CV193" s="377">
        <v>0</v>
      </c>
      <c r="CW193" s="377">
        <v>0</v>
      </c>
      <c r="CX193" s="377"/>
      <c r="CY193" s="377"/>
      <c r="CZ193" s="377"/>
      <c r="DA193" s="377">
        <v>-134063.94000000102</v>
      </c>
      <c r="DB193" s="377">
        <v>-134063.94000000102</v>
      </c>
      <c r="DC193" s="377">
        <v>0</v>
      </c>
      <c r="DD193" s="377">
        <v>0</v>
      </c>
      <c r="DE193" s="377">
        <v>0</v>
      </c>
      <c r="DF193" s="377">
        <v>0</v>
      </c>
      <c r="DG193" s="377">
        <v>-27350.35</v>
      </c>
      <c r="DH193" s="377">
        <v>0</v>
      </c>
      <c r="DI193" s="377">
        <v>0</v>
      </c>
      <c r="DJ193" s="377">
        <v>0</v>
      </c>
      <c r="DK193" s="377">
        <v>-27350.35</v>
      </c>
      <c r="DL193" s="377">
        <v>0</v>
      </c>
      <c r="DM193" s="377">
        <v>0</v>
      </c>
      <c r="DN193" s="377">
        <v>0</v>
      </c>
      <c r="DO193" s="377">
        <v>0</v>
      </c>
      <c r="DP193" s="377">
        <v>0</v>
      </c>
      <c r="DQ193" s="447">
        <v>1.0186340659856796E-9</v>
      </c>
      <c r="DR193" s="378">
        <v>1157266.9600000004</v>
      </c>
      <c r="DS193" s="448">
        <v>533925.42000000062</v>
      </c>
      <c r="DT193" s="378">
        <v>265339.14</v>
      </c>
      <c r="DU193" s="378">
        <v>105734.65</v>
      </c>
      <c r="DV193" s="378">
        <v>424893.08</v>
      </c>
      <c r="DW193" s="378">
        <v>0</v>
      </c>
    </row>
    <row r="194" spans="1:127">
      <c r="A194" s="452">
        <v>1014</v>
      </c>
      <c r="B194" s="453" t="s">
        <v>504</v>
      </c>
      <c r="C194" s="452">
        <v>1014</v>
      </c>
      <c r="D194" s="446" t="s">
        <v>907</v>
      </c>
      <c r="E194" s="446" t="s">
        <v>570</v>
      </c>
      <c r="F194" s="129" t="s">
        <v>908</v>
      </c>
      <c r="G194" s="446" t="s">
        <v>571</v>
      </c>
      <c r="H194" s="454">
        <v>764704.48</v>
      </c>
      <c r="I194" s="454">
        <v>0</v>
      </c>
      <c r="J194" s="454">
        <v>45292.67</v>
      </c>
      <c r="K194" s="454">
        <v>0</v>
      </c>
      <c r="L194" s="454">
        <v>0</v>
      </c>
      <c r="M194" s="454">
        <v>22087.48</v>
      </c>
      <c r="N194" s="454">
        <v>0</v>
      </c>
      <c r="O194" s="454">
        <v>0</v>
      </c>
      <c r="P194" s="454">
        <v>36872.479999999996</v>
      </c>
      <c r="Q194" s="454">
        <v>0</v>
      </c>
      <c r="R194" s="454">
        <v>0</v>
      </c>
      <c r="S194" s="454">
        <v>0</v>
      </c>
      <c r="T194" s="454">
        <v>0</v>
      </c>
      <c r="U194" s="454">
        <v>12000</v>
      </c>
      <c r="V194" s="454">
        <v>0</v>
      </c>
      <c r="W194" s="454">
        <v>0</v>
      </c>
      <c r="X194" s="454">
        <v>0</v>
      </c>
      <c r="Y194" s="454">
        <v>880957.11</v>
      </c>
      <c r="Z194" s="454">
        <v>200807.43</v>
      </c>
      <c r="AA194" s="454">
        <v>0</v>
      </c>
      <c r="AB194" s="454">
        <v>151532.87000000002</v>
      </c>
      <c r="AC194" s="454">
        <v>27473.80999999991</v>
      </c>
      <c r="AD194" s="454">
        <v>123953.83</v>
      </c>
      <c r="AE194" s="454">
        <v>0</v>
      </c>
      <c r="AF194" s="454">
        <v>13325.549999999785</v>
      </c>
      <c r="AG194" s="454">
        <v>2045.7300000000059</v>
      </c>
      <c r="AH194" s="454">
        <v>7470.4</v>
      </c>
      <c r="AI194" s="454">
        <v>0</v>
      </c>
      <c r="AJ194" s="454">
        <v>0</v>
      </c>
      <c r="AK194" s="454">
        <v>37967.949999999997</v>
      </c>
      <c r="AL194" s="454">
        <v>4100.6099999999997</v>
      </c>
      <c r="AM194" s="454">
        <v>1481.8099999999997</v>
      </c>
      <c r="AN194" s="454">
        <v>1370.5</v>
      </c>
      <c r="AO194" s="454">
        <v>8715.82</v>
      </c>
      <c r="AP194" s="454">
        <v>0</v>
      </c>
      <c r="AQ194" s="454">
        <v>4523.67</v>
      </c>
      <c r="AR194" s="454">
        <v>14276.279999999992</v>
      </c>
      <c r="AS194" s="454">
        <v>654</v>
      </c>
      <c r="AT194" s="454">
        <v>0</v>
      </c>
      <c r="AU194" s="454">
        <v>52303.990000000005</v>
      </c>
      <c r="AV194" s="454">
        <v>3291.75</v>
      </c>
      <c r="AW194" s="454">
        <v>0</v>
      </c>
      <c r="AX194" s="454">
        <v>4533.130000000001</v>
      </c>
      <c r="AY194" s="454">
        <v>92015.560000000085</v>
      </c>
      <c r="AZ194" s="454">
        <v>0</v>
      </c>
      <c r="BA194" s="454">
        <v>66761.790000000008</v>
      </c>
      <c r="BB194" s="454">
        <v>0</v>
      </c>
      <c r="BC194" s="454">
        <v>0</v>
      </c>
      <c r="BD194" s="454">
        <v>0</v>
      </c>
      <c r="BE194" s="454">
        <v>818606.47999999986</v>
      </c>
      <c r="BF194" s="454">
        <v>206981.41000000003</v>
      </c>
      <c r="BG194" s="454">
        <v>62350.630000000121</v>
      </c>
      <c r="BH194" s="454">
        <v>269332.04000000015</v>
      </c>
      <c r="BI194" s="454">
        <v>4978.75</v>
      </c>
      <c r="BJ194" s="454">
        <v>0</v>
      </c>
      <c r="BK194" s="454">
        <v>0</v>
      </c>
      <c r="BL194" s="454">
        <v>4978.75</v>
      </c>
      <c r="BM194" s="454">
        <v>0</v>
      </c>
      <c r="BN194" s="454">
        <v>0</v>
      </c>
      <c r="BO194" s="454">
        <v>0</v>
      </c>
      <c r="BP194" s="454">
        <v>0</v>
      </c>
      <c r="BQ194" s="454">
        <v>0</v>
      </c>
      <c r="BR194" s="454">
        <v>24876.93</v>
      </c>
      <c r="BS194" s="454">
        <v>4978.75</v>
      </c>
      <c r="BT194" s="454">
        <v>29855.68</v>
      </c>
      <c r="BU194" s="454">
        <v>0</v>
      </c>
      <c r="BV194" s="454">
        <v>0</v>
      </c>
      <c r="BW194" s="454">
        <v>0</v>
      </c>
      <c r="BX194" s="454">
        <v>0</v>
      </c>
      <c r="BY194" s="454">
        <v>0</v>
      </c>
      <c r="BZ194" s="454">
        <v>0</v>
      </c>
      <c r="CA194" s="454">
        <v>0</v>
      </c>
      <c r="CB194" s="454">
        <v>0</v>
      </c>
      <c r="CC194" s="454">
        <v>0</v>
      </c>
      <c r="CD194" s="454">
        <v>269332.04000000015</v>
      </c>
      <c r="CE194" s="454"/>
      <c r="CF194" s="454">
        <v>29855.68</v>
      </c>
      <c r="CG194" s="454"/>
      <c r="CH194" s="454">
        <v>0</v>
      </c>
      <c r="CI194" s="377">
        <v>299187.72000000015</v>
      </c>
      <c r="CJ194" s="454">
        <v>351927.86</v>
      </c>
      <c r="CK194" s="454">
        <v>0</v>
      </c>
      <c r="CL194" s="454">
        <v>0</v>
      </c>
      <c r="CM194" s="454">
        <v>351927.86</v>
      </c>
      <c r="CN194" s="454">
        <v>0</v>
      </c>
      <c r="CO194" s="454">
        <v>0</v>
      </c>
      <c r="CP194" s="454">
        <v>0</v>
      </c>
      <c r="CQ194" s="454">
        <v>0</v>
      </c>
      <c r="CR194" s="454">
        <v>-58860.821199466096</v>
      </c>
      <c r="CS194" s="454">
        <v>293067.03880053386</v>
      </c>
      <c r="CT194" s="454">
        <v>0</v>
      </c>
      <c r="CU194" s="454">
        <v>0</v>
      </c>
      <c r="CV194" s="454">
        <v>0</v>
      </c>
      <c r="CW194" s="454">
        <v>0</v>
      </c>
      <c r="CX194" s="454"/>
      <c r="CY194" s="454"/>
      <c r="CZ194" s="454"/>
      <c r="DA194" s="454"/>
      <c r="DB194" s="454">
        <v>0</v>
      </c>
      <c r="DC194" s="454">
        <v>0</v>
      </c>
      <c r="DD194" s="454">
        <v>6246.3</v>
      </c>
      <c r="DE194" s="454">
        <v>0</v>
      </c>
      <c r="DF194" s="454">
        <v>0</v>
      </c>
      <c r="DG194" s="454">
        <v>0</v>
      </c>
      <c r="DH194" s="377">
        <v>-126</v>
      </c>
      <c r="DI194" s="454">
        <v>0</v>
      </c>
      <c r="DJ194" s="454">
        <v>0</v>
      </c>
      <c r="DK194" s="377">
        <v>6120.3</v>
      </c>
      <c r="DL194" s="454">
        <v>0</v>
      </c>
      <c r="DM194" s="454">
        <v>0</v>
      </c>
      <c r="DN194" s="454">
        <v>0</v>
      </c>
      <c r="DO194" s="454">
        <v>0</v>
      </c>
      <c r="DP194" s="454">
        <v>0</v>
      </c>
      <c r="DQ194" s="454">
        <v>1.1994661181233823E-3</v>
      </c>
      <c r="DR194" s="378">
        <v>680125.59999999963</v>
      </c>
      <c r="DS194" s="448">
        <v>299467.26000000013</v>
      </c>
      <c r="DT194" s="378">
        <v>92015.560000000085</v>
      </c>
      <c r="DU194" s="378">
        <v>36872.479999999996</v>
      </c>
      <c r="DV194" s="378">
        <v>12000</v>
      </c>
      <c r="DW194" s="378">
        <v>0</v>
      </c>
    </row>
    <row r="195" spans="1:127">
      <c r="A195" s="175">
        <v>2019</v>
      </c>
      <c r="B195" s="175" t="s">
        <v>505</v>
      </c>
      <c r="C195" s="175">
        <v>2019</v>
      </c>
      <c r="D195" s="446" t="s">
        <v>907</v>
      </c>
      <c r="E195" s="446" t="s">
        <v>573</v>
      </c>
      <c r="F195" s="175" t="s">
        <v>908</v>
      </c>
      <c r="G195" s="446" t="s">
        <v>883</v>
      </c>
      <c r="H195" s="378">
        <v>2344849.91</v>
      </c>
      <c r="I195" s="378">
        <v>0</v>
      </c>
      <c r="J195" s="378">
        <v>172470.33</v>
      </c>
      <c r="K195" s="378">
        <v>0</v>
      </c>
      <c r="L195" s="378">
        <v>296620</v>
      </c>
      <c r="M195" s="378">
        <v>-20030.55</v>
      </c>
      <c r="N195" s="378">
        <v>0</v>
      </c>
      <c r="O195" s="378">
        <v>0</v>
      </c>
      <c r="P195" s="378">
        <v>82589.50999999998</v>
      </c>
      <c r="Q195" s="378">
        <v>0</v>
      </c>
      <c r="R195" s="378">
        <v>0</v>
      </c>
      <c r="S195" s="378">
        <v>0</v>
      </c>
      <c r="T195" s="378">
        <v>33748.950000000004</v>
      </c>
      <c r="U195" s="378">
        <v>0</v>
      </c>
      <c r="V195" s="378">
        <v>0</v>
      </c>
      <c r="W195" s="378">
        <v>17745</v>
      </c>
      <c r="X195" s="378">
        <v>65659</v>
      </c>
      <c r="Y195" s="378">
        <v>2993652.1500000004</v>
      </c>
      <c r="Z195" s="378">
        <v>1464756.1800000004</v>
      </c>
      <c r="AA195" s="378">
        <v>0</v>
      </c>
      <c r="AB195" s="378">
        <v>297546.2</v>
      </c>
      <c r="AC195" s="378">
        <v>22841.970000000438</v>
      </c>
      <c r="AD195" s="378">
        <v>308002</v>
      </c>
      <c r="AE195" s="378">
        <v>0</v>
      </c>
      <c r="AF195" s="378">
        <v>76209.56999999992</v>
      </c>
      <c r="AG195" s="378">
        <v>1339.8700000000499</v>
      </c>
      <c r="AH195" s="378">
        <v>1914.4</v>
      </c>
      <c r="AI195" s="378">
        <v>0</v>
      </c>
      <c r="AJ195" s="378">
        <v>0</v>
      </c>
      <c r="AK195" s="378">
        <v>3251.880000000001</v>
      </c>
      <c r="AL195" s="378">
        <v>28690.959999999995</v>
      </c>
      <c r="AM195" s="378">
        <v>4091.8999999999996</v>
      </c>
      <c r="AN195" s="378">
        <v>36534.300000000003</v>
      </c>
      <c r="AO195" s="378">
        <v>91321.12</v>
      </c>
      <c r="AP195" s="378">
        <v>57582.77</v>
      </c>
      <c r="AQ195" s="378">
        <v>8870.23</v>
      </c>
      <c r="AR195" s="378">
        <v>54521.770000000004</v>
      </c>
      <c r="AS195" s="378">
        <v>0</v>
      </c>
      <c r="AT195" s="378">
        <v>0</v>
      </c>
      <c r="AU195" s="378">
        <v>167767.13000000018</v>
      </c>
      <c r="AV195" s="378">
        <v>0</v>
      </c>
      <c r="AW195" s="378">
        <v>0</v>
      </c>
      <c r="AX195" s="378">
        <v>159196.03000000003</v>
      </c>
      <c r="AY195" s="378">
        <v>11095.2</v>
      </c>
      <c r="AZ195" s="378">
        <v>36.059999999999491</v>
      </c>
      <c r="BA195" s="378">
        <v>269792.19</v>
      </c>
      <c r="BB195" s="378">
        <v>0</v>
      </c>
      <c r="BC195" s="378">
        <v>0</v>
      </c>
      <c r="BD195" s="378">
        <v>0</v>
      </c>
      <c r="BE195" s="378">
        <v>3065361.7300000014</v>
      </c>
      <c r="BF195" s="378">
        <v>194887.88999999972</v>
      </c>
      <c r="BG195" s="378">
        <v>-71709.580000001006</v>
      </c>
      <c r="BH195" s="378">
        <v>123178.30999999872</v>
      </c>
      <c r="BI195" s="378">
        <v>29632.48</v>
      </c>
      <c r="BJ195" s="378">
        <v>0</v>
      </c>
      <c r="BK195" s="378">
        <v>0</v>
      </c>
      <c r="BL195" s="378">
        <v>29632.48</v>
      </c>
      <c r="BM195" s="378">
        <v>0</v>
      </c>
      <c r="BN195" s="378">
        <v>0</v>
      </c>
      <c r="BO195" s="378">
        <v>0</v>
      </c>
      <c r="BP195" s="378">
        <v>0</v>
      </c>
      <c r="BQ195" s="378">
        <v>0</v>
      </c>
      <c r="BR195" s="378">
        <v>1255.239999999998</v>
      </c>
      <c r="BS195" s="378">
        <v>29632.48</v>
      </c>
      <c r="BT195" s="378">
        <v>30887.719999999998</v>
      </c>
      <c r="BU195" s="378">
        <v>0</v>
      </c>
      <c r="BV195" s="378">
        <v>0</v>
      </c>
      <c r="BW195" s="378">
        <v>0</v>
      </c>
      <c r="BX195" s="378">
        <v>0</v>
      </c>
      <c r="BY195" s="378">
        <v>0</v>
      </c>
      <c r="BZ195" s="378">
        <v>0</v>
      </c>
      <c r="CA195" s="378">
        <v>0</v>
      </c>
      <c r="CB195" s="378">
        <v>0</v>
      </c>
      <c r="CC195" s="378">
        <v>0</v>
      </c>
      <c r="CD195" s="378">
        <v>123178.31</v>
      </c>
      <c r="CE195" s="378">
        <v>0</v>
      </c>
      <c r="CF195" s="378">
        <v>30887.72</v>
      </c>
      <c r="CG195" s="378">
        <v>0</v>
      </c>
      <c r="CH195" s="378">
        <v>0</v>
      </c>
      <c r="CI195" s="377">
        <f t="shared" si="2"/>
        <v>154066.03</v>
      </c>
      <c r="CJ195" s="378">
        <v>0</v>
      </c>
      <c r="CK195" s="378">
        <v>0</v>
      </c>
      <c r="CL195" s="378">
        <v>0</v>
      </c>
      <c r="CM195" s="378">
        <v>0</v>
      </c>
      <c r="CN195" s="378">
        <v>0</v>
      </c>
      <c r="CO195" s="378">
        <v>0</v>
      </c>
      <c r="CP195" s="378">
        <v>0</v>
      </c>
      <c r="CQ195" s="378">
        <v>0</v>
      </c>
      <c r="CR195" s="378">
        <v>0</v>
      </c>
      <c r="CS195" s="378">
        <v>0</v>
      </c>
      <c r="CT195" s="378">
        <v>0</v>
      </c>
      <c r="CU195" s="378">
        <v>0</v>
      </c>
      <c r="CV195" s="378">
        <v>0</v>
      </c>
      <c r="CW195" s="378">
        <v>0</v>
      </c>
      <c r="CX195" s="378"/>
      <c r="CY195" s="378"/>
      <c r="CZ195" s="378"/>
      <c r="DA195" s="378">
        <v>149045.59999999873</v>
      </c>
      <c r="DB195" s="378">
        <v>149045.59999999873</v>
      </c>
      <c r="DC195" s="378">
        <v>0</v>
      </c>
      <c r="DD195" s="378">
        <v>5020.43</v>
      </c>
      <c r="DE195" s="378">
        <v>0</v>
      </c>
      <c r="DF195" s="378">
        <v>0</v>
      </c>
      <c r="DG195" s="378">
        <v>0</v>
      </c>
      <c r="DH195" s="377">
        <v>0</v>
      </c>
      <c r="DI195" s="378">
        <v>0</v>
      </c>
      <c r="DJ195" s="378">
        <v>0</v>
      </c>
      <c r="DK195" s="377">
        <v>5020.43</v>
      </c>
      <c r="DL195" s="378">
        <v>0</v>
      </c>
      <c r="DM195" s="378">
        <v>0</v>
      </c>
      <c r="DN195" s="378">
        <v>0</v>
      </c>
      <c r="DO195" s="378">
        <v>0</v>
      </c>
      <c r="DP195" s="378">
        <v>0</v>
      </c>
      <c r="DQ195" s="455">
        <v>1.280568540096283E-9</v>
      </c>
      <c r="DR195" s="378">
        <v>2170695.790000001</v>
      </c>
      <c r="DS195" s="448">
        <v>894665.94000000041</v>
      </c>
      <c r="DT195" s="378">
        <v>11095.2</v>
      </c>
      <c r="DU195" s="378">
        <v>116338.45999999999</v>
      </c>
      <c r="DV195" s="378">
        <v>0</v>
      </c>
      <c r="DW195" s="378">
        <v>0</v>
      </c>
    </row>
    <row r="196" spans="1:127">
      <c r="A196" s="444">
        <v>2011</v>
      </c>
      <c r="B196" s="445" t="s">
        <v>408</v>
      </c>
      <c r="C196" s="444">
        <v>2011</v>
      </c>
      <c r="D196" s="446" t="s">
        <v>907</v>
      </c>
      <c r="E196" s="446" t="s">
        <v>573</v>
      </c>
      <c r="F196" s="446" t="s">
        <v>908</v>
      </c>
      <c r="G196" s="446" t="s">
        <v>571</v>
      </c>
      <c r="H196" s="377">
        <v>3470607.35</v>
      </c>
      <c r="I196" s="377">
        <v>0</v>
      </c>
      <c r="J196" s="377">
        <v>140181.97</v>
      </c>
      <c r="K196" s="377">
        <v>0</v>
      </c>
      <c r="L196" s="377">
        <v>299610</v>
      </c>
      <c r="M196" s="377">
        <v>1913.86</v>
      </c>
      <c r="N196" s="377">
        <v>0</v>
      </c>
      <c r="O196" s="377">
        <v>17594.93</v>
      </c>
      <c r="P196" s="377">
        <v>68.94</v>
      </c>
      <c r="Q196" s="377">
        <v>46119.68</v>
      </c>
      <c r="R196" s="377">
        <v>0</v>
      </c>
      <c r="S196" s="377">
        <v>0</v>
      </c>
      <c r="T196" s="377">
        <v>35153.599999999999</v>
      </c>
      <c r="U196" s="377">
        <v>58071.24</v>
      </c>
      <c r="V196" s="377">
        <v>0</v>
      </c>
      <c r="W196" s="377">
        <v>11975</v>
      </c>
      <c r="X196" s="377">
        <v>96286</v>
      </c>
      <c r="Y196" s="377">
        <v>4177582.5700000008</v>
      </c>
      <c r="Z196" s="377">
        <v>2123594.4700000002</v>
      </c>
      <c r="AA196" s="377">
        <v>-338</v>
      </c>
      <c r="AB196" s="377">
        <v>269595.34000000003</v>
      </c>
      <c r="AC196" s="377">
        <v>0</v>
      </c>
      <c r="AD196" s="377">
        <v>222587.94</v>
      </c>
      <c r="AE196" s="377">
        <v>136639.09</v>
      </c>
      <c r="AF196" s="377">
        <v>75429.48</v>
      </c>
      <c r="AG196" s="377">
        <v>28809.51</v>
      </c>
      <c r="AH196" s="377">
        <v>1160</v>
      </c>
      <c r="AI196" s="377">
        <v>0</v>
      </c>
      <c r="AJ196" s="377">
        <v>0</v>
      </c>
      <c r="AK196" s="377">
        <v>3644.8</v>
      </c>
      <c r="AL196" s="377">
        <v>0</v>
      </c>
      <c r="AM196" s="377">
        <v>0</v>
      </c>
      <c r="AN196" s="377">
        <v>19828.63</v>
      </c>
      <c r="AO196" s="377">
        <v>41410.15</v>
      </c>
      <c r="AP196" s="377">
        <v>87256.25</v>
      </c>
      <c r="AQ196" s="377">
        <v>8678.2000000000007</v>
      </c>
      <c r="AR196" s="377">
        <v>155091.46000000002</v>
      </c>
      <c r="AS196" s="377">
        <v>58326.14</v>
      </c>
      <c r="AT196" s="377">
        <v>0</v>
      </c>
      <c r="AU196" s="377">
        <v>5403.84</v>
      </c>
      <c r="AV196" s="377">
        <v>18745.650000000001</v>
      </c>
      <c r="AW196" s="377">
        <v>5998</v>
      </c>
      <c r="AX196" s="377">
        <v>74815.63</v>
      </c>
      <c r="AY196" s="377">
        <v>352483.99</v>
      </c>
      <c r="AZ196" s="377">
        <v>58063.819999999992</v>
      </c>
      <c r="BA196" s="377">
        <v>109859.39</v>
      </c>
      <c r="BB196" s="377">
        <v>234603</v>
      </c>
      <c r="BC196" s="377">
        <v>0</v>
      </c>
      <c r="BD196" s="377">
        <v>0</v>
      </c>
      <c r="BE196" s="377">
        <v>4091686.7799999993</v>
      </c>
      <c r="BF196" s="377">
        <v>382019.71999999986</v>
      </c>
      <c r="BG196" s="377">
        <v>85895.790000001434</v>
      </c>
      <c r="BH196" s="377">
        <v>467915.51000000129</v>
      </c>
      <c r="BI196" s="377">
        <v>11080.75</v>
      </c>
      <c r="BJ196" s="377">
        <v>0</v>
      </c>
      <c r="BK196" s="377">
        <v>0</v>
      </c>
      <c r="BL196" s="377">
        <v>11080.75</v>
      </c>
      <c r="BM196" s="377">
        <v>0</v>
      </c>
      <c r="BN196" s="377">
        <v>0</v>
      </c>
      <c r="BO196" s="377">
        <v>0</v>
      </c>
      <c r="BP196" s="377">
        <v>0</v>
      </c>
      <c r="BQ196" s="377">
        <v>0</v>
      </c>
      <c r="BR196" s="377">
        <v>36951.25</v>
      </c>
      <c r="BS196" s="377">
        <v>11080.75</v>
      </c>
      <c r="BT196" s="377">
        <v>48032</v>
      </c>
      <c r="BU196" s="377">
        <v>0</v>
      </c>
      <c r="BV196" s="377">
        <v>0</v>
      </c>
      <c r="BW196" s="377">
        <v>0</v>
      </c>
      <c r="BX196" s="377">
        <v>0</v>
      </c>
      <c r="BY196" s="377">
        <v>0</v>
      </c>
      <c r="BZ196" s="377">
        <v>0</v>
      </c>
      <c r="CA196" s="377">
        <v>0</v>
      </c>
      <c r="CB196" s="377">
        <v>0</v>
      </c>
      <c r="CC196" s="377">
        <v>0</v>
      </c>
      <c r="CD196" s="377">
        <v>467915.51000000129</v>
      </c>
      <c r="CE196" s="377">
        <v>0</v>
      </c>
      <c r="CF196" s="377">
        <v>48032</v>
      </c>
      <c r="CG196" s="377">
        <v>0</v>
      </c>
      <c r="CH196" s="377">
        <v>0</v>
      </c>
      <c r="CI196" s="377">
        <f t="shared" si="2"/>
        <v>515947.51000000129</v>
      </c>
      <c r="CJ196" s="377">
        <v>567708.17000000004</v>
      </c>
      <c r="CK196" s="377">
        <v>21531.47</v>
      </c>
      <c r="CL196" s="377">
        <v>0</v>
      </c>
      <c r="CM196" s="377">
        <v>546176.70000000007</v>
      </c>
      <c r="CN196" s="377">
        <v>0</v>
      </c>
      <c r="CO196" s="377">
        <v>0</v>
      </c>
      <c r="CP196" s="377">
        <v>14633.39</v>
      </c>
      <c r="CQ196" s="377">
        <v>0</v>
      </c>
      <c r="CR196" s="377">
        <v>8436.02</v>
      </c>
      <c r="CS196" s="377">
        <v>569246.1100000001</v>
      </c>
      <c r="CT196" s="377">
        <v>0</v>
      </c>
      <c r="CU196" s="377">
        <v>0</v>
      </c>
      <c r="CV196" s="377">
        <v>0</v>
      </c>
      <c r="CW196" s="377">
        <v>0</v>
      </c>
      <c r="CX196" s="377"/>
      <c r="CY196" s="377"/>
      <c r="CZ196" s="377"/>
      <c r="DA196" s="377">
        <v>0</v>
      </c>
      <c r="DB196" s="377">
        <v>0</v>
      </c>
      <c r="DC196" s="377">
        <v>0</v>
      </c>
      <c r="DD196" s="377">
        <v>0</v>
      </c>
      <c r="DE196" s="377">
        <v>0</v>
      </c>
      <c r="DF196" s="377">
        <v>0</v>
      </c>
      <c r="DG196" s="377">
        <v>-53036.800000000003</v>
      </c>
      <c r="DH196" s="377">
        <v>-261.8</v>
      </c>
      <c r="DI196" s="377">
        <v>0</v>
      </c>
      <c r="DJ196" s="377">
        <v>0</v>
      </c>
      <c r="DK196" s="377">
        <v>-53298.600000000006</v>
      </c>
      <c r="DL196" s="377">
        <v>0</v>
      </c>
      <c r="DM196" s="377">
        <v>0</v>
      </c>
      <c r="DN196" s="377">
        <v>0</v>
      </c>
      <c r="DO196" s="377">
        <v>0</v>
      </c>
      <c r="DP196" s="377">
        <v>0</v>
      </c>
      <c r="DQ196" s="447">
        <v>0</v>
      </c>
      <c r="DR196" s="378">
        <v>2856317.8299999996</v>
      </c>
      <c r="DS196" s="448">
        <v>1235368.9499999997</v>
      </c>
      <c r="DT196" s="378">
        <v>352483.99</v>
      </c>
      <c r="DU196" s="378">
        <v>98937.15</v>
      </c>
      <c r="DV196" s="378">
        <v>58071.24</v>
      </c>
      <c r="DW196" s="378">
        <v>0</v>
      </c>
    </row>
    <row r="197" spans="1:127">
      <c r="A197" s="444">
        <v>4193</v>
      </c>
      <c r="B197" s="445" t="s">
        <v>409</v>
      </c>
      <c r="C197" s="444">
        <v>4193</v>
      </c>
      <c r="D197" s="446" t="s">
        <v>907</v>
      </c>
      <c r="E197" s="446" t="s">
        <v>577</v>
      </c>
      <c r="F197" s="446" t="s">
        <v>908</v>
      </c>
      <c r="G197" s="446" t="s">
        <v>571</v>
      </c>
      <c r="H197" s="377">
        <v>5599296.29</v>
      </c>
      <c r="I197" s="377">
        <v>0</v>
      </c>
      <c r="J197" s="377">
        <v>181171.69</v>
      </c>
      <c r="K197" s="377">
        <v>0</v>
      </c>
      <c r="L197" s="377">
        <v>247660</v>
      </c>
      <c r="M197" s="377">
        <v>856.93</v>
      </c>
      <c r="N197" s="377">
        <v>16007.2</v>
      </c>
      <c r="O197" s="377">
        <v>0</v>
      </c>
      <c r="P197" s="377">
        <v>6464.72</v>
      </c>
      <c r="Q197" s="377">
        <v>0</v>
      </c>
      <c r="R197" s="377">
        <v>0</v>
      </c>
      <c r="S197" s="377">
        <v>0</v>
      </c>
      <c r="T197" s="377">
        <v>20375.979999999996</v>
      </c>
      <c r="U197" s="377">
        <v>161241.72</v>
      </c>
      <c r="V197" s="377">
        <v>0</v>
      </c>
      <c r="W197" s="377">
        <v>25189.5</v>
      </c>
      <c r="X197" s="377">
        <v>0</v>
      </c>
      <c r="Y197" s="377">
        <v>6258264.0300000003</v>
      </c>
      <c r="Z197" s="377">
        <v>2791592</v>
      </c>
      <c r="AA197" s="377">
        <v>0</v>
      </c>
      <c r="AB197" s="377">
        <v>227557.98</v>
      </c>
      <c r="AC197" s="377">
        <v>0</v>
      </c>
      <c r="AD197" s="377">
        <v>910475.61</v>
      </c>
      <c r="AE197" s="377">
        <v>0</v>
      </c>
      <c r="AF197" s="377">
        <v>109937.18</v>
      </c>
      <c r="AG197" s="377">
        <v>47282.85</v>
      </c>
      <c r="AH197" s="377">
        <v>12627.02</v>
      </c>
      <c r="AI197" s="377">
        <v>0</v>
      </c>
      <c r="AJ197" s="377">
        <v>0</v>
      </c>
      <c r="AK197" s="377">
        <v>1516.48</v>
      </c>
      <c r="AL197" s="377">
        <v>1220.25</v>
      </c>
      <c r="AM197" s="377">
        <v>55.06</v>
      </c>
      <c r="AN197" s="377">
        <v>75003.58</v>
      </c>
      <c r="AO197" s="377">
        <v>125949.23</v>
      </c>
      <c r="AP197" s="377">
        <v>118188.96</v>
      </c>
      <c r="AQ197" s="377">
        <v>20265.47</v>
      </c>
      <c r="AR197" s="377">
        <v>88300.169999999984</v>
      </c>
      <c r="AS197" s="377">
        <v>0</v>
      </c>
      <c r="AT197" s="377">
        <v>-7363.8600000000006</v>
      </c>
      <c r="AU197" s="377">
        <v>74906.59</v>
      </c>
      <c r="AV197" s="377">
        <v>19754.829999999998</v>
      </c>
      <c r="AW197" s="377">
        <v>0</v>
      </c>
      <c r="AX197" s="377">
        <v>151848.07</v>
      </c>
      <c r="AY197" s="377">
        <v>113173.13</v>
      </c>
      <c r="AZ197" s="377">
        <v>71588.97</v>
      </c>
      <c r="BA197" s="377">
        <v>392491.26</v>
      </c>
      <c r="BB197" s="377">
        <v>323190</v>
      </c>
      <c r="BC197" s="377">
        <v>0</v>
      </c>
      <c r="BD197" s="377">
        <v>0</v>
      </c>
      <c r="BE197" s="377">
        <v>5669560.8299999991</v>
      </c>
      <c r="BF197" s="377">
        <v>991598.75</v>
      </c>
      <c r="BG197" s="377">
        <v>588703.20000000112</v>
      </c>
      <c r="BH197" s="377">
        <v>1580301.9500000011</v>
      </c>
      <c r="BI197" s="377">
        <v>15264.06</v>
      </c>
      <c r="BJ197" s="377">
        <v>0</v>
      </c>
      <c r="BK197" s="377">
        <v>0</v>
      </c>
      <c r="BL197" s="377">
        <v>15264.06</v>
      </c>
      <c r="BM197" s="377">
        <v>0</v>
      </c>
      <c r="BN197" s="377">
        <v>0</v>
      </c>
      <c r="BO197" s="377">
        <v>0</v>
      </c>
      <c r="BP197" s="377">
        <v>0</v>
      </c>
      <c r="BQ197" s="377">
        <v>0</v>
      </c>
      <c r="BR197" s="377">
        <v>60207.53</v>
      </c>
      <c r="BS197" s="377">
        <v>15264.06</v>
      </c>
      <c r="BT197" s="377">
        <v>75471.59</v>
      </c>
      <c r="BU197" s="377">
        <v>0</v>
      </c>
      <c r="BV197" s="377">
        <v>0</v>
      </c>
      <c r="BW197" s="377">
        <v>0</v>
      </c>
      <c r="BX197" s="377">
        <v>0</v>
      </c>
      <c r="BY197" s="377">
        <v>0</v>
      </c>
      <c r="BZ197" s="377">
        <v>0</v>
      </c>
      <c r="CA197" s="377">
        <v>0</v>
      </c>
      <c r="CB197" s="377">
        <v>0</v>
      </c>
      <c r="CC197" s="377">
        <v>0</v>
      </c>
      <c r="CD197" s="377">
        <v>1580301.9500000011</v>
      </c>
      <c r="CE197" s="377">
        <v>0</v>
      </c>
      <c r="CF197" s="377">
        <v>75471.59</v>
      </c>
      <c r="CG197" s="377">
        <v>0</v>
      </c>
      <c r="CH197" s="377">
        <v>0</v>
      </c>
      <c r="CI197" s="377">
        <f t="shared" si="2"/>
        <v>1655773.5400000012</v>
      </c>
      <c r="CJ197" s="377">
        <v>1590157.87</v>
      </c>
      <c r="CK197" s="377">
        <v>2090.5100000000002</v>
      </c>
      <c r="CL197" s="377">
        <v>3367.43</v>
      </c>
      <c r="CM197" s="377">
        <v>1591434.79</v>
      </c>
      <c r="CN197" s="377">
        <v>0</v>
      </c>
      <c r="CO197" s="377">
        <v>0</v>
      </c>
      <c r="CP197" s="377">
        <v>19516.87</v>
      </c>
      <c r="CQ197" s="377">
        <v>0</v>
      </c>
      <c r="CR197" s="377">
        <v>0</v>
      </c>
      <c r="CS197" s="377">
        <v>1610951.6600000001</v>
      </c>
      <c r="CT197" s="377">
        <v>0</v>
      </c>
      <c r="CU197" s="377">
        <v>0</v>
      </c>
      <c r="CV197" s="377">
        <v>0</v>
      </c>
      <c r="CW197" s="377">
        <v>0</v>
      </c>
      <c r="CX197" s="377"/>
      <c r="CY197" s="377"/>
      <c r="CZ197" s="377"/>
      <c r="DA197" s="377">
        <v>0</v>
      </c>
      <c r="DB197" s="377">
        <v>0</v>
      </c>
      <c r="DC197" s="377">
        <v>0</v>
      </c>
      <c r="DD197" s="377">
        <v>4097.1400000000003</v>
      </c>
      <c r="DE197" s="377">
        <v>130852.08</v>
      </c>
      <c r="DF197" s="377">
        <v>0</v>
      </c>
      <c r="DG197" s="377">
        <v>-24103.1</v>
      </c>
      <c r="DH197" s="377">
        <v>-3140.82</v>
      </c>
      <c r="DI197" s="377">
        <v>0</v>
      </c>
      <c r="DJ197" s="377">
        <v>-62883.42</v>
      </c>
      <c r="DK197" s="377">
        <v>44821.87999999999</v>
      </c>
      <c r="DL197" s="377">
        <v>0</v>
      </c>
      <c r="DM197" s="377">
        <v>0</v>
      </c>
      <c r="DN197" s="377">
        <v>0</v>
      </c>
      <c r="DO197" s="377">
        <v>0</v>
      </c>
      <c r="DP197" s="377">
        <v>0</v>
      </c>
      <c r="DQ197" s="447">
        <v>0</v>
      </c>
      <c r="DR197" s="378">
        <v>4086845.62</v>
      </c>
      <c r="DS197" s="448">
        <v>1582715.209999999</v>
      </c>
      <c r="DT197" s="378">
        <v>113173.13</v>
      </c>
      <c r="DU197" s="378">
        <v>26840.699999999997</v>
      </c>
      <c r="DV197" s="378">
        <v>161241.72</v>
      </c>
      <c r="DW197" s="378">
        <v>0</v>
      </c>
    </row>
    <row r="198" spans="1:127">
      <c r="A198" s="444">
        <v>2478</v>
      </c>
      <c r="B198" s="445" t="s">
        <v>413</v>
      </c>
      <c r="C198" s="444">
        <v>2478</v>
      </c>
      <c r="D198" s="446" t="s">
        <v>907</v>
      </c>
      <c r="E198" s="446" t="s">
        <v>573</v>
      </c>
      <c r="F198" s="446" t="s">
        <v>908</v>
      </c>
      <c r="G198" s="446" t="s">
        <v>571</v>
      </c>
      <c r="H198" s="377">
        <v>2258853.7799999998</v>
      </c>
      <c r="I198" s="377">
        <v>0</v>
      </c>
      <c r="J198" s="377">
        <v>14375.53</v>
      </c>
      <c r="K198" s="377">
        <v>0</v>
      </c>
      <c r="L198" s="377">
        <v>63170</v>
      </c>
      <c r="M198" s="377">
        <v>200</v>
      </c>
      <c r="N198" s="377">
        <v>318954.40999999997</v>
      </c>
      <c r="O198" s="377">
        <v>228269.11</v>
      </c>
      <c r="P198" s="377">
        <v>12533.06</v>
      </c>
      <c r="Q198" s="377">
        <v>0</v>
      </c>
      <c r="R198" s="377">
        <v>0</v>
      </c>
      <c r="S198" s="377">
        <v>0</v>
      </c>
      <c r="T198" s="377">
        <v>63083.77</v>
      </c>
      <c r="U198" s="377">
        <v>0</v>
      </c>
      <c r="V198" s="377">
        <v>0</v>
      </c>
      <c r="W198" s="377">
        <v>1005.83</v>
      </c>
      <c r="X198" s="377">
        <v>99553</v>
      </c>
      <c r="Y198" s="377">
        <v>3059998.4899999998</v>
      </c>
      <c r="Z198" s="377">
        <v>1185052.94</v>
      </c>
      <c r="AA198" s="377">
        <v>19453.25</v>
      </c>
      <c r="AB198" s="377">
        <v>282832.45</v>
      </c>
      <c r="AC198" s="377">
        <v>57927.55</v>
      </c>
      <c r="AD198" s="377">
        <v>182176.08</v>
      </c>
      <c r="AE198" s="377">
        <v>0</v>
      </c>
      <c r="AF198" s="377">
        <v>123462.17</v>
      </c>
      <c r="AG198" s="377">
        <v>1564.33</v>
      </c>
      <c r="AH198" s="377">
        <v>407.65</v>
      </c>
      <c r="AI198" s="377">
        <v>0</v>
      </c>
      <c r="AJ198" s="377">
        <v>0</v>
      </c>
      <c r="AK198" s="377">
        <v>63657.79</v>
      </c>
      <c r="AL198" s="377">
        <v>5514.78</v>
      </c>
      <c r="AM198" s="377">
        <v>55602.76</v>
      </c>
      <c r="AN198" s="377">
        <v>10651.29</v>
      </c>
      <c r="AO198" s="377">
        <v>89623.89</v>
      </c>
      <c r="AP198" s="377">
        <v>47099.58</v>
      </c>
      <c r="AQ198" s="377">
        <v>14129.630000000001</v>
      </c>
      <c r="AR198" s="377">
        <v>52822.939999999995</v>
      </c>
      <c r="AS198" s="377">
        <v>7631.93</v>
      </c>
      <c r="AT198" s="377">
        <v>0</v>
      </c>
      <c r="AU198" s="377">
        <v>43557.71</v>
      </c>
      <c r="AV198" s="377">
        <v>19362</v>
      </c>
      <c r="AW198" s="377">
        <v>0</v>
      </c>
      <c r="AX198" s="377">
        <v>72572.27</v>
      </c>
      <c r="AY198" s="377">
        <v>185677.92</v>
      </c>
      <c r="AZ198" s="377">
        <v>29663.200000000001</v>
      </c>
      <c r="BA198" s="377">
        <v>239729.36</v>
      </c>
      <c r="BB198" s="377">
        <v>0</v>
      </c>
      <c r="BC198" s="377">
        <v>0</v>
      </c>
      <c r="BD198" s="377">
        <v>0</v>
      </c>
      <c r="BE198" s="377">
        <v>2790173.4699999997</v>
      </c>
      <c r="BF198" s="377">
        <v>305774.75000000012</v>
      </c>
      <c r="BG198" s="377">
        <v>269825.02</v>
      </c>
      <c r="BH198" s="377">
        <v>575599.77000000014</v>
      </c>
      <c r="BI198" s="377">
        <v>4273.96</v>
      </c>
      <c r="BJ198" s="377">
        <v>0</v>
      </c>
      <c r="BK198" s="377">
        <v>0</v>
      </c>
      <c r="BL198" s="377">
        <v>4273.96</v>
      </c>
      <c r="BM198" s="377">
        <v>0</v>
      </c>
      <c r="BN198" s="377">
        <v>0</v>
      </c>
      <c r="BO198" s="377">
        <v>4273.96</v>
      </c>
      <c r="BP198" s="377">
        <v>0</v>
      </c>
      <c r="BQ198" s="377">
        <v>4273.96</v>
      </c>
      <c r="BR198" s="377">
        <v>4255.9600000000028</v>
      </c>
      <c r="BS198" s="377">
        <v>0</v>
      </c>
      <c r="BT198" s="377">
        <v>4255.9600000000028</v>
      </c>
      <c r="BU198" s="377">
        <v>0</v>
      </c>
      <c r="BV198" s="377">
        <v>0</v>
      </c>
      <c r="BW198" s="377">
        <v>0</v>
      </c>
      <c r="BX198" s="377">
        <v>0</v>
      </c>
      <c r="BY198" s="377">
        <v>0</v>
      </c>
      <c r="BZ198" s="377">
        <v>0</v>
      </c>
      <c r="CA198" s="377">
        <v>0</v>
      </c>
      <c r="CB198" s="377">
        <v>0</v>
      </c>
      <c r="CC198" s="377">
        <v>0</v>
      </c>
      <c r="CD198" s="377">
        <v>575599.77000000014</v>
      </c>
      <c r="CE198" s="377">
        <v>0</v>
      </c>
      <c r="CF198" s="377">
        <v>4255.9600000000028</v>
      </c>
      <c r="CG198" s="377">
        <v>0</v>
      </c>
      <c r="CH198" s="377">
        <v>0</v>
      </c>
      <c r="CI198" s="377">
        <f t="shared" si="2"/>
        <v>579855.7300000001</v>
      </c>
      <c r="CJ198" s="377">
        <v>100000</v>
      </c>
      <c r="CK198" s="377">
        <v>149893.71</v>
      </c>
      <c r="CL198" s="377">
        <v>216.6</v>
      </c>
      <c r="CM198" s="377">
        <v>-49677.109999999993</v>
      </c>
      <c r="CN198" s="377">
        <v>0</v>
      </c>
      <c r="CO198" s="377">
        <v>0</v>
      </c>
      <c r="CP198" s="377">
        <v>13607.41</v>
      </c>
      <c r="CQ198" s="377">
        <v>0</v>
      </c>
      <c r="CR198" s="377">
        <v>1208</v>
      </c>
      <c r="CS198" s="377">
        <v>-34861.699999999997</v>
      </c>
      <c r="CT198" s="377">
        <v>565368.44999999995</v>
      </c>
      <c r="CU198" s="377">
        <v>0</v>
      </c>
      <c r="CV198" s="377">
        <v>0</v>
      </c>
      <c r="CW198" s="377">
        <v>565368.44999999995</v>
      </c>
      <c r="CX198" s="377"/>
      <c r="CY198" s="377"/>
      <c r="CZ198" s="377"/>
      <c r="DA198" s="377">
        <v>0</v>
      </c>
      <c r="DB198" s="377">
        <v>565368.44999999995</v>
      </c>
      <c r="DC198" s="377">
        <v>5331.66</v>
      </c>
      <c r="DD198" s="377">
        <v>9724.73</v>
      </c>
      <c r="DE198" s="377">
        <v>0</v>
      </c>
      <c r="DF198" s="377">
        <v>0</v>
      </c>
      <c r="DG198" s="377">
        <v>-51126.06</v>
      </c>
      <c r="DH198" s="377">
        <v>-69621.7</v>
      </c>
      <c r="DI198" s="377">
        <v>0</v>
      </c>
      <c r="DJ198" s="377">
        <v>0</v>
      </c>
      <c r="DK198" s="377">
        <v>-105691.37</v>
      </c>
      <c r="DL198" s="377">
        <v>0</v>
      </c>
      <c r="DM198" s="377">
        <v>0</v>
      </c>
      <c r="DN198" s="377">
        <v>0</v>
      </c>
      <c r="DO198" s="377">
        <v>0</v>
      </c>
      <c r="DP198" s="377">
        <v>155040.82999999999</v>
      </c>
      <c r="DQ198" s="447">
        <v>-0.47999999998137355</v>
      </c>
      <c r="DR198" s="378">
        <v>1852468.77</v>
      </c>
      <c r="DS198" s="448">
        <v>937704.69999999972</v>
      </c>
      <c r="DT198" s="378">
        <v>185677.92</v>
      </c>
      <c r="DU198" s="378">
        <v>303885.94</v>
      </c>
      <c r="DV198" s="378">
        <v>0</v>
      </c>
      <c r="DW198" s="378">
        <v>155040.82999999999</v>
      </c>
    </row>
    <row r="199" spans="1:127">
      <c r="A199" s="444">
        <v>2293</v>
      </c>
      <c r="B199" s="445" t="s">
        <v>410</v>
      </c>
      <c r="C199" s="444">
        <v>2293</v>
      </c>
      <c r="D199" s="446" t="s">
        <v>907</v>
      </c>
      <c r="E199" s="446" t="s">
        <v>573</v>
      </c>
      <c r="F199" s="446" t="s">
        <v>908</v>
      </c>
      <c r="G199" s="446" t="s">
        <v>571</v>
      </c>
      <c r="H199" s="377">
        <v>3527738.87</v>
      </c>
      <c r="I199" s="377">
        <v>0</v>
      </c>
      <c r="J199" s="377">
        <v>48477.02</v>
      </c>
      <c r="K199" s="377">
        <v>0</v>
      </c>
      <c r="L199" s="377">
        <v>345180</v>
      </c>
      <c r="M199" s="377">
        <v>5000</v>
      </c>
      <c r="N199" s="377">
        <v>0</v>
      </c>
      <c r="O199" s="377">
        <v>0</v>
      </c>
      <c r="P199" s="377">
        <v>109.24</v>
      </c>
      <c r="Q199" s="377">
        <v>0</v>
      </c>
      <c r="R199" s="377">
        <v>0</v>
      </c>
      <c r="S199" s="377">
        <v>0</v>
      </c>
      <c r="T199" s="377">
        <v>0</v>
      </c>
      <c r="U199" s="377">
        <v>157213.97</v>
      </c>
      <c r="V199" s="377">
        <v>0</v>
      </c>
      <c r="W199" s="377">
        <v>14846.88</v>
      </c>
      <c r="X199" s="377">
        <v>90586</v>
      </c>
      <c r="Y199" s="377">
        <v>4189151.9800000004</v>
      </c>
      <c r="Z199" s="377">
        <v>1746781.16</v>
      </c>
      <c r="AA199" s="377">
        <v>0</v>
      </c>
      <c r="AB199" s="377">
        <v>526800.54</v>
      </c>
      <c r="AC199" s="377">
        <v>173416.59</v>
      </c>
      <c r="AD199" s="377">
        <v>240615.94</v>
      </c>
      <c r="AE199" s="377">
        <v>138424.09</v>
      </c>
      <c r="AF199" s="377">
        <v>143719.84</v>
      </c>
      <c r="AG199" s="377">
        <v>0</v>
      </c>
      <c r="AH199" s="377">
        <v>7051.18</v>
      </c>
      <c r="AI199" s="377">
        <v>0</v>
      </c>
      <c r="AJ199" s="377">
        <v>0</v>
      </c>
      <c r="AK199" s="377">
        <v>30092.38</v>
      </c>
      <c r="AL199" s="377">
        <v>2518.7600000000002</v>
      </c>
      <c r="AM199" s="377">
        <v>940.52</v>
      </c>
      <c r="AN199" s="377">
        <v>7156.8</v>
      </c>
      <c r="AO199" s="377">
        <v>78501.440000000002</v>
      </c>
      <c r="AP199" s="377">
        <v>41074.75</v>
      </c>
      <c r="AQ199" s="377">
        <v>20223.66</v>
      </c>
      <c r="AR199" s="377">
        <v>151337.29999999999</v>
      </c>
      <c r="AS199" s="377">
        <v>8965.82</v>
      </c>
      <c r="AT199" s="377">
        <v>0</v>
      </c>
      <c r="AU199" s="377">
        <v>104825.94</v>
      </c>
      <c r="AV199" s="377">
        <v>12566.4</v>
      </c>
      <c r="AW199" s="377">
        <v>4299.05</v>
      </c>
      <c r="AX199" s="377">
        <v>109174.21</v>
      </c>
      <c r="AY199" s="377">
        <v>309285.17</v>
      </c>
      <c r="AZ199" s="377">
        <v>85982.33</v>
      </c>
      <c r="BA199" s="377">
        <v>215223.89</v>
      </c>
      <c r="BB199" s="377">
        <v>0</v>
      </c>
      <c r="BC199" s="377">
        <v>0</v>
      </c>
      <c r="BD199" s="377">
        <v>0</v>
      </c>
      <c r="BE199" s="377">
        <v>4158977.7599999988</v>
      </c>
      <c r="BF199" s="377">
        <v>1003300.02</v>
      </c>
      <c r="BG199" s="377">
        <v>30174.220000001602</v>
      </c>
      <c r="BH199" s="377">
        <v>1033474.2400000016</v>
      </c>
      <c r="BI199" s="377">
        <v>10914.25</v>
      </c>
      <c r="BJ199" s="377">
        <v>0</v>
      </c>
      <c r="BK199" s="377">
        <v>0</v>
      </c>
      <c r="BL199" s="377">
        <v>10914.25</v>
      </c>
      <c r="BM199" s="377">
        <v>0</v>
      </c>
      <c r="BN199" s="377">
        <v>122504.7</v>
      </c>
      <c r="BO199" s="377">
        <v>0</v>
      </c>
      <c r="BP199" s="377">
        <v>0</v>
      </c>
      <c r="BQ199" s="377">
        <v>122504.7</v>
      </c>
      <c r="BR199" s="377">
        <v>194118.39999999999</v>
      </c>
      <c r="BS199" s="377">
        <v>-111590.45</v>
      </c>
      <c r="BT199" s="377">
        <v>82527.95</v>
      </c>
      <c r="BU199" s="377">
        <v>0</v>
      </c>
      <c r="BV199" s="377">
        <v>0</v>
      </c>
      <c r="BW199" s="377">
        <v>0</v>
      </c>
      <c r="BX199" s="377">
        <v>0</v>
      </c>
      <c r="BY199" s="377">
        <v>0</v>
      </c>
      <c r="BZ199" s="377">
        <v>0</v>
      </c>
      <c r="CA199" s="377">
        <v>0</v>
      </c>
      <c r="CB199" s="377">
        <v>0</v>
      </c>
      <c r="CC199" s="377">
        <v>0</v>
      </c>
      <c r="CD199" s="377">
        <v>1033474.2400000016</v>
      </c>
      <c r="CE199" s="377">
        <v>0</v>
      </c>
      <c r="CF199" s="377">
        <v>82527.95</v>
      </c>
      <c r="CG199" s="377">
        <v>0</v>
      </c>
      <c r="CH199" s="377">
        <v>0</v>
      </c>
      <c r="CI199" s="377">
        <f t="shared" si="2"/>
        <v>1116002.1900000016</v>
      </c>
      <c r="CJ199" s="377">
        <v>1062587.43</v>
      </c>
      <c r="CK199" s="377">
        <v>51849.98</v>
      </c>
      <c r="CL199" s="377">
        <v>1751.61</v>
      </c>
      <c r="CM199" s="377">
        <v>1012489.0599999999</v>
      </c>
      <c r="CN199" s="377">
        <v>0</v>
      </c>
      <c r="CO199" s="377">
        <v>0</v>
      </c>
      <c r="CP199" s="377">
        <v>10350</v>
      </c>
      <c r="CQ199" s="377">
        <v>102871.83</v>
      </c>
      <c r="CR199" s="377">
        <v>0</v>
      </c>
      <c r="CS199" s="377">
        <v>1125710.8899999999</v>
      </c>
      <c r="CT199" s="377">
        <v>0</v>
      </c>
      <c r="CU199" s="377">
        <v>0</v>
      </c>
      <c r="CV199" s="377">
        <v>0</v>
      </c>
      <c r="CW199" s="377">
        <v>0</v>
      </c>
      <c r="CX199" s="377"/>
      <c r="CY199" s="377"/>
      <c r="CZ199" s="377"/>
      <c r="DA199" s="377">
        <v>0</v>
      </c>
      <c r="DB199" s="377">
        <v>0</v>
      </c>
      <c r="DC199" s="377">
        <v>0</v>
      </c>
      <c r="DD199" s="377">
        <v>0</v>
      </c>
      <c r="DE199" s="377">
        <v>0</v>
      </c>
      <c r="DF199" s="377">
        <v>0</v>
      </c>
      <c r="DG199" s="377">
        <v>0</v>
      </c>
      <c r="DH199" s="377">
        <v>-11171.11</v>
      </c>
      <c r="DI199" s="377">
        <v>0</v>
      </c>
      <c r="DJ199" s="377">
        <v>0</v>
      </c>
      <c r="DK199" s="377">
        <v>-11171.11</v>
      </c>
      <c r="DL199" s="377">
        <v>0</v>
      </c>
      <c r="DM199" s="377">
        <v>0</v>
      </c>
      <c r="DN199" s="377">
        <v>0</v>
      </c>
      <c r="DO199" s="377">
        <v>1462.31</v>
      </c>
      <c r="DP199" s="377">
        <v>0</v>
      </c>
      <c r="DQ199" s="447">
        <v>0.10000000009313226</v>
      </c>
      <c r="DR199" s="378">
        <v>2969758.1599999997</v>
      </c>
      <c r="DS199" s="448">
        <v>1189219.5999999992</v>
      </c>
      <c r="DT199" s="378">
        <v>309285.17</v>
      </c>
      <c r="DU199" s="378">
        <v>109.24</v>
      </c>
      <c r="DV199" s="378">
        <v>157213.97</v>
      </c>
      <c r="DW199" s="378">
        <v>1462.31</v>
      </c>
    </row>
    <row r="200" spans="1:127">
      <c r="A200" s="444">
        <v>2445</v>
      </c>
      <c r="B200" s="445" t="s">
        <v>558</v>
      </c>
      <c r="C200" s="444">
        <v>2445</v>
      </c>
      <c r="D200" s="446" t="s">
        <v>907</v>
      </c>
      <c r="E200" s="446" t="s">
        <v>573</v>
      </c>
      <c r="F200" s="446" t="s">
        <v>908</v>
      </c>
      <c r="G200" s="446" t="s">
        <v>882</v>
      </c>
      <c r="H200" s="377">
        <v>1352656.56</v>
      </c>
      <c r="I200" s="377">
        <v>0</v>
      </c>
      <c r="J200" s="377">
        <v>83626.37</v>
      </c>
      <c r="K200" s="377">
        <v>0</v>
      </c>
      <c r="L200" s="377">
        <v>213120</v>
      </c>
      <c r="M200" s="377">
        <v>0</v>
      </c>
      <c r="N200" s="377">
        <v>0</v>
      </c>
      <c r="O200" s="377">
        <v>0</v>
      </c>
      <c r="P200" s="377">
        <v>38366.23000000001</v>
      </c>
      <c r="Q200" s="377">
        <v>17559.78</v>
      </c>
      <c r="R200" s="377">
        <v>0</v>
      </c>
      <c r="S200" s="377">
        <v>0</v>
      </c>
      <c r="T200" s="377">
        <v>8559.2799999999988</v>
      </c>
      <c r="U200" s="377">
        <v>0</v>
      </c>
      <c r="V200" s="377">
        <v>0</v>
      </c>
      <c r="W200" s="377">
        <v>11850</v>
      </c>
      <c r="X200" s="377">
        <v>32187</v>
      </c>
      <c r="Y200" s="377">
        <v>1757925.2200000002</v>
      </c>
      <c r="Z200" s="377">
        <v>633135.87000000046</v>
      </c>
      <c r="AA200" s="377">
        <v>-162.34</v>
      </c>
      <c r="AB200" s="377">
        <v>379155.44</v>
      </c>
      <c r="AC200" s="377">
        <v>64982.96000000037</v>
      </c>
      <c r="AD200" s="377">
        <v>108501.18999999999</v>
      </c>
      <c r="AE200" s="377">
        <v>0</v>
      </c>
      <c r="AF200" s="377">
        <v>81236.049999999988</v>
      </c>
      <c r="AG200" s="377">
        <v>372.99999999999818</v>
      </c>
      <c r="AH200" s="377">
        <v>2785</v>
      </c>
      <c r="AI200" s="377">
        <v>0</v>
      </c>
      <c r="AJ200" s="377">
        <v>130</v>
      </c>
      <c r="AK200" s="377">
        <v>5734.9999999999982</v>
      </c>
      <c r="AL200" s="377">
        <v>5675</v>
      </c>
      <c r="AM200" s="377">
        <v>4922</v>
      </c>
      <c r="AN200" s="377">
        <v>11133</v>
      </c>
      <c r="AO200" s="377">
        <v>59961.999999999993</v>
      </c>
      <c r="AP200" s="377">
        <v>24535.64</v>
      </c>
      <c r="AQ200" s="377">
        <v>12659</v>
      </c>
      <c r="AR200" s="377">
        <v>69344.600000000006</v>
      </c>
      <c r="AS200" s="377">
        <v>38619</v>
      </c>
      <c r="AT200" s="377">
        <v>0</v>
      </c>
      <c r="AU200" s="377">
        <v>10920.000000000007</v>
      </c>
      <c r="AV200" s="377">
        <v>5139.75</v>
      </c>
      <c r="AW200" s="377">
        <v>3525</v>
      </c>
      <c r="AX200" s="377">
        <v>98317.63</v>
      </c>
      <c r="AY200" s="377">
        <v>60693.389999999978</v>
      </c>
      <c r="AZ200" s="377">
        <v>31868.93</v>
      </c>
      <c r="BA200" s="377">
        <v>18753</v>
      </c>
      <c r="BB200" s="377">
        <v>0</v>
      </c>
      <c r="BC200" s="377">
        <v>0</v>
      </c>
      <c r="BD200" s="377">
        <v>0</v>
      </c>
      <c r="BE200" s="377">
        <v>1731940.1100000008</v>
      </c>
      <c r="BF200" s="377">
        <v>-2464.4900000002513</v>
      </c>
      <c r="BG200" s="377">
        <v>25985.109999999404</v>
      </c>
      <c r="BH200" s="377">
        <v>23520.619999999151</v>
      </c>
      <c r="BI200" s="377">
        <v>6193.75</v>
      </c>
      <c r="BJ200" s="377">
        <v>0</v>
      </c>
      <c r="BK200" s="377">
        <v>0</v>
      </c>
      <c r="BL200" s="377">
        <v>6193.75</v>
      </c>
      <c r="BM200" s="377">
        <v>0</v>
      </c>
      <c r="BN200" s="377">
        <v>6790</v>
      </c>
      <c r="BO200" s="377">
        <v>0</v>
      </c>
      <c r="BP200" s="377">
        <v>0</v>
      </c>
      <c r="BQ200" s="377">
        <v>6790</v>
      </c>
      <c r="BR200" s="377">
        <v>14114.849999999999</v>
      </c>
      <c r="BS200" s="377">
        <v>-596.25</v>
      </c>
      <c r="BT200" s="377">
        <v>13518.599999999999</v>
      </c>
      <c r="BU200" s="377">
        <v>0</v>
      </c>
      <c r="BV200" s="377">
        <v>0</v>
      </c>
      <c r="BW200" s="377">
        <v>0</v>
      </c>
      <c r="BX200" s="377">
        <v>0</v>
      </c>
      <c r="BY200" s="377">
        <v>0</v>
      </c>
      <c r="BZ200" s="377">
        <v>0</v>
      </c>
      <c r="CA200" s="377">
        <v>0</v>
      </c>
      <c r="CB200" s="377">
        <v>0</v>
      </c>
      <c r="CC200" s="377">
        <v>0</v>
      </c>
      <c r="CD200" s="377">
        <v>23520.619999999151</v>
      </c>
      <c r="CE200" s="377">
        <v>0</v>
      </c>
      <c r="CF200" s="377">
        <v>13518.599999999999</v>
      </c>
      <c r="CG200" s="377">
        <v>0</v>
      </c>
      <c r="CH200" s="377">
        <v>0</v>
      </c>
      <c r="CI200" s="377">
        <f t="shared" si="2"/>
        <v>37039.21999999915</v>
      </c>
      <c r="CJ200" s="377">
        <v>0</v>
      </c>
      <c r="CK200" s="377">
        <v>0</v>
      </c>
      <c r="CL200" s="377">
        <v>0</v>
      </c>
      <c r="CM200" s="377">
        <v>0</v>
      </c>
      <c r="CN200" s="377">
        <v>0</v>
      </c>
      <c r="CO200" s="377">
        <v>0</v>
      </c>
      <c r="CP200" s="377">
        <v>0</v>
      </c>
      <c r="CQ200" s="377">
        <v>0</v>
      </c>
      <c r="CR200" s="377">
        <v>0</v>
      </c>
      <c r="CS200" s="377">
        <v>0</v>
      </c>
      <c r="CT200" s="377">
        <v>0</v>
      </c>
      <c r="CU200" s="377">
        <v>0</v>
      </c>
      <c r="CV200" s="377">
        <v>0</v>
      </c>
      <c r="CW200" s="377">
        <v>0</v>
      </c>
      <c r="CX200" s="377"/>
      <c r="CY200" s="377"/>
      <c r="CZ200" s="377"/>
      <c r="DA200" s="377">
        <v>66755.939999999275</v>
      </c>
      <c r="DB200" s="377">
        <v>66755.939999999275</v>
      </c>
      <c r="DC200" s="377">
        <v>0</v>
      </c>
      <c r="DD200" s="377">
        <v>129.91</v>
      </c>
      <c r="DE200" s="377">
        <v>0</v>
      </c>
      <c r="DF200" s="377">
        <v>0</v>
      </c>
      <c r="DG200" s="377">
        <v>0</v>
      </c>
      <c r="DH200" s="377">
        <v>-29846.63</v>
      </c>
      <c r="DI200" s="377">
        <v>0</v>
      </c>
      <c r="DJ200" s="377">
        <v>0</v>
      </c>
      <c r="DK200" s="377">
        <v>-29716.720000000001</v>
      </c>
      <c r="DL200" s="377">
        <v>0</v>
      </c>
      <c r="DM200" s="377">
        <v>0</v>
      </c>
      <c r="DN200" s="377">
        <v>0</v>
      </c>
      <c r="DO200" s="377">
        <v>0</v>
      </c>
      <c r="DP200" s="377">
        <v>0</v>
      </c>
      <c r="DQ200" s="447">
        <v>7.2759576141834259E-10</v>
      </c>
      <c r="DR200" s="378">
        <v>1267222.1700000009</v>
      </c>
      <c r="DS200" s="448">
        <v>464717.93999999994</v>
      </c>
      <c r="DT200" s="378">
        <v>60693.389999999978</v>
      </c>
      <c r="DU200" s="378">
        <v>64485.290000000008</v>
      </c>
      <c r="DV200" s="378">
        <v>0</v>
      </c>
      <c r="DW200" s="378">
        <v>0</v>
      </c>
    </row>
    <row r="201" spans="1:127">
      <c r="A201" s="444">
        <v>2278</v>
      </c>
      <c r="B201" s="445" t="s">
        <v>559</v>
      </c>
      <c r="C201" s="444">
        <v>2278</v>
      </c>
      <c r="D201" s="446" t="s">
        <v>907</v>
      </c>
      <c r="E201" s="446" t="s">
        <v>573</v>
      </c>
      <c r="F201" s="446" t="s">
        <v>908</v>
      </c>
      <c r="G201" s="446" t="s">
        <v>571</v>
      </c>
      <c r="H201" s="377">
        <v>2459656.35</v>
      </c>
      <c r="I201" s="377">
        <v>0</v>
      </c>
      <c r="J201" s="377">
        <v>261614.39</v>
      </c>
      <c r="K201" s="377">
        <v>0</v>
      </c>
      <c r="L201" s="377">
        <v>360060</v>
      </c>
      <c r="M201" s="377">
        <v>1256.93</v>
      </c>
      <c r="N201" s="377">
        <v>0</v>
      </c>
      <c r="O201" s="377">
        <v>2796.25</v>
      </c>
      <c r="P201" s="377">
        <v>18131.18</v>
      </c>
      <c r="Q201" s="377">
        <v>0</v>
      </c>
      <c r="R201" s="377">
        <v>0</v>
      </c>
      <c r="S201" s="377">
        <v>0</v>
      </c>
      <c r="T201" s="377">
        <v>13800.4</v>
      </c>
      <c r="U201" s="377">
        <v>20556.28</v>
      </c>
      <c r="V201" s="377">
        <v>0</v>
      </c>
      <c r="W201" s="377">
        <v>5884.38</v>
      </c>
      <c r="X201" s="377">
        <v>45635</v>
      </c>
      <c r="Y201" s="377">
        <v>3189391.16</v>
      </c>
      <c r="Z201" s="377">
        <v>1394428.3100000003</v>
      </c>
      <c r="AA201" s="377">
        <v>-585</v>
      </c>
      <c r="AB201" s="377">
        <v>676968.34</v>
      </c>
      <c r="AC201" s="377">
        <v>84011.540000000095</v>
      </c>
      <c r="AD201" s="377">
        <v>147993.81</v>
      </c>
      <c r="AE201" s="377">
        <v>0</v>
      </c>
      <c r="AF201" s="377">
        <v>73728.979999999399</v>
      </c>
      <c r="AG201" s="377">
        <v>12324.910000000029</v>
      </c>
      <c r="AH201" s="377">
        <v>0</v>
      </c>
      <c r="AI201" s="377">
        <v>0</v>
      </c>
      <c r="AJ201" s="377">
        <v>0</v>
      </c>
      <c r="AK201" s="377">
        <v>51800.61</v>
      </c>
      <c r="AL201" s="377">
        <v>0</v>
      </c>
      <c r="AM201" s="377">
        <v>2516.84</v>
      </c>
      <c r="AN201" s="377">
        <v>2990.44</v>
      </c>
      <c r="AO201" s="377">
        <v>70505.24000000002</v>
      </c>
      <c r="AP201" s="377">
        <v>24535.64</v>
      </c>
      <c r="AQ201" s="377">
        <v>5579.37</v>
      </c>
      <c r="AR201" s="377">
        <v>53927.48000000001</v>
      </c>
      <c r="AS201" s="377">
        <v>0</v>
      </c>
      <c r="AT201" s="377">
        <v>0</v>
      </c>
      <c r="AU201" s="377">
        <v>52015.1</v>
      </c>
      <c r="AV201" s="377">
        <v>9471</v>
      </c>
      <c r="AW201" s="377">
        <v>2530</v>
      </c>
      <c r="AX201" s="377">
        <v>174614.53</v>
      </c>
      <c r="AY201" s="377">
        <v>34350.120000000003</v>
      </c>
      <c r="AZ201" s="377">
        <v>10128.280000000001</v>
      </c>
      <c r="BA201" s="377">
        <v>177655.84</v>
      </c>
      <c r="BB201" s="377">
        <v>0</v>
      </c>
      <c r="BC201" s="377">
        <v>0</v>
      </c>
      <c r="BD201" s="377">
        <v>0</v>
      </c>
      <c r="BE201" s="377">
        <v>3061491.38</v>
      </c>
      <c r="BF201" s="377">
        <v>384182.56999999995</v>
      </c>
      <c r="BG201" s="377">
        <v>127899.78000000026</v>
      </c>
      <c r="BH201" s="377">
        <v>512082.35000000021</v>
      </c>
      <c r="BI201" s="377">
        <v>8545</v>
      </c>
      <c r="BJ201" s="377">
        <v>0</v>
      </c>
      <c r="BK201" s="377">
        <v>0</v>
      </c>
      <c r="BL201" s="377">
        <v>8545</v>
      </c>
      <c r="BM201" s="377">
        <v>0</v>
      </c>
      <c r="BN201" s="377">
        <v>0</v>
      </c>
      <c r="BO201" s="377">
        <v>0</v>
      </c>
      <c r="BP201" s="377">
        <v>0</v>
      </c>
      <c r="BQ201" s="377">
        <v>0</v>
      </c>
      <c r="BR201" s="377">
        <v>19492.59</v>
      </c>
      <c r="BS201" s="377">
        <v>8545</v>
      </c>
      <c r="BT201" s="377">
        <v>28037.59</v>
      </c>
      <c r="BU201" s="377">
        <v>0</v>
      </c>
      <c r="BV201" s="377">
        <v>0</v>
      </c>
      <c r="BW201" s="377">
        <v>0</v>
      </c>
      <c r="BX201" s="377">
        <v>0</v>
      </c>
      <c r="BY201" s="377">
        <v>0</v>
      </c>
      <c r="BZ201" s="377">
        <v>0</v>
      </c>
      <c r="CA201" s="377">
        <v>0</v>
      </c>
      <c r="CB201" s="377">
        <v>0</v>
      </c>
      <c r="CC201" s="377">
        <v>0</v>
      </c>
      <c r="CD201" s="377">
        <v>512082.35000000021</v>
      </c>
      <c r="CE201" s="377">
        <v>0</v>
      </c>
      <c r="CF201" s="377">
        <v>28037.59</v>
      </c>
      <c r="CG201" s="377">
        <v>0</v>
      </c>
      <c r="CH201" s="377">
        <v>0</v>
      </c>
      <c r="CI201" s="377">
        <f t="shared" si="2"/>
        <v>540119.94000000018</v>
      </c>
      <c r="CJ201" s="377">
        <v>1034407.63</v>
      </c>
      <c r="CK201" s="377">
        <v>35651.040000000001</v>
      </c>
      <c r="CL201" s="377">
        <v>0</v>
      </c>
      <c r="CM201" s="377">
        <v>998756.59</v>
      </c>
      <c r="CN201" s="377">
        <v>0</v>
      </c>
      <c r="CO201" s="377">
        <v>0</v>
      </c>
      <c r="CP201" s="377">
        <v>0</v>
      </c>
      <c r="CQ201" s="377">
        <v>0</v>
      </c>
      <c r="CR201" s="377">
        <v>-430178.39999999997</v>
      </c>
      <c r="CS201" s="377">
        <v>568578.18999999994</v>
      </c>
      <c r="CT201" s="377">
        <v>0</v>
      </c>
      <c r="CU201" s="377">
        <v>0</v>
      </c>
      <c r="CV201" s="377">
        <v>0</v>
      </c>
      <c r="CW201" s="377">
        <v>0</v>
      </c>
      <c r="CX201" s="377"/>
      <c r="CY201" s="377"/>
      <c r="CZ201" s="377"/>
      <c r="DA201" s="377">
        <v>0</v>
      </c>
      <c r="DB201" s="377">
        <v>0</v>
      </c>
      <c r="DC201" s="377">
        <v>0</v>
      </c>
      <c r="DD201" s="377">
        <v>11375.55</v>
      </c>
      <c r="DE201" s="377">
        <v>0</v>
      </c>
      <c r="DF201" s="377">
        <v>0</v>
      </c>
      <c r="DG201" s="377">
        <v>0</v>
      </c>
      <c r="DH201" s="377">
        <v>-43930.35</v>
      </c>
      <c r="DI201" s="377">
        <v>0</v>
      </c>
      <c r="DJ201" s="377">
        <v>0</v>
      </c>
      <c r="DK201" s="377">
        <v>-32554.799999999999</v>
      </c>
      <c r="DL201" s="377">
        <v>4096.55</v>
      </c>
      <c r="DM201" s="377">
        <v>0</v>
      </c>
      <c r="DN201" s="377">
        <v>0</v>
      </c>
      <c r="DO201" s="377">
        <v>0</v>
      </c>
      <c r="DP201" s="377">
        <v>0</v>
      </c>
      <c r="DQ201" s="447">
        <v>0</v>
      </c>
      <c r="DR201" s="378">
        <v>2388870.89</v>
      </c>
      <c r="DS201" s="448">
        <v>672620.48999999976</v>
      </c>
      <c r="DT201" s="378">
        <v>34350.120000000003</v>
      </c>
      <c r="DU201" s="378">
        <v>34727.83</v>
      </c>
      <c r="DV201" s="378">
        <v>20556.28</v>
      </c>
      <c r="DW201" s="378">
        <v>4096.55</v>
      </c>
    </row>
    <row r="202" spans="1:127">
      <c r="A202" s="444">
        <v>2314</v>
      </c>
      <c r="B202" s="445" t="s">
        <v>506</v>
      </c>
      <c r="C202" s="444">
        <v>2314</v>
      </c>
      <c r="D202" s="446" t="s">
        <v>907</v>
      </c>
      <c r="E202" s="446" t="s">
        <v>573</v>
      </c>
      <c r="F202" s="446" t="s">
        <v>908</v>
      </c>
      <c r="G202" s="446" t="s">
        <v>571</v>
      </c>
      <c r="H202" s="377">
        <v>1151233.5</v>
      </c>
      <c r="I202" s="377">
        <v>0</v>
      </c>
      <c r="J202" s="377">
        <v>44188</v>
      </c>
      <c r="K202" s="377">
        <v>0</v>
      </c>
      <c r="L202" s="377">
        <v>75330</v>
      </c>
      <c r="M202" s="377">
        <v>0</v>
      </c>
      <c r="N202" s="377">
        <v>0</v>
      </c>
      <c r="O202" s="377">
        <v>17387.5</v>
      </c>
      <c r="P202" s="377">
        <v>28726.869999999995</v>
      </c>
      <c r="Q202" s="377">
        <v>0</v>
      </c>
      <c r="R202" s="377">
        <v>0</v>
      </c>
      <c r="S202" s="377">
        <v>0</v>
      </c>
      <c r="T202" s="377">
        <v>26688.65</v>
      </c>
      <c r="U202" s="377">
        <v>47197.9</v>
      </c>
      <c r="V202" s="377">
        <v>0</v>
      </c>
      <c r="W202" s="377">
        <v>4089.17</v>
      </c>
      <c r="X202" s="377">
        <v>49441</v>
      </c>
      <c r="Y202" s="377">
        <v>1444282.5899999999</v>
      </c>
      <c r="Z202" s="377">
        <v>676322.20000000065</v>
      </c>
      <c r="AA202" s="377">
        <v>5532.96</v>
      </c>
      <c r="AB202" s="377">
        <v>282944.84000000003</v>
      </c>
      <c r="AC202" s="377">
        <v>50086.750000000175</v>
      </c>
      <c r="AD202" s="377">
        <v>75163.710000000006</v>
      </c>
      <c r="AE202" s="377">
        <v>0</v>
      </c>
      <c r="AF202" s="377">
        <v>38987.749999999971</v>
      </c>
      <c r="AG202" s="377">
        <v>15682.290000000017</v>
      </c>
      <c r="AH202" s="377">
        <v>5528</v>
      </c>
      <c r="AI202" s="377">
        <v>0</v>
      </c>
      <c r="AJ202" s="377">
        <v>0</v>
      </c>
      <c r="AK202" s="377">
        <v>4527.47</v>
      </c>
      <c r="AL202" s="377">
        <v>1268.0600000000002</v>
      </c>
      <c r="AM202" s="377">
        <v>1582.4</v>
      </c>
      <c r="AN202" s="377">
        <v>4890.6499999999996</v>
      </c>
      <c r="AO202" s="377">
        <v>23673.62999999999</v>
      </c>
      <c r="AP202" s="377">
        <v>18595.43</v>
      </c>
      <c r="AQ202" s="377">
        <v>3597.8299999999949</v>
      </c>
      <c r="AR202" s="377">
        <v>39742.869999999995</v>
      </c>
      <c r="AS202" s="377">
        <v>0</v>
      </c>
      <c r="AT202" s="377">
        <v>0</v>
      </c>
      <c r="AU202" s="377">
        <v>12654.370000000012</v>
      </c>
      <c r="AV202" s="377">
        <v>5139.75</v>
      </c>
      <c r="AW202" s="377">
        <v>3616.2</v>
      </c>
      <c r="AX202" s="377">
        <v>45065.83</v>
      </c>
      <c r="AY202" s="377">
        <v>99286.409999999945</v>
      </c>
      <c r="AZ202" s="377">
        <v>20240.29</v>
      </c>
      <c r="BA202" s="377">
        <v>88374.32</v>
      </c>
      <c r="BB202" s="377">
        <v>0</v>
      </c>
      <c r="BC202" s="377">
        <v>0</v>
      </c>
      <c r="BD202" s="377">
        <v>0</v>
      </c>
      <c r="BE202" s="377">
        <v>1522504.0100000009</v>
      </c>
      <c r="BF202" s="377">
        <v>134916.88999999981</v>
      </c>
      <c r="BG202" s="377">
        <v>-78221.42000000109</v>
      </c>
      <c r="BH202" s="377">
        <v>56695.469999998721</v>
      </c>
      <c r="BI202" s="377">
        <v>6396.25</v>
      </c>
      <c r="BJ202" s="377">
        <v>0</v>
      </c>
      <c r="BK202" s="377">
        <v>0</v>
      </c>
      <c r="BL202" s="377">
        <v>6396.25</v>
      </c>
      <c r="BM202" s="377">
        <v>0</v>
      </c>
      <c r="BN202" s="377">
        <v>19360</v>
      </c>
      <c r="BO202" s="377">
        <v>0</v>
      </c>
      <c r="BP202" s="377">
        <v>0</v>
      </c>
      <c r="BQ202" s="377">
        <v>19360</v>
      </c>
      <c r="BR202" s="377">
        <v>28630.629999999997</v>
      </c>
      <c r="BS202" s="377">
        <v>-12963.75</v>
      </c>
      <c r="BT202" s="377">
        <v>15666.879999999997</v>
      </c>
      <c r="BU202" s="377">
        <v>0</v>
      </c>
      <c r="BV202" s="377">
        <v>0</v>
      </c>
      <c r="BW202" s="377">
        <v>0</v>
      </c>
      <c r="BX202" s="377">
        <v>0</v>
      </c>
      <c r="BY202" s="377">
        <v>0</v>
      </c>
      <c r="BZ202" s="377">
        <v>0</v>
      </c>
      <c r="CA202" s="377">
        <v>0</v>
      </c>
      <c r="CB202" s="377">
        <v>0</v>
      </c>
      <c r="CC202" s="377">
        <v>0</v>
      </c>
      <c r="CD202" s="377">
        <v>56695.469999998721</v>
      </c>
      <c r="CE202" s="377">
        <v>0</v>
      </c>
      <c r="CF202" s="377">
        <v>15666.879999999997</v>
      </c>
      <c r="CG202" s="377">
        <v>0</v>
      </c>
      <c r="CH202" s="377">
        <v>0</v>
      </c>
      <c r="CI202" s="377">
        <f t="shared" ref="CI202:CI208" si="3">SUM(CD202:CF202)</f>
        <v>72362.349999998725</v>
      </c>
      <c r="CJ202" s="377">
        <v>160587.39000000001</v>
      </c>
      <c r="CK202" s="377">
        <v>0</v>
      </c>
      <c r="CL202" s="377">
        <v>0</v>
      </c>
      <c r="CM202" s="377">
        <v>160587.39000000001</v>
      </c>
      <c r="CN202" s="377">
        <v>0</v>
      </c>
      <c r="CO202" s="377">
        <v>0</v>
      </c>
      <c r="CP202" s="377">
        <v>4325.1400000000003</v>
      </c>
      <c r="CQ202" s="377">
        <v>0</v>
      </c>
      <c r="CR202" s="377">
        <v>-93417.900000000009</v>
      </c>
      <c r="CS202" s="377">
        <v>71494.630000000019</v>
      </c>
      <c r="CT202" s="377">
        <v>0</v>
      </c>
      <c r="CU202" s="377">
        <v>0</v>
      </c>
      <c r="CV202" s="377">
        <v>0</v>
      </c>
      <c r="CW202" s="377">
        <v>0</v>
      </c>
      <c r="CX202" s="377"/>
      <c r="CY202" s="377"/>
      <c r="CZ202" s="377"/>
      <c r="DA202" s="377">
        <v>0</v>
      </c>
      <c r="DB202" s="377">
        <v>0</v>
      </c>
      <c r="DC202" s="377">
        <v>0</v>
      </c>
      <c r="DD202" s="377">
        <v>4204.09</v>
      </c>
      <c r="DE202" s="377">
        <v>0</v>
      </c>
      <c r="DF202" s="377">
        <v>0</v>
      </c>
      <c r="DG202" s="377">
        <v>-3336.38</v>
      </c>
      <c r="DH202" s="377">
        <v>0</v>
      </c>
      <c r="DI202" s="377">
        <v>0</v>
      </c>
      <c r="DJ202" s="377">
        <v>0</v>
      </c>
      <c r="DK202" s="377">
        <v>867.71</v>
      </c>
      <c r="DL202" s="377">
        <v>0</v>
      </c>
      <c r="DM202" s="377">
        <v>0</v>
      </c>
      <c r="DN202" s="377">
        <v>0</v>
      </c>
      <c r="DO202" s="377">
        <v>0</v>
      </c>
      <c r="DP202" s="377">
        <v>0</v>
      </c>
      <c r="DQ202" s="447">
        <v>9.9999999802093953E-3</v>
      </c>
      <c r="DR202" s="378">
        <v>1144720.5000000009</v>
      </c>
      <c r="DS202" s="448">
        <v>377783.51</v>
      </c>
      <c r="DT202" s="378">
        <v>99286.409999999945</v>
      </c>
      <c r="DU202" s="378">
        <v>72803.01999999999</v>
      </c>
      <c r="DV202" s="378">
        <v>47197.9</v>
      </c>
      <c r="DW202" s="378">
        <v>0</v>
      </c>
    </row>
    <row r="203" spans="1:127">
      <c r="A203" s="444">
        <v>2317</v>
      </c>
      <c r="B203" s="445" t="s">
        <v>560</v>
      </c>
      <c r="C203" s="444">
        <v>2317</v>
      </c>
      <c r="D203" s="446" t="s">
        <v>907</v>
      </c>
      <c r="E203" s="446" t="s">
        <v>573</v>
      </c>
      <c r="F203" s="446" t="s">
        <v>908</v>
      </c>
      <c r="G203" s="446" t="s">
        <v>571</v>
      </c>
      <c r="H203" s="377">
        <v>1950561.46</v>
      </c>
      <c r="I203" s="377">
        <v>0</v>
      </c>
      <c r="J203" s="377">
        <v>82566.78</v>
      </c>
      <c r="K203" s="377">
        <v>0</v>
      </c>
      <c r="L203" s="377">
        <v>135380</v>
      </c>
      <c r="M203" s="377">
        <v>0</v>
      </c>
      <c r="N203" s="377">
        <v>0</v>
      </c>
      <c r="O203" s="377">
        <v>0</v>
      </c>
      <c r="P203" s="377">
        <v>40494.82</v>
      </c>
      <c r="Q203" s="377">
        <v>30347.99</v>
      </c>
      <c r="R203" s="377">
        <v>0</v>
      </c>
      <c r="S203" s="377">
        <v>0</v>
      </c>
      <c r="T203" s="377">
        <v>0</v>
      </c>
      <c r="U203" s="377">
        <v>0</v>
      </c>
      <c r="V203" s="377">
        <v>0</v>
      </c>
      <c r="W203" s="377">
        <v>3215.11</v>
      </c>
      <c r="X203" s="377">
        <v>84974</v>
      </c>
      <c r="Y203" s="377">
        <v>2327540.16</v>
      </c>
      <c r="Z203" s="377">
        <v>986998.17999999819</v>
      </c>
      <c r="AA203" s="377">
        <v>4697.83</v>
      </c>
      <c r="AB203" s="377">
        <v>2616.7799999999984</v>
      </c>
      <c r="AC203" s="377">
        <v>64509.059999999707</v>
      </c>
      <c r="AD203" s="377">
        <v>356041.79</v>
      </c>
      <c r="AE203" s="377">
        <v>0</v>
      </c>
      <c r="AF203" s="377">
        <v>406351.35000000062</v>
      </c>
      <c r="AG203" s="377">
        <v>19334.659999999996</v>
      </c>
      <c r="AH203" s="377">
        <v>0</v>
      </c>
      <c r="AI203" s="377">
        <v>0</v>
      </c>
      <c r="AJ203" s="377">
        <v>0</v>
      </c>
      <c r="AK203" s="377">
        <v>440</v>
      </c>
      <c r="AL203" s="377">
        <v>0</v>
      </c>
      <c r="AM203" s="377">
        <v>569.76</v>
      </c>
      <c r="AN203" s="377">
        <v>0</v>
      </c>
      <c r="AO203" s="377">
        <v>117704.4</v>
      </c>
      <c r="AP203" s="377">
        <v>15383.15</v>
      </c>
      <c r="AQ203" s="377">
        <v>0</v>
      </c>
      <c r="AR203" s="377">
        <v>192629.78000000003</v>
      </c>
      <c r="AS203" s="377">
        <v>0</v>
      </c>
      <c r="AT203" s="377">
        <v>300.5</v>
      </c>
      <c r="AU203" s="377">
        <v>163589.86000000004</v>
      </c>
      <c r="AV203" s="377">
        <v>5139.75</v>
      </c>
      <c r="AW203" s="377">
        <v>0</v>
      </c>
      <c r="AX203" s="377">
        <v>144501.1</v>
      </c>
      <c r="AY203" s="377">
        <v>0</v>
      </c>
      <c r="AZ203" s="377">
        <v>6392.85</v>
      </c>
      <c r="BA203" s="377">
        <v>20968.3</v>
      </c>
      <c r="BB203" s="377">
        <v>0</v>
      </c>
      <c r="BC203" s="377">
        <v>0</v>
      </c>
      <c r="BD203" s="377">
        <v>0</v>
      </c>
      <c r="BE203" s="377">
        <v>2508169.0999999982</v>
      </c>
      <c r="BF203" s="377">
        <v>88626.849999999977</v>
      </c>
      <c r="BG203" s="377">
        <v>-180628.93999999808</v>
      </c>
      <c r="BH203" s="377">
        <v>-92002.089999998105</v>
      </c>
      <c r="BI203" s="377">
        <v>7543.75</v>
      </c>
      <c r="BJ203" s="377">
        <v>0</v>
      </c>
      <c r="BK203" s="377">
        <v>0</v>
      </c>
      <c r="BL203" s="377">
        <v>7543.75</v>
      </c>
      <c r="BM203" s="377">
        <v>0</v>
      </c>
      <c r="BN203" s="377">
        <v>2349</v>
      </c>
      <c r="BO203" s="377">
        <v>0</v>
      </c>
      <c r="BP203" s="377">
        <v>0</v>
      </c>
      <c r="BQ203" s="377">
        <v>2349</v>
      </c>
      <c r="BR203" s="377">
        <v>13129.549999999997</v>
      </c>
      <c r="BS203" s="377">
        <v>5194.75</v>
      </c>
      <c r="BT203" s="377">
        <v>18324.299999999996</v>
      </c>
      <c r="BU203" s="377">
        <v>0</v>
      </c>
      <c r="BV203" s="377">
        <v>0</v>
      </c>
      <c r="BW203" s="377">
        <v>0</v>
      </c>
      <c r="BX203" s="377">
        <v>0</v>
      </c>
      <c r="BY203" s="377">
        <v>0</v>
      </c>
      <c r="BZ203" s="377">
        <v>0</v>
      </c>
      <c r="CA203" s="377">
        <v>0</v>
      </c>
      <c r="CB203" s="377">
        <v>0</v>
      </c>
      <c r="CC203" s="377">
        <v>0</v>
      </c>
      <c r="CD203" s="377">
        <v>-92002.089999998105</v>
      </c>
      <c r="CE203" s="377">
        <v>0</v>
      </c>
      <c r="CF203" s="377">
        <v>18324.299999999996</v>
      </c>
      <c r="CG203" s="377">
        <v>0</v>
      </c>
      <c r="CH203" s="377">
        <v>0</v>
      </c>
      <c r="CI203" s="377">
        <f t="shared" si="3"/>
        <v>-73677.789999998116</v>
      </c>
      <c r="CJ203" s="377">
        <v>122000.85</v>
      </c>
      <c r="CK203" s="377">
        <v>0</v>
      </c>
      <c r="CL203" s="377">
        <v>0</v>
      </c>
      <c r="CM203" s="377">
        <v>122000.85</v>
      </c>
      <c r="CN203" s="377">
        <v>0</v>
      </c>
      <c r="CO203" s="377">
        <v>0</v>
      </c>
      <c r="CP203" s="377">
        <v>2106.81</v>
      </c>
      <c r="CQ203" s="377">
        <v>0</v>
      </c>
      <c r="CR203" s="377">
        <v>-171452.06999999998</v>
      </c>
      <c r="CS203" s="377">
        <v>-47344.409999999974</v>
      </c>
      <c r="CT203" s="377">
        <v>0</v>
      </c>
      <c r="CU203" s="377">
        <v>0</v>
      </c>
      <c r="CV203" s="377">
        <v>0</v>
      </c>
      <c r="CW203" s="377">
        <v>0</v>
      </c>
      <c r="CX203" s="377"/>
      <c r="CY203" s="377"/>
      <c r="CZ203" s="377"/>
      <c r="DA203" s="377">
        <v>0</v>
      </c>
      <c r="DB203" s="377">
        <v>0</v>
      </c>
      <c r="DC203" s="377">
        <v>0</v>
      </c>
      <c r="DD203" s="377">
        <v>3036.46</v>
      </c>
      <c r="DE203" s="377">
        <v>0</v>
      </c>
      <c r="DF203" s="377">
        <v>0</v>
      </c>
      <c r="DG203" s="377">
        <v>0</v>
      </c>
      <c r="DH203" s="377">
        <v>-29369.85</v>
      </c>
      <c r="DI203" s="377">
        <v>0</v>
      </c>
      <c r="DJ203" s="377">
        <v>0</v>
      </c>
      <c r="DK203" s="377">
        <v>-26333.39</v>
      </c>
      <c r="DL203" s="377">
        <v>0</v>
      </c>
      <c r="DM203" s="377">
        <v>0</v>
      </c>
      <c r="DN203" s="377">
        <v>0</v>
      </c>
      <c r="DO203" s="377">
        <v>0</v>
      </c>
      <c r="DP203" s="377">
        <v>0</v>
      </c>
      <c r="DQ203" s="447">
        <v>9.9999999729334377E-3</v>
      </c>
      <c r="DR203" s="378">
        <v>1840549.6499999983</v>
      </c>
      <c r="DS203" s="448">
        <v>667619.44999999995</v>
      </c>
      <c r="DT203" s="378">
        <v>0</v>
      </c>
      <c r="DU203" s="378">
        <v>70842.81</v>
      </c>
      <c r="DV203" s="378">
        <v>0</v>
      </c>
      <c r="DW203" s="378">
        <v>0</v>
      </c>
    </row>
    <row r="204" spans="1:127">
      <c r="A204" s="444">
        <v>2225</v>
      </c>
      <c r="B204" s="445" t="s">
        <v>411</v>
      </c>
      <c r="C204" s="444">
        <v>2225</v>
      </c>
      <c r="D204" s="446" t="s">
        <v>907</v>
      </c>
      <c r="E204" s="446" t="s">
        <v>573</v>
      </c>
      <c r="F204" s="446" t="s">
        <v>908</v>
      </c>
      <c r="G204" s="446" t="s">
        <v>571</v>
      </c>
      <c r="H204" s="377">
        <v>2180712.71</v>
      </c>
      <c r="I204" s="377">
        <v>0</v>
      </c>
      <c r="J204" s="377">
        <v>226249.93</v>
      </c>
      <c r="K204" s="377">
        <v>0</v>
      </c>
      <c r="L204" s="377">
        <v>257520</v>
      </c>
      <c r="M204" s="377">
        <v>8571.2900000000009</v>
      </c>
      <c r="N204" s="377">
        <v>67299</v>
      </c>
      <c r="O204" s="377">
        <v>0</v>
      </c>
      <c r="P204" s="377">
        <v>19654.599999999999</v>
      </c>
      <c r="Q204" s="377">
        <v>31845.43</v>
      </c>
      <c r="R204" s="377">
        <v>0</v>
      </c>
      <c r="S204" s="377">
        <v>0</v>
      </c>
      <c r="T204" s="377">
        <v>58650.89</v>
      </c>
      <c r="U204" s="377">
        <v>79629.600000000006</v>
      </c>
      <c r="V204" s="377">
        <v>0</v>
      </c>
      <c r="W204" s="377">
        <v>-640</v>
      </c>
      <c r="X204" s="377">
        <v>19634</v>
      </c>
      <c r="Y204" s="377">
        <v>2949127.4500000007</v>
      </c>
      <c r="Z204" s="377">
        <v>1110713.53</v>
      </c>
      <c r="AA204" s="377">
        <v>0</v>
      </c>
      <c r="AB204" s="377">
        <v>656495.35</v>
      </c>
      <c r="AC204" s="377">
        <v>77571.44</v>
      </c>
      <c r="AD204" s="377">
        <v>152644.85</v>
      </c>
      <c r="AE204" s="377">
        <v>0</v>
      </c>
      <c r="AF204" s="377">
        <v>54241.98</v>
      </c>
      <c r="AG204" s="377">
        <v>746.14</v>
      </c>
      <c r="AH204" s="377">
        <v>10884.6</v>
      </c>
      <c r="AI204" s="377">
        <v>0</v>
      </c>
      <c r="AJ204" s="377">
        <v>0</v>
      </c>
      <c r="AK204" s="377">
        <v>52209.87</v>
      </c>
      <c r="AL204" s="377">
        <v>1173.8</v>
      </c>
      <c r="AM204" s="377">
        <v>5935.41</v>
      </c>
      <c r="AN204" s="377">
        <v>8777.26</v>
      </c>
      <c r="AO204" s="377">
        <v>105153.16</v>
      </c>
      <c r="AP204" s="377">
        <v>20391.63</v>
      </c>
      <c r="AQ204" s="377">
        <v>12813.43</v>
      </c>
      <c r="AR204" s="377">
        <v>86882.34</v>
      </c>
      <c r="AS204" s="377">
        <v>727.3</v>
      </c>
      <c r="AT204" s="377">
        <v>1584</v>
      </c>
      <c r="AU204" s="377">
        <v>18953.43</v>
      </c>
      <c r="AV204" s="377">
        <v>9250</v>
      </c>
      <c r="AW204" s="377">
        <v>6266.5</v>
      </c>
      <c r="AX204" s="377">
        <v>135707</v>
      </c>
      <c r="AY204" s="377">
        <v>84612.76</v>
      </c>
      <c r="AZ204" s="377">
        <v>51870.92</v>
      </c>
      <c r="BA204" s="377">
        <v>142754.01999999999</v>
      </c>
      <c r="BB204" s="377">
        <v>0</v>
      </c>
      <c r="BC204" s="377">
        <v>0</v>
      </c>
      <c r="BD204" s="377">
        <v>0</v>
      </c>
      <c r="BE204" s="377">
        <v>2808360.7199999993</v>
      </c>
      <c r="BF204" s="377">
        <v>436365.16999999946</v>
      </c>
      <c r="BG204" s="377">
        <v>140766.73000000138</v>
      </c>
      <c r="BH204" s="377">
        <v>577131.90000000084</v>
      </c>
      <c r="BI204" s="377">
        <v>8016.25</v>
      </c>
      <c r="BJ204" s="377">
        <v>0</v>
      </c>
      <c r="BK204" s="377">
        <v>0</v>
      </c>
      <c r="BL204" s="377">
        <v>8016.25</v>
      </c>
      <c r="BM204" s="377">
        <v>0</v>
      </c>
      <c r="BN204" s="377">
        <v>0</v>
      </c>
      <c r="BO204" s="377">
        <v>0</v>
      </c>
      <c r="BP204" s="377">
        <v>0</v>
      </c>
      <c r="BQ204" s="377">
        <v>0</v>
      </c>
      <c r="BR204" s="377">
        <v>50167.5</v>
      </c>
      <c r="BS204" s="377">
        <v>8016.25</v>
      </c>
      <c r="BT204" s="377">
        <v>58183.75</v>
      </c>
      <c r="BU204" s="377">
        <v>0</v>
      </c>
      <c r="BV204" s="377">
        <v>0</v>
      </c>
      <c r="BW204" s="377">
        <v>0</v>
      </c>
      <c r="BX204" s="377">
        <v>0</v>
      </c>
      <c r="BY204" s="377">
        <v>0</v>
      </c>
      <c r="BZ204" s="377">
        <v>0</v>
      </c>
      <c r="CA204" s="377">
        <v>0</v>
      </c>
      <c r="CB204" s="377">
        <v>0</v>
      </c>
      <c r="CC204" s="377">
        <v>0</v>
      </c>
      <c r="CD204" s="377">
        <v>577131.90000000084</v>
      </c>
      <c r="CE204" s="377">
        <v>0</v>
      </c>
      <c r="CF204" s="377">
        <v>58183.75</v>
      </c>
      <c r="CG204" s="377">
        <v>0</v>
      </c>
      <c r="CH204" s="377">
        <v>0</v>
      </c>
      <c r="CI204" s="377">
        <f t="shared" si="3"/>
        <v>635315.65000000084</v>
      </c>
      <c r="CJ204" s="377">
        <v>917754.95</v>
      </c>
      <c r="CK204" s="377">
        <v>12790.93</v>
      </c>
      <c r="CL204" s="377">
        <v>1361.03</v>
      </c>
      <c r="CM204" s="377">
        <v>906325.04999999993</v>
      </c>
      <c r="CN204" s="377">
        <v>0</v>
      </c>
      <c r="CO204" s="377">
        <v>0</v>
      </c>
      <c r="CP204" s="377">
        <v>4449.1499999999996</v>
      </c>
      <c r="CQ204" s="377">
        <v>4614.84</v>
      </c>
      <c r="CR204" s="377">
        <v>0</v>
      </c>
      <c r="CS204" s="377">
        <v>915389.03999999992</v>
      </c>
      <c r="CT204" s="377">
        <v>49005.85</v>
      </c>
      <c r="CU204" s="377">
        <v>0</v>
      </c>
      <c r="CV204" s="377">
        <v>0</v>
      </c>
      <c r="CW204" s="377">
        <v>49005.85</v>
      </c>
      <c r="CX204" s="377"/>
      <c r="CY204" s="377"/>
      <c r="CZ204" s="377"/>
      <c r="DA204" s="377">
        <v>0</v>
      </c>
      <c r="DB204" s="377">
        <v>49005.85</v>
      </c>
      <c r="DC204" s="377">
        <v>9410</v>
      </c>
      <c r="DD204" s="377">
        <v>0</v>
      </c>
      <c r="DE204" s="377">
        <v>0</v>
      </c>
      <c r="DF204" s="377">
        <v>0</v>
      </c>
      <c r="DG204" s="377">
        <v>-83208.759999999995</v>
      </c>
      <c r="DH204" s="377">
        <v>-37871.24</v>
      </c>
      <c r="DI204" s="377">
        <v>0</v>
      </c>
      <c r="DJ204" s="377">
        <v>0</v>
      </c>
      <c r="DK204" s="377">
        <v>-111670</v>
      </c>
      <c r="DL204" s="377">
        <v>0</v>
      </c>
      <c r="DM204" s="377">
        <v>0</v>
      </c>
      <c r="DN204" s="377">
        <v>-50988.79</v>
      </c>
      <c r="DO204" s="377">
        <v>-166420.43</v>
      </c>
      <c r="DP204" s="377">
        <v>0</v>
      </c>
      <c r="DQ204" s="447">
        <v>-1.999999990221113E-2</v>
      </c>
      <c r="DR204" s="378">
        <v>2052413.2899999998</v>
      </c>
      <c r="DS204" s="448">
        <v>755947.42999999947</v>
      </c>
      <c r="DT204" s="378">
        <v>84612.76</v>
      </c>
      <c r="DU204" s="378">
        <v>110150.92</v>
      </c>
      <c r="DV204" s="378">
        <v>79629.600000000006</v>
      </c>
      <c r="DW204" s="378">
        <v>-217409.22</v>
      </c>
    </row>
    <row r="205" spans="1:127">
      <c r="A205" s="444">
        <v>2412</v>
      </c>
      <c r="B205" s="445" t="s">
        <v>412</v>
      </c>
      <c r="C205" s="444">
        <v>2412</v>
      </c>
      <c r="D205" s="446" t="s">
        <v>907</v>
      </c>
      <c r="E205" s="446" t="s">
        <v>573</v>
      </c>
      <c r="F205" s="446" t="s">
        <v>908</v>
      </c>
      <c r="G205" s="446" t="s">
        <v>571</v>
      </c>
      <c r="H205" s="377">
        <v>2150447.38</v>
      </c>
      <c r="I205" s="377">
        <v>0</v>
      </c>
      <c r="J205" s="377">
        <v>105527.48</v>
      </c>
      <c r="K205" s="377">
        <v>0</v>
      </c>
      <c r="L205" s="377">
        <v>159760</v>
      </c>
      <c r="M205" s="377">
        <v>9371.2900000000009</v>
      </c>
      <c r="N205" s="377">
        <v>0</v>
      </c>
      <c r="O205" s="377">
        <v>616</v>
      </c>
      <c r="P205" s="377">
        <v>659.61999999999989</v>
      </c>
      <c r="Q205" s="377">
        <v>0</v>
      </c>
      <c r="R205" s="377">
        <v>0</v>
      </c>
      <c r="S205" s="377">
        <v>0</v>
      </c>
      <c r="T205" s="377">
        <v>30576.83</v>
      </c>
      <c r="U205" s="377">
        <v>118072.16</v>
      </c>
      <c r="V205" s="377">
        <v>0</v>
      </c>
      <c r="W205" s="377">
        <v>6196.88</v>
      </c>
      <c r="X205" s="377">
        <v>83739</v>
      </c>
      <c r="Y205" s="377">
        <v>2664966.64</v>
      </c>
      <c r="Z205" s="377">
        <v>1441779.31</v>
      </c>
      <c r="AA205" s="377">
        <v>0</v>
      </c>
      <c r="AB205" s="377">
        <v>189479.21</v>
      </c>
      <c r="AC205" s="377">
        <v>84715.05</v>
      </c>
      <c r="AD205" s="377">
        <v>85625.98</v>
      </c>
      <c r="AE205" s="377">
        <v>0</v>
      </c>
      <c r="AF205" s="377">
        <v>48699.54</v>
      </c>
      <c r="AG205" s="377">
        <v>7521.76</v>
      </c>
      <c r="AH205" s="377">
        <v>3797.68</v>
      </c>
      <c r="AI205" s="377">
        <v>0</v>
      </c>
      <c r="AJ205" s="377">
        <v>0</v>
      </c>
      <c r="AK205" s="377">
        <v>6849.54</v>
      </c>
      <c r="AL205" s="377">
        <v>2200</v>
      </c>
      <c r="AM205" s="377">
        <v>6023.18</v>
      </c>
      <c r="AN205" s="377">
        <v>7887.48</v>
      </c>
      <c r="AO205" s="377">
        <v>51434.54</v>
      </c>
      <c r="AP205" s="377">
        <v>32064.81</v>
      </c>
      <c r="AQ205" s="377">
        <v>9979.74</v>
      </c>
      <c r="AR205" s="377">
        <v>83060.25</v>
      </c>
      <c r="AS205" s="377">
        <v>67518.490000000005</v>
      </c>
      <c r="AT205" s="377">
        <v>0</v>
      </c>
      <c r="AU205" s="377">
        <v>31935.98</v>
      </c>
      <c r="AV205" s="377">
        <v>9471</v>
      </c>
      <c r="AW205" s="377">
        <v>2205.4</v>
      </c>
      <c r="AX205" s="377">
        <v>84500.52</v>
      </c>
      <c r="AY205" s="377">
        <v>203189.46</v>
      </c>
      <c r="AZ205" s="377">
        <v>16639.330000000002</v>
      </c>
      <c r="BA205" s="377">
        <v>140942.42000000001</v>
      </c>
      <c r="BB205" s="377">
        <v>0</v>
      </c>
      <c r="BC205" s="377">
        <v>0</v>
      </c>
      <c r="BD205" s="377">
        <v>0</v>
      </c>
      <c r="BE205" s="377">
        <v>2617520.67</v>
      </c>
      <c r="BF205" s="377">
        <v>569347.34000000008</v>
      </c>
      <c r="BG205" s="377">
        <v>47445.970000000205</v>
      </c>
      <c r="BH205" s="377">
        <v>616793.31000000029</v>
      </c>
      <c r="BI205" s="377">
        <v>8725</v>
      </c>
      <c r="BJ205" s="377">
        <v>0</v>
      </c>
      <c r="BK205" s="377">
        <v>0</v>
      </c>
      <c r="BL205" s="377">
        <v>8725</v>
      </c>
      <c r="BM205" s="377">
        <v>0</v>
      </c>
      <c r="BN205" s="377">
        <v>0</v>
      </c>
      <c r="BO205" s="377">
        <v>0</v>
      </c>
      <c r="BP205" s="377">
        <v>0</v>
      </c>
      <c r="BQ205" s="377">
        <v>0</v>
      </c>
      <c r="BR205" s="377">
        <v>61544.25</v>
      </c>
      <c r="BS205" s="377">
        <v>8725</v>
      </c>
      <c r="BT205" s="377">
        <v>70269.25</v>
      </c>
      <c r="BU205" s="377">
        <v>0</v>
      </c>
      <c r="BV205" s="377">
        <v>0</v>
      </c>
      <c r="BW205" s="377">
        <v>0</v>
      </c>
      <c r="BX205" s="377">
        <v>0</v>
      </c>
      <c r="BY205" s="377">
        <v>0</v>
      </c>
      <c r="BZ205" s="377">
        <v>0</v>
      </c>
      <c r="CA205" s="377">
        <v>0</v>
      </c>
      <c r="CB205" s="377">
        <v>0</v>
      </c>
      <c r="CC205" s="377">
        <v>0</v>
      </c>
      <c r="CD205" s="377">
        <v>616793.31000000029</v>
      </c>
      <c r="CE205" s="377">
        <v>0</v>
      </c>
      <c r="CF205" s="377">
        <v>70269.25</v>
      </c>
      <c r="CG205" s="377">
        <v>0</v>
      </c>
      <c r="CH205" s="377">
        <v>0</v>
      </c>
      <c r="CI205" s="377">
        <f t="shared" si="3"/>
        <v>687062.56000000029</v>
      </c>
      <c r="CJ205" s="377">
        <v>827157.67</v>
      </c>
      <c r="CK205" s="377">
        <v>149442</v>
      </c>
      <c r="CL205" s="377">
        <v>0</v>
      </c>
      <c r="CM205" s="377">
        <v>677715.67</v>
      </c>
      <c r="CN205" s="377">
        <v>0</v>
      </c>
      <c r="CO205" s="377">
        <v>0</v>
      </c>
      <c r="CP205" s="377">
        <v>21619.56</v>
      </c>
      <c r="CQ205" s="377">
        <v>0</v>
      </c>
      <c r="CR205" s="377">
        <v>0</v>
      </c>
      <c r="CS205" s="377">
        <v>699335.2300000001</v>
      </c>
      <c r="CT205" s="377">
        <v>0</v>
      </c>
      <c r="CU205" s="377">
        <v>0</v>
      </c>
      <c r="CV205" s="377">
        <v>0</v>
      </c>
      <c r="CW205" s="377">
        <v>0</v>
      </c>
      <c r="CX205" s="377"/>
      <c r="CY205" s="377"/>
      <c r="CZ205" s="377"/>
      <c r="DA205" s="377">
        <v>0</v>
      </c>
      <c r="DB205" s="377">
        <v>0</v>
      </c>
      <c r="DC205" s="377">
        <v>0</v>
      </c>
      <c r="DD205" s="377">
        <v>571.54999999999995</v>
      </c>
      <c r="DE205" s="377">
        <v>0</v>
      </c>
      <c r="DF205" s="377">
        <v>0</v>
      </c>
      <c r="DG205" s="377">
        <v>-12778</v>
      </c>
      <c r="DH205" s="377">
        <v>0</v>
      </c>
      <c r="DI205" s="377">
        <v>0</v>
      </c>
      <c r="DJ205" s="377">
        <v>0</v>
      </c>
      <c r="DK205" s="377">
        <v>-12206.45</v>
      </c>
      <c r="DL205" s="377">
        <v>-220</v>
      </c>
      <c r="DM205" s="377">
        <v>0</v>
      </c>
      <c r="DN205" s="377">
        <v>154</v>
      </c>
      <c r="DO205" s="377">
        <v>0</v>
      </c>
      <c r="DP205" s="377">
        <v>0</v>
      </c>
      <c r="DQ205" s="447">
        <v>6.4028427004814148E-10</v>
      </c>
      <c r="DR205" s="378">
        <v>1857820.85</v>
      </c>
      <c r="DS205" s="448">
        <v>759699.81999999983</v>
      </c>
      <c r="DT205" s="378">
        <v>203189.46</v>
      </c>
      <c r="DU205" s="378">
        <v>31852.45</v>
      </c>
      <c r="DV205" s="378">
        <v>118072.16</v>
      </c>
      <c r="DW205" s="378">
        <v>-66</v>
      </c>
    </row>
    <row r="206" spans="1:127">
      <c r="A206" s="444">
        <v>3421</v>
      </c>
      <c r="B206" s="445" t="s">
        <v>561</v>
      </c>
      <c r="C206" s="444">
        <v>3421</v>
      </c>
      <c r="D206" s="446" t="s">
        <v>907</v>
      </c>
      <c r="E206" s="446" t="s">
        <v>573</v>
      </c>
      <c r="F206" s="446" t="s">
        <v>908</v>
      </c>
      <c r="G206" s="446" t="s">
        <v>571</v>
      </c>
      <c r="H206" s="377">
        <v>4274605.9400000004</v>
      </c>
      <c r="I206" s="377">
        <v>0</v>
      </c>
      <c r="J206" s="377">
        <v>155377.51</v>
      </c>
      <c r="K206" s="377">
        <v>0</v>
      </c>
      <c r="L206" s="377">
        <v>421170</v>
      </c>
      <c r="M206" s="377">
        <v>180664.29</v>
      </c>
      <c r="N206" s="377">
        <v>0</v>
      </c>
      <c r="O206" s="377">
        <v>180</v>
      </c>
      <c r="P206" s="377">
        <v>62307.069999999992</v>
      </c>
      <c r="Q206" s="377">
        <v>36351.370000000003</v>
      </c>
      <c r="R206" s="377">
        <v>0</v>
      </c>
      <c r="S206" s="377">
        <v>0</v>
      </c>
      <c r="T206" s="377">
        <v>167401.09999999992</v>
      </c>
      <c r="U206" s="377">
        <v>0</v>
      </c>
      <c r="V206" s="377">
        <v>0</v>
      </c>
      <c r="W206" s="377">
        <v>24353.96</v>
      </c>
      <c r="X206" s="377">
        <v>123790</v>
      </c>
      <c r="Y206" s="377">
        <v>5446201.2400000002</v>
      </c>
      <c r="Z206" s="377">
        <v>3077455.4699999974</v>
      </c>
      <c r="AA206" s="377">
        <v>131859.43000000002</v>
      </c>
      <c r="AB206" s="377">
        <v>702273.39</v>
      </c>
      <c r="AC206" s="377">
        <v>93727.350000000326</v>
      </c>
      <c r="AD206" s="377">
        <v>228754.94</v>
      </c>
      <c r="AE206" s="377">
        <v>0</v>
      </c>
      <c r="AF206" s="377">
        <v>146152.63</v>
      </c>
      <c r="AG206" s="377">
        <v>44274.749999999942</v>
      </c>
      <c r="AH206" s="377">
        <v>0</v>
      </c>
      <c r="AI206" s="377">
        <v>0</v>
      </c>
      <c r="AJ206" s="377">
        <v>0</v>
      </c>
      <c r="AK206" s="377">
        <v>10175.459999999999</v>
      </c>
      <c r="AL206" s="377">
        <v>114.32</v>
      </c>
      <c r="AM206" s="377">
        <v>81611.920000000013</v>
      </c>
      <c r="AN206" s="377">
        <v>16643.25</v>
      </c>
      <c r="AO206" s="377">
        <v>86931.17</v>
      </c>
      <c r="AP206" s="377">
        <v>32542.02</v>
      </c>
      <c r="AQ206" s="377">
        <v>6276.3899999999994</v>
      </c>
      <c r="AR206" s="377">
        <v>415966.27000000008</v>
      </c>
      <c r="AS206" s="377">
        <v>25046.960000000003</v>
      </c>
      <c r="AT206" s="377">
        <v>0</v>
      </c>
      <c r="AU206" s="377">
        <v>109834.69999999998</v>
      </c>
      <c r="AV206" s="377">
        <v>24312.75</v>
      </c>
      <c r="AW206" s="377">
        <v>6975</v>
      </c>
      <c r="AX206" s="377">
        <v>256042.51</v>
      </c>
      <c r="AY206" s="377">
        <v>10209.509999999998</v>
      </c>
      <c r="AZ206" s="377">
        <v>20833.169999999998</v>
      </c>
      <c r="BA206" s="377">
        <v>105485.1</v>
      </c>
      <c r="BB206" s="377">
        <v>0</v>
      </c>
      <c r="BC206" s="377">
        <v>0</v>
      </c>
      <c r="BD206" s="377">
        <v>0</v>
      </c>
      <c r="BE206" s="377">
        <v>5633498.4599999972</v>
      </c>
      <c r="BF206" s="377">
        <v>384641.16999999981</v>
      </c>
      <c r="BG206" s="377">
        <v>-187297.21999999695</v>
      </c>
      <c r="BH206" s="377">
        <v>197343.95000000286</v>
      </c>
      <c r="BI206" s="377">
        <v>13438.75</v>
      </c>
      <c r="BJ206" s="377">
        <v>0</v>
      </c>
      <c r="BK206" s="377">
        <v>0</v>
      </c>
      <c r="BL206" s="377">
        <v>13438.75</v>
      </c>
      <c r="BM206" s="377">
        <v>0</v>
      </c>
      <c r="BN206" s="377">
        <v>8335.57</v>
      </c>
      <c r="BO206" s="377">
        <v>0</v>
      </c>
      <c r="BP206" s="377">
        <v>0</v>
      </c>
      <c r="BQ206" s="377">
        <v>8335.57</v>
      </c>
      <c r="BR206" s="377">
        <v>1798.1299999999974</v>
      </c>
      <c r="BS206" s="377">
        <v>5103.18</v>
      </c>
      <c r="BT206" s="377">
        <v>6901.3099999999977</v>
      </c>
      <c r="BU206" s="377">
        <v>0</v>
      </c>
      <c r="BV206" s="377">
        <v>0</v>
      </c>
      <c r="BW206" s="377">
        <v>0</v>
      </c>
      <c r="BX206" s="377">
        <v>0</v>
      </c>
      <c r="BY206" s="377">
        <v>0</v>
      </c>
      <c r="BZ206" s="377">
        <v>0</v>
      </c>
      <c r="CA206" s="377">
        <v>0</v>
      </c>
      <c r="CB206" s="377">
        <v>0</v>
      </c>
      <c r="CC206" s="377">
        <v>0</v>
      </c>
      <c r="CD206" s="377">
        <v>197343.95000000286</v>
      </c>
      <c r="CE206" s="377">
        <v>0</v>
      </c>
      <c r="CF206" s="377">
        <v>6901.3099999999977</v>
      </c>
      <c r="CG206" s="377">
        <v>0</v>
      </c>
      <c r="CH206" s="377">
        <v>0</v>
      </c>
      <c r="CI206" s="377">
        <f t="shared" si="3"/>
        <v>204245.26000000286</v>
      </c>
      <c r="CJ206" s="377">
        <v>569477.11</v>
      </c>
      <c r="CK206" s="377">
        <v>2027.31</v>
      </c>
      <c r="CL206" s="377">
        <v>250</v>
      </c>
      <c r="CM206" s="377">
        <v>567699.79999999993</v>
      </c>
      <c r="CN206" s="377">
        <v>0</v>
      </c>
      <c r="CO206" s="377">
        <v>0</v>
      </c>
      <c r="CP206" s="377">
        <v>11027.52</v>
      </c>
      <c r="CQ206" s="377">
        <v>12824.25</v>
      </c>
      <c r="CR206" s="377">
        <v>-377493.55</v>
      </c>
      <c r="CS206" s="377">
        <v>214058.01999999996</v>
      </c>
      <c r="CT206" s="377">
        <v>0</v>
      </c>
      <c r="CU206" s="377">
        <v>0</v>
      </c>
      <c r="CV206" s="377">
        <v>0</v>
      </c>
      <c r="CW206" s="377">
        <v>0</v>
      </c>
      <c r="CX206" s="377"/>
      <c r="CY206" s="377"/>
      <c r="CZ206" s="377"/>
      <c r="DA206" s="377">
        <v>0</v>
      </c>
      <c r="DB206" s="377">
        <v>0</v>
      </c>
      <c r="DC206" s="377">
        <v>0</v>
      </c>
      <c r="DD206" s="377">
        <v>14345.75</v>
      </c>
      <c r="DE206" s="377">
        <v>0</v>
      </c>
      <c r="DF206" s="377">
        <v>0</v>
      </c>
      <c r="DG206" s="377">
        <v>-23927.3</v>
      </c>
      <c r="DH206" s="377">
        <v>-231</v>
      </c>
      <c r="DI206" s="377">
        <v>0</v>
      </c>
      <c r="DJ206" s="377">
        <v>0</v>
      </c>
      <c r="DK206" s="377">
        <v>-9812.5499999999993</v>
      </c>
      <c r="DL206" s="377">
        <v>0</v>
      </c>
      <c r="DM206" s="377">
        <v>0</v>
      </c>
      <c r="DN206" s="377">
        <v>0</v>
      </c>
      <c r="DO206" s="377">
        <v>0</v>
      </c>
      <c r="DP206" s="377">
        <v>0</v>
      </c>
      <c r="DQ206" s="447">
        <v>-0.2099999999627471</v>
      </c>
      <c r="DR206" s="378">
        <v>4424497.9599999981</v>
      </c>
      <c r="DS206" s="448">
        <v>1209000.4999999991</v>
      </c>
      <c r="DT206" s="378">
        <v>10209.509999999998</v>
      </c>
      <c r="DU206" s="378">
        <v>266239.53999999992</v>
      </c>
      <c r="DV206" s="378">
        <v>0</v>
      </c>
      <c r="DW206" s="378">
        <v>0</v>
      </c>
    </row>
    <row r="207" spans="1:127">
      <c r="A207" s="444">
        <v>2227</v>
      </c>
      <c r="B207" s="445" t="s">
        <v>507</v>
      </c>
      <c r="C207" s="444">
        <v>2227</v>
      </c>
      <c r="D207" s="446" t="s">
        <v>907</v>
      </c>
      <c r="E207" s="446" t="s">
        <v>573</v>
      </c>
      <c r="F207" s="446" t="s">
        <v>908</v>
      </c>
      <c r="G207" s="446" t="s">
        <v>571</v>
      </c>
      <c r="H207" s="377">
        <v>2826959.12</v>
      </c>
      <c r="I207" s="377">
        <v>0</v>
      </c>
      <c r="J207" s="377">
        <v>192177.9</v>
      </c>
      <c r="K207" s="377">
        <v>0</v>
      </c>
      <c r="L207" s="377">
        <v>351590</v>
      </c>
      <c r="M207" s="377">
        <v>1000</v>
      </c>
      <c r="N207" s="377">
        <v>0</v>
      </c>
      <c r="O207" s="377">
        <v>0</v>
      </c>
      <c r="P207" s="377">
        <v>50212.280000000006</v>
      </c>
      <c r="Q207" s="377">
        <v>60121.759999999951</v>
      </c>
      <c r="R207" s="377">
        <v>0</v>
      </c>
      <c r="S207" s="377">
        <v>0</v>
      </c>
      <c r="T207" s="377">
        <v>34330.089999999997</v>
      </c>
      <c r="U207" s="377">
        <v>0</v>
      </c>
      <c r="V207" s="377">
        <v>0</v>
      </c>
      <c r="W207" s="377">
        <v>7533.32</v>
      </c>
      <c r="X207" s="377">
        <v>60318</v>
      </c>
      <c r="Y207" s="377">
        <v>3584242.4699999993</v>
      </c>
      <c r="Z207" s="377">
        <v>1317392.5399999996</v>
      </c>
      <c r="AA207" s="377">
        <v>-7247.1700000000019</v>
      </c>
      <c r="AB207" s="377">
        <v>-17541.230000000003</v>
      </c>
      <c r="AC207" s="377">
        <v>698279.69000000064</v>
      </c>
      <c r="AD207" s="377">
        <v>1808.9899999999998</v>
      </c>
      <c r="AE207" s="377">
        <v>0</v>
      </c>
      <c r="AF207" s="377">
        <v>568857.95999999973</v>
      </c>
      <c r="AG207" s="377">
        <v>40902.419999999984</v>
      </c>
      <c r="AH207" s="377">
        <v>4408.82</v>
      </c>
      <c r="AI207" s="377">
        <v>0</v>
      </c>
      <c r="AJ207" s="377">
        <v>0</v>
      </c>
      <c r="AK207" s="377">
        <v>127456.05411775295</v>
      </c>
      <c r="AL207" s="377">
        <v>2310</v>
      </c>
      <c r="AM207" s="377">
        <v>2563.58</v>
      </c>
      <c r="AN207" s="377">
        <v>0</v>
      </c>
      <c r="AO207" s="377">
        <v>37940.899999999994</v>
      </c>
      <c r="AP207" s="377">
        <v>20919.87</v>
      </c>
      <c r="AQ207" s="377">
        <v>19054.080000000002</v>
      </c>
      <c r="AR207" s="377">
        <v>69172.11000000003</v>
      </c>
      <c r="AS207" s="377">
        <v>0</v>
      </c>
      <c r="AT207" s="377">
        <v>312.52</v>
      </c>
      <c r="AU207" s="377">
        <v>17594.299999999992</v>
      </c>
      <c r="AV207" s="377">
        <v>9471</v>
      </c>
      <c r="AW207" s="377">
        <v>8740</v>
      </c>
      <c r="AX207" s="377">
        <v>231740.32</v>
      </c>
      <c r="AY207" s="377">
        <v>107028.62000000001</v>
      </c>
      <c r="AZ207" s="377">
        <v>10604.61</v>
      </c>
      <c r="BA207" s="377">
        <v>164596.43000000002</v>
      </c>
      <c r="BB207" s="377">
        <v>0</v>
      </c>
      <c r="BC207" s="377">
        <v>0</v>
      </c>
      <c r="BD207" s="377">
        <v>0</v>
      </c>
      <c r="BE207" s="377">
        <v>3436366.414117753</v>
      </c>
      <c r="BF207" s="377">
        <v>263445.09999999969</v>
      </c>
      <c r="BG207" s="377">
        <v>147876.05588224623</v>
      </c>
      <c r="BH207" s="377">
        <v>411321.15588224592</v>
      </c>
      <c r="BI207" s="377">
        <v>8860</v>
      </c>
      <c r="BJ207" s="377">
        <v>0</v>
      </c>
      <c r="BK207" s="377">
        <v>0</v>
      </c>
      <c r="BL207" s="377">
        <v>8860</v>
      </c>
      <c r="BM207" s="377">
        <v>0</v>
      </c>
      <c r="BN207" s="377">
        <v>6524</v>
      </c>
      <c r="BO207" s="377">
        <v>0</v>
      </c>
      <c r="BP207" s="377">
        <v>0</v>
      </c>
      <c r="BQ207" s="377">
        <v>6524</v>
      </c>
      <c r="BR207" s="377">
        <v>1427.8000000000002</v>
      </c>
      <c r="BS207" s="377">
        <v>2336</v>
      </c>
      <c r="BT207" s="377">
        <v>3763.8</v>
      </c>
      <c r="BU207" s="377">
        <v>0</v>
      </c>
      <c r="BV207" s="377">
        <v>0</v>
      </c>
      <c r="BW207" s="377">
        <v>0</v>
      </c>
      <c r="BX207" s="377">
        <v>0</v>
      </c>
      <c r="BY207" s="377">
        <v>0</v>
      </c>
      <c r="BZ207" s="377">
        <v>0</v>
      </c>
      <c r="CA207" s="377">
        <v>0</v>
      </c>
      <c r="CB207" s="377">
        <v>0</v>
      </c>
      <c r="CC207" s="377">
        <v>0</v>
      </c>
      <c r="CD207" s="377">
        <v>411321.15588224592</v>
      </c>
      <c r="CE207" s="377">
        <v>0</v>
      </c>
      <c r="CF207" s="377">
        <v>3763.8</v>
      </c>
      <c r="CG207" s="377">
        <v>0</v>
      </c>
      <c r="CH207" s="377">
        <v>0</v>
      </c>
      <c r="CI207" s="377">
        <f t="shared" si="3"/>
        <v>415084.95588224591</v>
      </c>
      <c r="CJ207" s="377">
        <v>681823.63</v>
      </c>
      <c r="CK207" s="377">
        <v>0</v>
      </c>
      <c r="CL207" s="377">
        <v>0</v>
      </c>
      <c r="CM207" s="377">
        <v>681823.63</v>
      </c>
      <c r="CN207" s="377">
        <v>0</v>
      </c>
      <c r="CO207" s="377">
        <v>0</v>
      </c>
      <c r="CP207" s="377">
        <v>16743.900000000001</v>
      </c>
      <c r="CQ207" s="377">
        <v>0</v>
      </c>
      <c r="CR207" s="377">
        <v>-241499.502995496</v>
      </c>
      <c r="CS207" s="377">
        <v>457068.02700450399</v>
      </c>
      <c r="CT207" s="377">
        <v>0</v>
      </c>
      <c r="CU207" s="377">
        <v>0</v>
      </c>
      <c r="CV207" s="377">
        <v>0</v>
      </c>
      <c r="CW207" s="377">
        <v>0</v>
      </c>
      <c r="CX207" s="377"/>
      <c r="CY207" s="377"/>
      <c r="CZ207" s="377"/>
      <c r="DA207" s="377">
        <v>0</v>
      </c>
      <c r="DB207" s="377">
        <v>0</v>
      </c>
      <c r="DC207" s="377">
        <v>0</v>
      </c>
      <c r="DD207" s="377">
        <v>14081.9</v>
      </c>
      <c r="DE207" s="377">
        <v>0</v>
      </c>
      <c r="DF207" s="377">
        <v>0</v>
      </c>
      <c r="DG207" s="377">
        <v>-6499.76</v>
      </c>
      <c r="DH207" s="377">
        <v>-49565.21</v>
      </c>
      <c r="DI207" s="377">
        <v>0</v>
      </c>
      <c r="DJ207" s="377">
        <v>0</v>
      </c>
      <c r="DK207" s="377">
        <v>-41983.07</v>
      </c>
      <c r="DL207" s="377">
        <v>0</v>
      </c>
      <c r="DM207" s="377">
        <v>0</v>
      </c>
      <c r="DN207" s="377">
        <v>0</v>
      </c>
      <c r="DO207" s="377">
        <v>0</v>
      </c>
      <c r="DP207" s="377">
        <v>0</v>
      </c>
      <c r="DQ207" s="447">
        <v>2.9954959754832089E-3</v>
      </c>
      <c r="DR207" s="378">
        <v>2602453.2000000002</v>
      </c>
      <c r="DS207" s="448">
        <v>833913.21411775285</v>
      </c>
      <c r="DT207" s="378">
        <v>107028.62000000001</v>
      </c>
      <c r="DU207" s="378">
        <v>144664.12999999995</v>
      </c>
      <c r="DV207" s="378">
        <v>0</v>
      </c>
      <c r="DW207" s="378">
        <v>0</v>
      </c>
    </row>
    <row r="208" spans="1:127">
      <c r="A208" s="444">
        <v>2231</v>
      </c>
      <c r="B208" s="445" t="s">
        <v>508</v>
      </c>
      <c r="C208" s="444">
        <v>2231</v>
      </c>
      <c r="D208" s="446" t="s">
        <v>907</v>
      </c>
      <c r="E208" s="446" t="s">
        <v>573</v>
      </c>
      <c r="F208" s="446" t="s">
        <v>908</v>
      </c>
      <c r="G208" s="446" t="s">
        <v>571</v>
      </c>
      <c r="H208" s="377">
        <v>2493540.91</v>
      </c>
      <c r="I208" s="377">
        <v>0</v>
      </c>
      <c r="J208" s="377">
        <v>41119.519999999997</v>
      </c>
      <c r="K208" s="377">
        <v>0</v>
      </c>
      <c r="L208" s="377">
        <v>234930</v>
      </c>
      <c r="M208" s="377">
        <v>5600</v>
      </c>
      <c r="N208" s="377">
        <v>0</v>
      </c>
      <c r="O208" s="377">
        <v>0</v>
      </c>
      <c r="P208" s="377">
        <v>45882.979999999989</v>
      </c>
      <c r="Q208" s="377">
        <v>45392.41</v>
      </c>
      <c r="R208" s="377">
        <v>0</v>
      </c>
      <c r="S208" s="377">
        <v>0</v>
      </c>
      <c r="T208" s="377">
        <v>24828.320000000003</v>
      </c>
      <c r="U208" s="377">
        <v>0</v>
      </c>
      <c r="V208" s="377">
        <v>0</v>
      </c>
      <c r="W208" s="377">
        <v>8030</v>
      </c>
      <c r="X208" s="377">
        <v>65305</v>
      </c>
      <c r="Y208" s="377">
        <v>2964629.14</v>
      </c>
      <c r="Z208" s="377">
        <v>1392567.0899999992</v>
      </c>
      <c r="AA208" s="377">
        <v>43027.290000000015</v>
      </c>
      <c r="AB208" s="377">
        <v>151320.89000000001</v>
      </c>
      <c r="AC208" s="377">
        <v>93244</v>
      </c>
      <c r="AD208" s="377">
        <v>130111.23</v>
      </c>
      <c r="AE208" s="377">
        <v>0</v>
      </c>
      <c r="AF208" s="377">
        <v>565892.42999999947</v>
      </c>
      <c r="AG208" s="377">
        <v>29730.149999999987</v>
      </c>
      <c r="AH208" s="377">
        <v>766</v>
      </c>
      <c r="AI208" s="377">
        <v>0</v>
      </c>
      <c r="AJ208" s="377">
        <v>0</v>
      </c>
      <c r="AK208" s="377">
        <v>6943.8700000000017</v>
      </c>
      <c r="AL208" s="377">
        <v>0</v>
      </c>
      <c r="AM208" s="377">
        <v>0</v>
      </c>
      <c r="AN208" s="377">
        <v>2350.16</v>
      </c>
      <c r="AO208" s="377">
        <v>22761.300000000003</v>
      </c>
      <c r="AP208" s="377">
        <v>25697.86</v>
      </c>
      <c r="AQ208" s="377">
        <v>12379.46</v>
      </c>
      <c r="AR208" s="377">
        <v>103285.20999999999</v>
      </c>
      <c r="AS208" s="377">
        <v>19741.080000000002</v>
      </c>
      <c r="AT208" s="377">
        <v>3040</v>
      </c>
      <c r="AU208" s="377">
        <v>15180.369999999997</v>
      </c>
      <c r="AV208" s="377">
        <v>9471</v>
      </c>
      <c r="AW208" s="377">
        <v>3220</v>
      </c>
      <c r="AX208" s="377">
        <v>227171.95</v>
      </c>
      <c r="AY208" s="377">
        <v>58890.119999999988</v>
      </c>
      <c r="AZ208" s="377">
        <v>10654.75</v>
      </c>
      <c r="BA208" s="377">
        <v>44224.74</v>
      </c>
      <c r="BB208" s="377">
        <v>0</v>
      </c>
      <c r="BC208" s="377">
        <v>0</v>
      </c>
      <c r="BD208" s="377">
        <v>0</v>
      </c>
      <c r="BE208" s="377">
        <v>2971670.9499999993</v>
      </c>
      <c r="BF208" s="377">
        <v>216573.10000000021</v>
      </c>
      <c r="BG208" s="377">
        <v>-7041.8099999991246</v>
      </c>
      <c r="BH208" s="377">
        <v>209531.29000000108</v>
      </c>
      <c r="BI208" s="377">
        <v>9069.25</v>
      </c>
      <c r="BJ208" s="377">
        <v>0</v>
      </c>
      <c r="BK208" s="377">
        <v>0</v>
      </c>
      <c r="BL208" s="377">
        <v>9069.25</v>
      </c>
      <c r="BM208" s="377">
        <v>0</v>
      </c>
      <c r="BN208" s="377">
        <v>2016.36</v>
      </c>
      <c r="BO208" s="377">
        <v>0</v>
      </c>
      <c r="BP208" s="377">
        <v>0</v>
      </c>
      <c r="BQ208" s="377">
        <v>2016.36</v>
      </c>
      <c r="BR208" s="377">
        <v>715.75</v>
      </c>
      <c r="BS208" s="377">
        <v>7052.89</v>
      </c>
      <c r="BT208" s="377">
        <v>7768.64</v>
      </c>
      <c r="BU208" s="377">
        <v>0</v>
      </c>
      <c r="BV208" s="377">
        <v>0</v>
      </c>
      <c r="BW208" s="377">
        <v>0</v>
      </c>
      <c r="BX208" s="377">
        <v>0</v>
      </c>
      <c r="BY208" s="377">
        <v>0</v>
      </c>
      <c r="BZ208" s="377">
        <v>0</v>
      </c>
      <c r="CA208" s="377">
        <v>0</v>
      </c>
      <c r="CB208" s="377">
        <v>0</v>
      </c>
      <c r="CC208" s="377">
        <v>0</v>
      </c>
      <c r="CD208" s="377">
        <v>209531.29000000108</v>
      </c>
      <c r="CE208" s="377">
        <v>0</v>
      </c>
      <c r="CF208" s="377">
        <v>7768.64</v>
      </c>
      <c r="CG208" s="377">
        <v>0</v>
      </c>
      <c r="CH208" s="377">
        <v>0</v>
      </c>
      <c r="CI208" s="377">
        <f t="shared" si="3"/>
        <v>217299.9300000011</v>
      </c>
      <c r="CJ208" s="377">
        <v>232711.74</v>
      </c>
      <c r="CK208" s="377">
        <v>0</v>
      </c>
      <c r="CL208" s="377">
        <v>0</v>
      </c>
      <c r="CM208" s="377">
        <v>232711.74</v>
      </c>
      <c r="CN208" s="377">
        <v>0</v>
      </c>
      <c r="CO208" s="377">
        <v>0</v>
      </c>
      <c r="CP208" s="377">
        <v>3722.19</v>
      </c>
      <c r="CQ208" s="377">
        <v>0</v>
      </c>
      <c r="CR208" s="377">
        <v>22886.520000000019</v>
      </c>
      <c r="CS208" s="377">
        <v>259320.45</v>
      </c>
      <c r="CT208" s="377">
        <v>0</v>
      </c>
      <c r="CU208" s="377">
        <v>0</v>
      </c>
      <c r="CV208" s="377">
        <v>0</v>
      </c>
      <c r="CW208" s="377">
        <v>0</v>
      </c>
      <c r="CX208" s="377"/>
      <c r="CY208" s="377"/>
      <c r="CZ208" s="377"/>
      <c r="DA208" s="377">
        <v>0</v>
      </c>
      <c r="DB208" s="377">
        <v>0</v>
      </c>
      <c r="DC208" s="377">
        <v>0</v>
      </c>
      <c r="DD208" s="377">
        <v>7137.42</v>
      </c>
      <c r="DE208" s="377">
        <v>0</v>
      </c>
      <c r="DF208" s="377">
        <v>0</v>
      </c>
      <c r="DG208" s="377">
        <v>0</v>
      </c>
      <c r="DH208" s="377">
        <v>-49157.94</v>
      </c>
      <c r="DI208" s="377">
        <v>0</v>
      </c>
      <c r="DJ208" s="377">
        <v>0</v>
      </c>
      <c r="DK208" s="377">
        <v>-42020.520000000004</v>
      </c>
      <c r="DL208" s="377">
        <v>0</v>
      </c>
      <c r="DM208" s="377">
        <v>0</v>
      </c>
      <c r="DN208" s="377">
        <v>0</v>
      </c>
      <c r="DO208" s="377">
        <v>0</v>
      </c>
      <c r="DP208" s="377">
        <v>0</v>
      </c>
      <c r="DQ208" s="447">
        <v>0</v>
      </c>
      <c r="DR208" s="378">
        <v>2405893.0799999987</v>
      </c>
      <c r="DS208" s="448">
        <v>565777.87000000058</v>
      </c>
      <c r="DT208" s="378">
        <v>58890.119999999988</v>
      </c>
      <c r="DU208" s="378">
        <v>116103.70999999999</v>
      </c>
      <c r="DV208" s="378">
        <v>0</v>
      </c>
      <c r="DW208" s="378">
        <v>0</v>
      </c>
    </row>
    <row r="209" spans="1:138" s="122" customFormat="1" ht="16.5" thickBot="1">
      <c r="A209" s="456" t="s">
        <v>914</v>
      </c>
      <c r="B209" s="457"/>
      <c r="C209" s="456" t="s">
        <v>914</v>
      </c>
      <c r="D209" s="458"/>
      <c r="E209" s="458"/>
      <c r="F209" s="458"/>
      <c r="G209" s="458"/>
      <c r="H209" s="459">
        <v>464098575.32517987</v>
      </c>
      <c r="I209" s="459">
        <v>6734535.4399999995</v>
      </c>
      <c r="J209" s="459">
        <v>68129143.543333337</v>
      </c>
      <c r="K209" s="459">
        <v>0</v>
      </c>
      <c r="L209" s="459">
        <v>37558053.560000002</v>
      </c>
      <c r="M209" s="459">
        <v>4342773.3400000045</v>
      </c>
      <c r="N209" s="459">
        <v>2229935.61</v>
      </c>
      <c r="O209" s="459">
        <v>1479196.3399999999</v>
      </c>
      <c r="P209" s="459">
        <v>17217623.730000004</v>
      </c>
      <c r="Q209" s="459">
        <v>4302705.21</v>
      </c>
      <c r="R209" s="459">
        <v>87135.01</v>
      </c>
      <c r="S209" s="459">
        <v>87078.6</v>
      </c>
      <c r="T209" s="459">
        <v>5458389.4000000013</v>
      </c>
      <c r="U209" s="459">
        <v>4990946.8499999987</v>
      </c>
      <c r="V209" s="459">
        <v>0</v>
      </c>
      <c r="W209" s="459">
        <v>1941023.4899999986</v>
      </c>
      <c r="X209" s="459">
        <v>9548918.1699999999</v>
      </c>
      <c r="Y209" s="459">
        <v>628206032.61851287</v>
      </c>
      <c r="Z209" s="459">
        <v>270940403.89050007</v>
      </c>
      <c r="AA209" s="459">
        <v>1174897.385</v>
      </c>
      <c r="AB209" s="459">
        <v>81304180.204000026</v>
      </c>
      <c r="AC209" s="459">
        <v>27856349.693999998</v>
      </c>
      <c r="AD209" s="459">
        <v>33075127.987000007</v>
      </c>
      <c r="AE209" s="459">
        <v>3205855.91</v>
      </c>
      <c r="AF209" s="459">
        <v>31824853.8125</v>
      </c>
      <c r="AG209" s="459">
        <v>2752149.4845000077</v>
      </c>
      <c r="AH209" s="459">
        <v>1604241.0554999998</v>
      </c>
      <c r="AI209" s="459">
        <v>32145.599999999999</v>
      </c>
      <c r="AJ209" s="459">
        <v>143406.75</v>
      </c>
      <c r="AK209" s="459">
        <v>10400268.04661775</v>
      </c>
      <c r="AL209" s="459">
        <v>695649.76549999986</v>
      </c>
      <c r="AM209" s="459">
        <v>4417240.8679999979</v>
      </c>
      <c r="AN209" s="459">
        <v>1618107.2145000005</v>
      </c>
      <c r="AO209" s="459">
        <v>11368483.159999998</v>
      </c>
      <c r="AP209" s="459">
        <v>4791927.97</v>
      </c>
      <c r="AQ209" s="459">
        <v>4730374.8448333358</v>
      </c>
      <c r="AR209" s="459">
        <v>25246798.662166692</v>
      </c>
      <c r="AS209" s="459">
        <v>4705578.9972549044</v>
      </c>
      <c r="AT209" s="459">
        <v>1930556.7985000005</v>
      </c>
      <c r="AU209" s="459">
        <v>9279169.3879131917</v>
      </c>
      <c r="AV209" s="459">
        <v>1915212.0504999997</v>
      </c>
      <c r="AW209" s="459">
        <v>2230935.8400000003</v>
      </c>
      <c r="AX209" s="459">
        <v>21640382.102500007</v>
      </c>
      <c r="AY209" s="459">
        <v>28740307.81200001</v>
      </c>
      <c r="AZ209" s="459">
        <v>5918606.5847499995</v>
      </c>
      <c r="BA209" s="459">
        <v>31212783.853</v>
      </c>
      <c r="BB209" s="459">
        <v>5929752.2399999984</v>
      </c>
      <c r="BC209" s="459">
        <v>28615.31</v>
      </c>
      <c r="BD209" s="459">
        <v>615916.08000000007</v>
      </c>
      <c r="BE209" s="459">
        <v>631311542.76103592</v>
      </c>
      <c r="BF209" s="459">
        <v>64036591.745567717</v>
      </c>
      <c r="BG209" s="459">
        <v>-3105509.1425226512</v>
      </c>
      <c r="BH209" s="459">
        <v>60931082.603045113</v>
      </c>
      <c r="BI209" s="459">
        <v>2079648.5599999991</v>
      </c>
      <c r="BJ209" s="459">
        <v>0</v>
      </c>
      <c r="BK209" s="459">
        <v>615916.08000000007</v>
      </c>
      <c r="BL209" s="459">
        <v>2695564.6399999987</v>
      </c>
      <c r="BM209" s="459">
        <v>60850.5</v>
      </c>
      <c r="BN209" s="459">
        <v>1770196.2</v>
      </c>
      <c r="BO209" s="459">
        <v>317885.85000000003</v>
      </c>
      <c r="BP209" s="459">
        <v>368486.04999999993</v>
      </c>
      <c r="BQ209" s="459">
        <v>2517419.5999999992</v>
      </c>
      <c r="BR209" s="459">
        <v>4197671.7400000012</v>
      </c>
      <c r="BS209" s="459">
        <v>178142.04000000004</v>
      </c>
      <c r="BT209" s="459">
        <v>4375814.7300000004</v>
      </c>
      <c r="BU209" s="459">
        <v>0</v>
      </c>
      <c r="BV209" s="459">
        <v>0</v>
      </c>
      <c r="BW209" s="459">
        <v>0</v>
      </c>
      <c r="BX209" s="459">
        <v>0</v>
      </c>
      <c r="BY209" s="459">
        <v>0</v>
      </c>
      <c r="BZ209" s="459">
        <v>0</v>
      </c>
      <c r="CA209" s="459">
        <v>0</v>
      </c>
      <c r="CB209" s="459">
        <v>0</v>
      </c>
      <c r="CC209" s="459">
        <v>0</v>
      </c>
      <c r="CD209" s="459">
        <v>61066438.049466684</v>
      </c>
      <c r="CE209" s="459">
        <v>0</v>
      </c>
      <c r="CF209" s="459">
        <v>4375814.7300000004</v>
      </c>
      <c r="CG209" s="459">
        <v>0</v>
      </c>
      <c r="CH209" s="459">
        <v>0</v>
      </c>
      <c r="CI209" s="459">
        <f>SUM(CI9:CI208)</f>
        <v>65038307.466466665</v>
      </c>
      <c r="CJ209" s="459">
        <v>87181890.239999995</v>
      </c>
      <c r="CK209" s="459">
        <v>9795890.2899999991</v>
      </c>
      <c r="CL209" s="459">
        <v>1117046.0500000005</v>
      </c>
      <c r="CM209" s="459">
        <v>79293707.069999993</v>
      </c>
      <c r="CN209" s="459">
        <v>19746.16</v>
      </c>
      <c r="CO209" s="459">
        <v>0</v>
      </c>
      <c r="CP209" s="459">
        <v>1894890.0199999998</v>
      </c>
      <c r="CQ209" s="459">
        <v>890284.75999999978</v>
      </c>
      <c r="CR209" s="459">
        <v>-15760852.145979576</v>
      </c>
      <c r="CS209" s="459">
        <v>66337778.834020443</v>
      </c>
      <c r="CT209" s="459">
        <v>15199724.309999997</v>
      </c>
      <c r="CU209" s="459">
        <v>11679.79</v>
      </c>
      <c r="CV209" s="459">
        <v>0</v>
      </c>
      <c r="CW209" s="459">
        <v>15188044.519999996</v>
      </c>
      <c r="CX209" s="459">
        <v>0</v>
      </c>
      <c r="CY209" s="459">
        <v>0</v>
      </c>
      <c r="CZ209" s="459">
        <v>0</v>
      </c>
      <c r="DA209" s="459">
        <v>-6087643.8259190647</v>
      </c>
      <c r="DB209" s="459">
        <v>9100400.6940809358</v>
      </c>
      <c r="DC209" s="459">
        <v>1453980.2300000002</v>
      </c>
      <c r="DD209" s="459">
        <v>2178790.7400000002</v>
      </c>
      <c r="DE209" s="459">
        <v>603052.15999999992</v>
      </c>
      <c r="DF209" s="459">
        <v>145069.26999999999</v>
      </c>
      <c r="DG209" s="459">
        <v>-4325779.5099999961</v>
      </c>
      <c r="DH209" s="459">
        <v>-3908573.9840000006</v>
      </c>
      <c r="DI209" s="459">
        <v>-461507.8</v>
      </c>
      <c r="DJ209" s="459">
        <v>-243061.25</v>
      </c>
      <c r="DK209" s="459">
        <v>-4409750.7939999998</v>
      </c>
      <c r="DL209" s="459">
        <v>293480.80000000005</v>
      </c>
      <c r="DM209" s="459">
        <v>352178.13</v>
      </c>
      <c r="DN209" s="459">
        <v>-552585.57999999996</v>
      </c>
      <c r="DO209" s="459">
        <v>-4749351.9899999993</v>
      </c>
      <c r="DP209" s="459">
        <v>-701680.43</v>
      </c>
      <c r="DQ209" s="459">
        <v>-30613.56071701142</v>
      </c>
      <c r="DR209" s="459">
        <v>441506005.34749973</v>
      </c>
      <c r="DS209" s="459">
        <v>173968437.56353578</v>
      </c>
      <c r="DT209" s="459">
        <v>28015650.302000016</v>
      </c>
      <c r="DU209" s="459">
        <v>27905215.979999989</v>
      </c>
      <c r="DV209" s="459">
        <v>5076280.3499999987</v>
      </c>
      <c r="DW209" s="459">
        <v>-5357959.0700000031</v>
      </c>
      <c r="DZ209" s="460"/>
      <c r="EA209" s="460"/>
      <c r="EH209" s="460"/>
    </row>
    <row r="210" spans="1:138" ht="16.5" thickTop="1">
      <c r="A210" s="159"/>
      <c r="B210" s="159"/>
      <c r="C210" s="159"/>
      <c r="D210" s="159" t="s">
        <v>229</v>
      </c>
      <c r="E210" s="159"/>
      <c r="F210" s="159" t="s">
        <v>231</v>
      </c>
      <c r="G210" s="159" t="s">
        <v>232</v>
      </c>
      <c r="H210" s="461" t="s">
        <v>19</v>
      </c>
      <c r="I210" s="461" t="s">
        <v>21</v>
      </c>
      <c r="J210" s="461" t="s">
        <v>23</v>
      </c>
      <c r="K210" s="461" t="s">
        <v>270</v>
      </c>
      <c r="L210" s="461" t="s">
        <v>25</v>
      </c>
      <c r="M210" s="461" t="s">
        <v>27</v>
      </c>
      <c r="N210" s="461" t="s">
        <v>29</v>
      </c>
      <c r="O210" s="461" t="s">
        <v>284</v>
      </c>
      <c r="P210" s="461" t="s">
        <v>285</v>
      </c>
      <c r="Q210" s="461" t="s">
        <v>31</v>
      </c>
      <c r="R210" s="461" t="s">
        <v>33</v>
      </c>
      <c r="S210" s="461" t="s">
        <v>35</v>
      </c>
      <c r="T210" s="461" t="s">
        <v>37</v>
      </c>
      <c r="U210" s="461" t="s">
        <v>39</v>
      </c>
      <c r="V210" s="461" t="s">
        <v>41</v>
      </c>
      <c r="W210" s="461" t="s">
        <v>276</v>
      </c>
      <c r="X210" s="461" t="s">
        <v>277</v>
      </c>
      <c r="Y210" s="461"/>
      <c r="Z210" s="461" t="s">
        <v>45</v>
      </c>
      <c r="AA210" s="461" t="s">
        <v>47</v>
      </c>
      <c r="AB210" s="461" t="s">
        <v>49</v>
      </c>
      <c r="AC210" s="461" t="s">
        <v>51</v>
      </c>
      <c r="AD210" s="461" t="s">
        <v>53</v>
      </c>
      <c r="AE210" s="461" t="s">
        <v>55</v>
      </c>
      <c r="AF210" s="461" t="s">
        <v>57</v>
      </c>
      <c r="AG210" s="461" t="s">
        <v>59</v>
      </c>
      <c r="AH210" s="461" t="s">
        <v>61</v>
      </c>
      <c r="AI210" s="461" t="s">
        <v>63</v>
      </c>
      <c r="AJ210" s="461" t="s">
        <v>65</v>
      </c>
      <c r="AK210" s="461" t="s">
        <v>67</v>
      </c>
      <c r="AL210" s="461" t="s">
        <v>69</v>
      </c>
      <c r="AM210" s="461" t="s">
        <v>71</v>
      </c>
      <c r="AN210" s="461" t="s">
        <v>73</v>
      </c>
      <c r="AO210" s="461" t="s">
        <v>75</v>
      </c>
      <c r="AP210" s="461" t="s">
        <v>77</v>
      </c>
      <c r="AQ210" s="461" t="s">
        <v>79</v>
      </c>
      <c r="AR210" s="461" t="s">
        <v>81</v>
      </c>
      <c r="AS210" s="461" t="s">
        <v>83</v>
      </c>
      <c r="AT210" s="461" t="s">
        <v>85</v>
      </c>
      <c r="AU210" s="461" t="s">
        <v>87</v>
      </c>
      <c r="AV210" s="461" t="s">
        <v>89</v>
      </c>
      <c r="AW210" s="461" t="s">
        <v>91</v>
      </c>
      <c r="AX210" s="461" t="s">
        <v>93</v>
      </c>
      <c r="AY210" s="461" t="s">
        <v>95</v>
      </c>
      <c r="AZ210" s="461" t="s">
        <v>97</v>
      </c>
      <c r="BA210" s="461" t="s">
        <v>282</v>
      </c>
      <c r="BB210" s="461" t="s">
        <v>283</v>
      </c>
      <c r="BC210" s="461" t="s">
        <v>99</v>
      </c>
      <c r="BD210" s="461" t="s">
        <v>101</v>
      </c>
      <c r="BE210" s="461"/>
      <c r="BF210" s="461"/>
      <c r="BG210" s="461"/>
      <c r="BH210" s="461"/>
      <c r="BI210" s="462" t="s">
        <v>109</v>
      </c>
      <c r="BJ210" s="462" t="s">
        <v>111</v>
      </c>
      <c r="BK210" s="462" t="s">
        <v>113</v>
      </c>
      <c r="BL210" s="462"/>
      <c r="BM210" s="462" t="s">
        <v>117</v>
      </c>
      <c r="BN210" s="462" t="s">
        <v>119</v>
      </c>
      <c r="BO210" s="462" t="s">
        <v>121</v>
      </c>
      <c r="BP210" s="462" t="s">
        <v>123</v>
      </c>
      <c r="BQ210" s="462"/>
      <c r="BR210" s="462"/>
      <c r="BS210" s="462"/>
      <c r="BT210" s="462"/>
      <c r="BU210" s="463" t="s">
        <v>131</v>
      </c>
      <c r="BV210" s="463" t="s">
        <v>133</v>
      </c>
      <c r="BW210" s="463"/>
      <c r="BX210" s="463" t="s">
        <v>137</v>
      </c>
      <c r="BY210" s="463" t="s">
        <v>139</v>
      </c>
      <c r="BZ210" s="463"/>
      <c r="CA210" s="463"/>
      <c r="CB210" s="463"/>
      <c r="CC210" s="463"/>
      <c r="CD210" s="464" t="s">
        <v>146</v>
      </c>
      <c r="CE210" s="464" t="s">
        <v>148</v>
      </c>
      <c r="CF210" s="464" t="s">
        <v>150</v>
      </c>
      <c r="CG210" s="464" t="s">
        <v>152</v>
      </c>
      <c r="CH210" s="464" t="s">
        <v>154</v>
      </c>
      <c r="CI210" s="464"/>
      <c r="CJ210" s="465"/>
      <c r="CK210" s="465"/>
      <c r="CL210" s="465"/>
      <c r="CM210" s="465"/>
      <c r="CN210" s="465"/>
      <c r="CO210" s="465"/>
      <c r="CP210" s="465"/>
      <c r="CQ210" s="465"/>
      <c r="CR210" s="465"/>
      <c r="CS210" s="465"/>
      <c r="CT210" s="466"/>
      <c r="CU210" s="466"/>
      <c r="CV210" s="466"/>
      <c r="CW210" s="466"/>
      <c r="CX210" s="466"/>
      <c r="CY210" s="466"/>
      <c r="CZ210" s="466"/>
      <c r="DA210" s="466"/>
      <c r="DB210" s="466"/>
      <c r="DC210" s="467"/>
      <c r="DD210" s="467"/>
      <c r="DE210" s="467"/>
      <c r="DF210" s="467"/>
      <c r="DG210" s="467"/>
      <c r="DH210" s="467"/>
      <c r="DI210" s="467"/>
      <c r="DJ210" s="467"/>
      <c r="DK210" s="467"/>
      <c r="DL210" s="468"/>
      <c r="DM210" s="468"/>
      <c r="DN210" s="469"/>
      <c r="DO210" s="469"/>
      <c r="DP210" s="470"/>
      <c r="DQ210" s="471"/>
      <c r="DS210" s="333"/>
      <c r="DT210" s="472"/>
    </row>
    <row r="211" spans="1:138">
      <c r="H211" s="472"/>
      <c r="I211" s="472"/>
      <c r="J211" s="472"/>
      <c r="K211" s="472"/>
      <c r="L211" s="472"/>
      <c r="M211" s="472"/>
      <c r="N211" s="472"/>
      <c r="O211" s="472"/>
      <c r="P211" s="472"/>
      <c r="Q211" s="472"/>
      <c r="R211" s="472"/>
      <c r="S211" s="472"/>
      <c r="T211" s="472"/>
      <c r="U211" s="472"/>
      <c r="V211" s="472"/>
      <c r="W211" s="472"/>
      <c r="X211" s="472"/>
      <c r="Y211" s="472"/>
      <c r="Z211" s="472"/>
      <c r="AA211" s="472"/>
      <c r="AB211" s="472"/>
      <c r="AC211" s="472"/>
      <c r="AD211" s="472"/>
      <c r="AE211" s="472"/>
      <c r="AF211" s="472"/>
      <c r="AG211" s="472"/>
      <c r="AH211" s="472"/>
      <c r="AI211" s="472"/>
      <c r="AJ211" s="472"/>
      <c r="AK211" s="472"/>
      <c r="AL211" s="472"/>
      <c r="AM211" s="472"/>
      <c r="AN211" s="472"/>
      <c r="AO211" s="472"/>
      <c r="AP211" s="472"/>
      <c r="AQ211" s="472"/>
      <c r="AR211" s="472"/>
      <c r="AS211" s="472"/>
      <c r="AT211" s="472"/>
      <c r="AU211" s="472"/>
      <c r="AV211" s="472"/>
      <c r="AW211" s="472"/>
      <c r="AX211" s="472"/>
      <c r="AY211" s="472"/>
      <c r="AZ211" s="472"/>
      <c r="BA211" s="472"/>
      <c r="BB211" s="472"/>
      <c r="BC211" s="472"/>
      <c r="BD211" s="472"/>
      <c r="BE211" s="472"/>
      <c r="BF211" s="472"/>
      <c r="BG211" s="472"/>
      <c r="BH211" s="472"/>
      <c r="BI211" s="472"/>
      <c r="BJ211" s="472"/>
      <c r="BK211" s="472"/>
      <c r="BL211" s="472"/>
      <c r="BM211" s="472"/>
      <c r="BN211" s="472"/>
      <c r="BO211" s="472"/>
      <c r="BP211" s="472"/>
      <c r="BQ211" s="472"/>
      <c r="BR211" s="472"/>
      <c r="BS211" s="472"/>
      <c r="BT211" s="472"/>
      <c r="BU211" s="472"/>
      <c r="BV211" s="472"/>
      <c r="BW211" s="472"/>
      <c r="BX211" s="472"/>
      <c r="BY211" s="472"/>
      <c r="BZ211" s="472"/>
      <c r="CA211" s="472"/>
      <c r="CB211" s="472"/>
      <c r="CC211" s="472"/>
      <c r="CD211" s="472"/>
      <c r="CE211" s="472"/>
      <c r="CF211" s="472"/>
      <c r="CG211" s="472"/>
      <c r="CH211" s="472"/>
      <c r="CI211" s="472"/>
      <c r="CJ211" s="472"/>
      <c r="CK211" s="472"/>
      <c r="CL211" s="472"/>
      <c r="CM211" s="472"/>
      <c r="CN211" s="472"/>
      <c r="CO211" s="472"/>
      <c r="CP211" s="472"/>
      <c r="CQ211" s="472"/>
      <c r="CR211" s="472"/>
      <c r="CS211" s="472"/>
      <c r="CT211" s="472"/>
      <c r="CU211" s="472"/>
      <c r="CV211" s="472"/>
      <c r="CW211" s="472"/>
      <c r="CX211" s="472"/>
      <c r="CY211" s="472"/>
      <c r="CZ211" s="472"/>
      <c r="DA211" s="472"/>
      <c r="DB211" s="472"/>
      <c r="DC211" s="472"/>
      <c r="DD211" s="472"/>
      <c r="DE211" s="472"/>
      <c r="DF211" s="472"/>
      <c r="DG211" s="472"/>
      <c r="DH211" s="472"/>
      <c r="DI211" s="472"/>
      <c r="DJ211" s="472"/>
      <c r="DK211" s="472"/>
      <c r="DL211" s="472"/>
      <c r="DM211" s="472"/>
      <c r="DN211" s="472"/>
      <c r="DO211" s="472"/>
      <c r="DP211" s="472"/>
      <c r="DQ211" s="472"/>
      <c r="DS211" s="333"/>
      <c r="DT211" s="472"/>
    </row>
    <row r="212" spans="1:138">
      <c r="H212" s="472">
        <v>0</v>
      </c>
      <c r="I212" s="472"/>
      <c r="J212" s="472"/>
      <c r="K212" s="472"/>
      <c r="L212" s="472"/>
      <c r="M212" s="472"/>
      <c r="N212" s="472"/>
      <c r="O212" s="472"/>
      <c r="P212" s="472">
        <v>23340.14</v>
      </c>
      <c r="Q212" s="472">
        <v>111853.65</v>
      </c>
      <c r="R212" s="472"/>
      <c r="S212" s="472"/>
      <c r="T212" s="472"/>
      <c r="U212" s="472"/>
      <c r="V212" s="472"/>
      <c r="W212" s="472"/>
      <c r="X212" s="472"/>
      <c r="Y212" s="472"/>
      <c r="Z212" s="472">
        <v>182662.96999999997</v>
      </c>
      <c r="AA212" s="472"/>
      <c r="AB212" s="472"/>
      <c r="AC212" s="472"/>
      <c r="AD212" s="472"/>
      <c r="AE212" s="472"/>
      <c r="AF212" s="472"/>
      <c r="AG212" s="472">
        <v>254.83</v>
      </c>
      <c r="AH212" s="472"/>
      <c r="AI212" s="472"/>
      <c r="AJ212" s="472"/>
      <c r="AK212" s="472">
        <v>2764.62</v>
      </c>
      <c r="AL212" s="472"/>
      <c r="AM212" s="472">
        <v>18641.900000000001</v>
      </c>
      <c r="AN212" s="472">
        <v>3520.99</v>
      </c>
      <c r="AO212" s="472"/>
      <c r="AP212" s="472"/>
      <c r="AQ212" s="472"/>
      <c r="AR212" s="472">
        <v>19105.920000000002</v>
      </c>
      <c r="AS212" s="472"/>
      <c r="AT212" s="472"/>
      <c r="AU212" s="472">
        <v>8035.36</v>
      </c>
      <c r="AV212" s="472"/>
      <c r="AW212" s="472"/>
      <c r="AX212" s="472">
        <v>3162725.4340000004</v>
      </c>
      <c r="AY212" s="472">
        <v>55446.95</v>
      </c>
      <c r="AZ212" s="472"/>
      <c r="BA212" s="472">
        <v>61894.259999999995</v>
      </c>
      <c r="BB212" s="472"/>
      <c r="BC212" s="472"/>
      <c r="BD212" s="472"/>
      <c r="BE212" s="472"/>
      <c r="BF212" s="472"/>
      <c r="BG212" s="472"/>
      <c r="BH212" s="472"/>
      <c r="BI212" s="472"/>
      <c r="BJ212" s="472"/>
      <c r="BK212" s="472"/>
      <c r="BL212" s="472"/>
      <c r="BM212" s="472"/>
      <c r="BN212" s="472"/>
      <c r="BO212" s="472"/>
      <c r="BP212" s="472"/>
      <c r="BQ212" s="472"/>
      <c r="BR212" s="472"/>
      <c r="BS212" s="472"/>
      <c r="BT212" s="472"/>
      <c r="BU212" s="472"/>
      <c r="BV212" s="472"/>
      <c r="BW212" s="472"/>
      <c r="BX212" s="472"/>
      <c r="BY212" s="472"/>
      <c r="BZ212" s="472"/>
      <c r="CA212" s="472"/>
      <c r="CB212" s="472"/>
      <c r="CC212" s="472"/>
      <c r="CD212" s="472"/>
      <c r="CE212" s="472"/>
      <c r="CF212" s="472"/>
      <c r="CG212" s="472"/>
      <c r="CH212" s="472"/>
      <c r="CI212" s="472"/>
      <c r="CJ212" s="472"/>
      <c r="CK212" s="472"/>
      <c r="CL212" s="472"/>
      <c r="CM212" s="472"/>
      <c r="CN212" s="472"/>
      <c r="CO212" s="472"/>
      <c r="CP212" s="472"/>
      <c r="CQ212" s="472"/>
      <c r="CR212" s="472"/>
      <c r="CS212" s="472"/>
      <c r="CT212" s="472"/>
      <c r="CU212" s="472"/>
      <c r="CV212" s="472"/>
      <c r="CW212" s="472"/>
      <c r="CX212" s="472"/>
      <c r="CY212" s="472"/>
      <c r="CZ212" s="472"/>
      <c r="DA212" s="472"/>
      <c r="DB212" s="472"/>
      <c r="DC212" s="472"/>
      <c r="DD212" s="472"/>
      <c r="DE212" s="472"/>
      <c r="DF212" s="472"/>
      <c r="DG212" s="472"/>
      <c r="DH212" s="472"/>
      <c r="DI212" s="472"/>
      <c r="DJ212" s="472"/>
      <c r="DK212" s="472"/>
      <c r="DL212" s="472"/>
      <c r="DM212" s="472"/>
      <c r="DN212" s="472"/>
      <c r="DO212" s="472"/>
      <c r="DP212" s="472"/>
      <c r="DQ212" s="472"/>
      <c r="DS212" s="333"/>
      <c r="DT212" s="472"/>
    </row>
    <row r="213" spans="1:138">
      <c r="H213" s="472"/>
      <c r="I213" s="472"/>
      <c r="J213" s="472"/>
      <c r="K213" s="472"/>
      <c r="L213" s="472"/>
      <c r="M213" s="472"/>
      <c r="N213" s="472"/>
      <c r="O213" s="472"/>
      <c r="P213" s="472"/>
      <c r="Q213" s="472"/>
      <c r="R213" s="472"/>
      <c r="S213" s="472"/>
      <c r="T213" s="472"/>
      <c r="U213" s="472"/>
      <c r="V213" s="472"/>
      <c r="W213" s="472"/>
      <c r="X213" s="472"/>
      <c r="Y213" s="472"/>
      <c r="Z213" s="472"/>
      <c r="AA213" s="472"/>
      <c r="AB213" s="472"/>
      <c r="AC213" s="472"/>
      <c r="AD213" s="472"/>
      <c r="AE213" s="472"/>
      <c r="AF213" s="472"/>
      <c r="AG213" s="472"/>
      <c r="AH213" s="472"/>
      <c r="AI213" s="472"/>
      <c r="AJ213" s="472"/>
      <c r="AK213" s="472"/>
      <c r="AL213" s="472"/>
      <c r="AM213" s="472"/>
      <c r="AN213" s="472"/>
      <c r="AO213" s="472"/>
      <c r="AP213" s="472"/>
      <c r="AQ213" s="472"/>
      <c r="AR213" s="472"/>
      <c r="AS213" s="472"/>
      <c r="AT213" s="472"/>
      <c r="AU213" s="472"/>
      <c r="AV213" s="472"/>
      <c r="AW213" s="472"/>
      <c r="AX213" s="472"/>
      <c r="AY213" s="472"/>
      <c r="AZ213" s="472"/>
      <c r="BA213" s="472"/>
      <c r="BB213" s="472"/>
      <c r="BC213" s="472"/>
      <c r="BD213" s="472"/>
      <c r="BE213" s="472"/>
      <c r="BF213" s="472"/>
      <c r="BG213" s="472"/>
      <c r="BH213" s="472"/>
      <c r="BI213" s="472"/>
      <c r="BJ213" s="472"/>
      <c r="BK213" s="472"/>
      <c r="BL213" s="472"/>
      <c r="BM213" s="472"/>
      <c r="BN213" s="472"/>
      <c r="BO213" s="472"/>
      <c r="BP213" s="472"/>
      <c r="BQ213" s="472"/>
      <c r="BR213" s="472"/>
      <c r="BS213" s="472"/>
      <c r="BT213" s="472"/>
      <c r="BU213" s="472"/>
      <c r="BV213" s="472"/>
      <c r="BW213" s="472"/>
      <c r="BX213" s="472"/>
      <c r="BY213" s="472"/>
      <c r="BZ213" s="472"/>
      <c r="CA213" s="472"/>
      <c r="CB213" s="472"/>
      <c r="CC213" s="472"/>
      <c r="CD213" s="472"/>
      <c r="CE213" s="472"/>
      <c r="CF213" s="472"/>
      <c r="CG213" s="472"/>
      <c r="CH213" s="472"/>
      <c r="CI213" s="472"/>
      <c r="CJ213" s="472"/>
      <c r="CK213" s="472"/>
      <c r="CL213" s="472"/>
      <c r="CM213" s="472"/>
      <c r="CN213" s="472"/>
      <c r="CO213" s="472"/>
      <c r="CP213" s="472"/>
      <c r="CQ213" s="472"/>
      <c r="CR213" s="472"/>
      <c r="CS213" s="472"/>
      <c r="CT213" s="472"/>
      <c r="CU213" s="472"/>
      <c r="CV213" s="472"/>
      <c r="CW213" s="472"/>
      <c r="CX213" s="472"/>
      <c r="CY213" s="472"/>
      <c r="CZ213" s="472"/>
      <c r="DA213" s="472"/>
      <c r="DB213" s="472"/>
      <c r="DC213" s="472"/>
      <c r="DD213" s="472"/>
      <c r="DE213" s="472"/>
      <c r="DF213" s="472"/>
      <c r="DG213" s="472"/>
      <c r="DH213" s="472"/>
      <c r="DI213" s="472"/>
      <c r="DJ213" s="472"/>
      <c r="DK213" s="472"/>
      <c r="DL213" s="472"/>
      <c r="DM213" s="472"/>
      <c r="DN213" s="472"/>
      <c r="DO213" s="472"/>
      <c r="DP213" s="472"/>
      <c r="DQ213" s="472"/>
      <c r="DS213" s="333"/>
      <c r="DT213" s="472"/>
    </row>
    <row r="214" spans="1:138">
      <c r="B214" s="778"/>
      <c r="C214" s="778"/>
      <c r="D214" s="778"/>
      <c r="BE214">
        <v>-7340199.0599999996</v>
      </c>
      <c r="DH214" s="377"/>
      <c r="DS214" s="333"/>
      <c r="DT214" s="472"/>
    </row>
  </sheetData>
  <mergeCells count="2">
    <mergeCell ref="A2:B2"/>
    <mergeCell ref="B214:D214"/>
  </mergeCells>
  <conditionalFormatting sqref="H9:DQ213 DH214">
    <cfRule type="cellIs" dxfId="3" priority="2" operator="equal">
      <formula>0</formula>
    </cfRule>
  </conditionalFormatting>
  <conditionalFormatting sqref="DR209:DW209">
    <cfRule type="cellIs" dxfId="2" priority="1" operator="equal">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F8600-19A9-45DF-9FF8-AD5DD0A2420E}">
  <sheetPr>
    <tabColor rgb="FFFF0000"/>
    <pageSetUpPr fitToPage="1"/>
  </sheetPr>
  <dimension ref="A1:AL145"/>
  <sheetViews>
    <sheetView topLeftCell="A45" zoomScale="90" zoomScaleNormal="90" workbookViewId="0">
      <selection activeCell="Q71" sqref="Q71:Q72"/>
    </sheetView>
  </sheetViews>
  <sheetFormatPr defaultColWidth="9.140625" defaultRowHeight="12.75"/>
  <cols>
    <col min="1" max="1" width="26.42578125" style="547" customWidth="1"/>
    <col min="2" max="2" width="11.85546875" style="548" customWidth="1"/>
    <col min="3" max="3" width="12.140625" style="549" customWidth="1"/>
    <col min="4" max="4" width="14" style="549" customWidth="1"/>
    <col min="5" max="5" width="0.85546875" style="549" customWidth="1"/>
    <col min="6" max="8" width="13.140625" style="549" customWidth="1"/>
    <col min="9" max="9" width="9.140625" style="550" customWidth="1"/>
    <col min="10" max="10" width="0.85546875" style="549" customWidth="1"/>
    <col min="11" max="13" width="13.140625" style="549" customWidth="1"/>
    <col min="14" max="14" width="0.85546875" style="549" customWidth="1"/>
    <col min="15" max="16" width="13.140625" style="549" customWidth="1"/>
    <col min="17" max="17" width="10.5703125" style="682" customWidth="1"/>
    <col min="18" max="18" width="13.140625" style="549" customWidth="1"/>
    <col min="19" max="19" width="9.140625" style="549" customWidth="1"/>
    <col min="20" max="20" width="25.5703125" style="549" customWidth="1"/>
    <col min="21" max="21" width="0.85546875" style="697" customWidth="1"/>
    <col min="22" max="23" width="10.85546875" style="552" customWidth="1"/>
    <col min="24" max="25" width="5.5703125" style="553" customWidth="1"/>
    <col min="26" max="26" width="6.85546875" style="553" bestFit="1" customWidth="1"/>
    <col min="27" max="27" width="7.140625" style="553" bestFit="1" customWidth="1"/>
    <col min="28" max="28" width="6.85546875" style="553" bestFit="1" customWidth="1"/>
    <col min="29" max="29" width="6.42578125" style="553" bestFit="1" customWidth="1"/>
    <col min="30" max="31" width="7.140625" style="553" bestFit="1" customWidth="1"/>
    <col min="32" max="33" width="6.85546875" style="553" bestFit="1" customWidth="1"/>
    <col min="34" max="34" width="7.140625" style="553" bestFit="1" customWidth="1"/>
    <col min="35" max="36" width="6.85546875" style="553" bestFit="1" customWidth="1"/>
    <col min="37" max="37" width="7.140625" style="553" bestFit="1" customWidth="1"/>
    <col min="38" max="38" width="9.140625" style="553"/>
    <col min="39" max="16384" width="9.140625" style="549"/>
  </cols>
  <sheetData>
    <row r="1" spans="1:38" ht="67.5">
      <c r="T1" s="551" t="s">
        <v>954</v>
      </c>
    </row>
    <row r="2" spans="1:38" ht="67.5">
      <c r="T2" s="551" t="s">
        <v>955</v>
      </c>
      <c r="Z2" s="554"/>
      <c r="AA2" s="554"/>
    </row>
    <row r="3" spans="1:38" ht="25.5">
      <c r="A3" s="698" t="s">
        <v>956</v>
      </c>
      <c r="B3" s="779" t="s">
        <v>488</v>
      </c>
      <c r="C3" s="779"/>
      <c r="D3" s="779"/>
      <c r="E3" s="779"/>
      <c r="F3" s="779"/>
      <c r="G3" s="779"/>
      <c r="H3" s="779"/>
      <c r="I3" s="699" t="s">
        <v>708</v>
      </c>
      <c r="J3" s="700"/>
      <c r="K3" s="701">
        <v>3386</v>
      </c>
      <c r="L3" s="702"/>
      <c r="M3" s="703" t="s">
        <v>957</v>
      </c>
      <c r="N3" s="700"/>
      <c r="O3" s="704" t="s">
        <v>291</v>
      </c>
      <c r="P3" s="705">
        <v>2</v>
      </c>
      <c r="Q3" s="713" t="s">
        <v>958</v>
      </c>
      <c r="T3" s="706"/>
      <c r="V3" s="707"/>
      <c r="Y3" s="708"/>
      <c r="Z3" s="708"/>
      <c r="AA3" s="708"/>
      <c r="AB3" s="708"/>
      <c r="AC3" s="708"/>
      <c r="AD3" s="708"/>
      <c r="AE3" s="708"/>
      <c r="AF3" s="708"/>
      <c r="AG3" s="708"/>
      <c r="AH3" s="708"/>
      <c r="AI3" s="708"/>
      <c r="AJ3" s="708"/>
      <c r="AK3" s="708"/>
    </row>
    <row r="4" spans="1:38" ht="18">
      <c r="A4" s="555"/>
      <c r="B4" s="556"/>
      <c r="G4" s="557"/>
      <c r="H4" s="557"/>
      <c r="K4" s="557"/>
      <c r="L4" s="558"/>
      <c r="M4" s="558"/>
      <c r="O4" s="559"/>
      <c r="P4" s="556"/>
      <c r="T4" s="559"/>
      <c r="V4" s="560"/>
      <c r="Y4" s="561"/>
      <c r="Z4" s="780" t="s">
        <v>959</v>
      </c>
      <c r="AA4" s="780"/>
      <c r="AB4" s="780"/>
      <c r="AC4" s="780"/>
      <c r="AD4" s="780"/>
      <c r="AE4" s="780"/>
      <c r="AF4" s="780"/>
      <c r="AG4" s="780"/>
      <c r="AH4" s="780"/>
      <c r="AI4" s="780"/>
      <c r="AJ4" s="780"/>
      <c r="AK4" s="780"/>
    </row>
    <row r="5" spans="1:38" ht="15.75">
      <c r="A5" s="562"/>
      <c r="B5" s="781" t="s">
        <v>960</v>
      </c>
      <c r="C5" s="781"/>
      <c r="D5" s="781"/>
      <c r="E5" s="563"/>
      <c r="F5" s="781" t="s">
        <v>961</v>
      </c>
      <c r="G5" s="781"/>
      <c r="H5" s="781"/>
      <c r="I5" s="781"/>
      <c r="J5" s="563"/>
      <c r="K5" s="781" t="s">
        <v>962</v>
      </c>
      <c r="L5" s="781"/>
      <c r="M5" s="781"/>
      <c r="N5" s="563"/>
      <c r="O5" s="781" t="s">
        <v>880</v>
      </c>
      <c r="P5" s="781"/>
      <c r="Q5" s="781"/>
      <c r="R5" s="781"/>
      <c r="S5" s="781"/>
      <c r="T5" s="781"/>
      <c r="V5" s="782" t="s">
        <v>963</v>
      </c>
      <c r="W5" s="782"/>
      <c r="Y5" s="561"/>
      <c r="Z5" s="564">
        <v>45383</v>
      </c>
      <c r="AA5" s="564">
        <v>45413</v>
      </c>
      <c r="AB5" s="564">
        <v>45444</v>
      </c>
      <c r="AC5" s="564">
        <v>45474</v>
      </c>
      <c r="AD5" s="564">
        <v>45505</v>
      </c>
      <c r="AE5" s="564">
        <v>45536</v>
      </c>
      <c r="AF5" s="564">
        <v>45566</v>
      </c>
      <c r="AG5" s="564">
        <v>45597</v>
      </c>
      <c r="AH5" s="564">
        <v>45627</v>
      </c>
      <c r="AI5" s="564">
        <v>45658</v>
      </c>
      <c r="AJ5" s="564">
        <v>45689</v>
      </c>
      <c r="AK5" s="564">
        <v>45717</v>
      </c>
    </row>
    <row r="6" spans="1:38" ht="38.25">
      <c r="A6" s="565" t="s">
        <v>964</v>
      </c>
      <c r="B6" s="566" t="s">
        <v>965</v>
      </c>
      <c r="C6" s="566" t="s">
        <v>966</v>
      </c>
      <c r="D6" s="566" t="s">
        <v>793</v>
      </c>
      <c r="E6" s="567"/>
      <c r="F6" s="566" t="s">
        <v>965</v>
      </c>
      <c r="G6" s="566" t="s">
        <v>966</v>
      </c>
      <c r="H6" s="566" t="s">
        <v>793</v>
      </c>
      <c r="I6" s="568" t="s">
        <v>967</v>
      </c>
      <c r="J6" s="567"/>
      <c r="K6" s="566" t="s">
        <v>968</v>
      </c>
      <c r="L6" s="566" t="s">
        <v>969</v>
      </c>
      <c r="M6" s="566" t="s">
        <v>970</v>
      </c>
      <c r="N6" s="567"/>
      <c r="O6" s="566" t="s">
        <v>971</v>
      </c>
      <c r="P6" s="566" t="s">
        <v>972</v>
      </c>
      <c r="Q6" s="683" t="s">
        <v>973</v>
      </c>
      <c r="R6" s="566" t="s">
        <v>974</v>
      </c>
      <c r="S6" s="568" t="s">
        <v>967</v>
      </c>
      <c r="T6" s="566" t="s">
        <v>160</v>
      </c>
      <c r="U6" s="709"/>
      <c r="V6" s="569" t="s">
        <v>975</v>
      </c>
      <c r="W6" s="569" t="s">
        <v>976</v>
      </c>
      <c r="Y6" s="561"/>
      <c r="Z6" s="566" t="s">
        <v>977</v>
      </c>
      <c r="AA6" s="566" t="s">
        <v>977</v>
      </c>
      <c r="AB6" s="566" t="s">
        <v>977</v>
      </c>
      <c r="AC6" s="566" t="s">
        <v>977</v>
      </c>
      <c r="AD6" s="566" t="s">
        <v>977</v>
      </c>
      <c r="AE6" s="566" t="s">
        <v>977</v>
      </c>
      <c r="AF6" s="566" t="s">
        <v>977</v>
      </c>
      <c r="AG6" s="566" t="s">
        <v>977</v>
      </c>
      <c r="AH6" s="566" t="s">
        <v>977</v>
      </c>
      <c r="AI6" s="566" t="s">
        <v>977</v>
      </c>
      <c r="AJ6" s="566" t="s">
        <v>977</v>
      </c>
      <c r="AK6" s="566" t="s">
        <v>977</v>
      </c>
    </row>
    <row r="7" spans="1:38">
      <c r="A7" s="570" t="s">
        <v>344</v>
      </c>
      <c r="B7" s="567"/>
      <c r="C7" s="567"/>
      <c r="D7" s="567"/>
      <c r="E7" s="567"/>
      <c r="F7" s="567"/>
      <c r="G7" s="567"/>
      <c r="H7" s="567"/>
      <c r="I7" s="571"/>
      <c r="J7" s="567"/>
      <c r="K7" s="567"/>
      <c r="L7" s="567"/>
      <c r="M7" s="567"/>
      <c r="N7" s="567"/>
      <c r="O7" s="567"/>
      <c r="P7" s="567"/>
      <c r="Q7" s="683"/>
      <c r="R7" s="567"/>
      <c r="S7" s="571"/>
      <c r="T7" s="567"/>
      <c r="U7" s="709"/>
      <c r="V7" s="572"/>
      <c r="W7" s="572"/>
      <c r="Y7" s="561"/>
      <c r="Z7" s="567"/>
      <c r="AA7" s="567"/>
      <c r="AB7" s="567"/>
      <c r="AC7" s="567"/>
      <c r="AD7" s="567"/>
      <c r="AE7" s="567"/>
      <c r="AF7" s="567"/>
      <c r="AG7" s="567"/>
      <c r="AH7" s="567"/>
      <c r="AI7" s="567"/>
      <c r="AJ7" s="567"/>
      <c r="AK7" s="567"/>
    </row>
    <row r="8" spans="1:38">
      <c r="A8" s="570" t="s">
        <v>978</v>
      </c>
      <c r="B8" s="567"/>
      <c r="C8" s="567"/>
      <c r="D8" s="567"/>
      <c r="E8" s="567"/>
      <c r="F8" s="567"/>
      <c r="G8" s="567"/>
      <c r="H8" s="567"/>
      <c r="I8" s="573"/>
      <c r="J8" s="567"/>
      <c r="K8" s="567"/>
      <c r="L8" s="567"/>
      <c r="M8" s="567"/>
      <c r="N8" s="567"/>
      <c r="O8" s="567"/>
      <c r="P8" s="567"/>
      <c r="Q8" s="683"/>
      <c r="R8" s="567"/>
      <c r="S8" s="573"/>
      <c r="T8" s="574"/>
      <c r="V8" s="572"/>
      <c r="W8" s="572"/>
      <c r="Y8" s="561"/>
      <c r="Z8" s="575"/>
      <c r="AA8" s="575"/>
      <c r="AB8" s="575"/>
      <c r="AC8" s="575"/>
      <c r="AD8" s="575"/>
      <c r="AE8" s="575"/>
      <c r="AF8" s="575"/>
      <c r="AG8" s="575"/>
      <c r="AH8" s="575"/>
      <c r="AI8" s="575"/>
      <c r="AJ8" s="575"/>
      <c r="AK8" s="575"/>
    </row>
    <row r="9" spans="1:38">
      <c r="A9" s="576" t="s">
        <v>979</v>
      </c>
      <c r="B9" s="577"/>
      <c r="C9" s="577"/>
      <c r="D9" s="577"/>
      <c r="E9" s="577"/>
      <c r="F9" s="577"/>
      <c r="G9" s="577"/>
      <c r="H9" s="577"/>
      <c r="I9" s="578" t="str">
        <f>IFERROR((F9/G9),"")</f>
        <v/>
      </c>
      <c r="J9" s="577"/>
      <c r="K9" s="577"/>
      <c r="L9" s="577"/>
      <c r="M9" s="577"/>
      <c r="N9" s="577"/>
      <c r="O9" s="577"/>
      <c r="P9" s="577"/>
      <c r="Q9" s="684"/>
      <c r="R9" s="577">
        <f>L9-Q9</f>
        <v>0</v>
      </c>
      <c r="S9" s="578" t="str">
        <f>IFERROR((R9/L9),"")</f>
        <v/>
      </c>
      <c r="T9" s="579"/>
      <c r="V9" s="580"/>
      <c r="W9" s="580">
        <f>+Q9-V9</f>
        <v>0</v>
      </c>
      <c r="Y9" s="561"/>
      <c r="Z9" s="581"/>
      <c r="AA9" s="581"/>
      <c r="AB9" s="581"/>
      <c r="AC9" s="581"/>
      <c r="AD9" s="581"/>
      <c r="AE9" s="581"/>
      <c r="AF9" s="581"/>
      <c r="AG9" s="581"/>
      <c r="AH9" s="581"/>
      <c r="AI9" s="581"/>
      <c r="AJ9" s="581"/>
      <c r="AK9" s="581"/>
    </row>
    <row r="10" spans="1:38">
      <c r="A10" s="576" t="s">
        <v>980</v>
      </c>
      <c r="B10" s="577"/>
      <c r="C10" s="577"/>
      <c r="D10" s="577"/>
      <c r="E10" s="577"/>
      <c r="F10" s="577"/>
      <c r="G10" s="577"/>
      <c r="H10" s="577"/>
      <c r="I10" s="578" t="str">
        <f t="shared" ref="I10:I12" si="0">IFERROR((F10/G10),"")</f>
        <v/>
      </c>
      <c r="J10" s="577"/>
      <c r="K10" s="577"/>
      <c r="L10" s="577"/>
      <c r="M10" s="577"/>
      <c r="N10" s="577"/>
      <c r="O10" s="577"/>
      <c r="P10" s="577"/>
      <c r="Q10" s="684"/>
      <c r="R10" s="577">
        <f t="shared" ref="R10:R11" si="1">L10-Q10</f>
        <v>0</v>
      </c>
      <c r="S10" s="578" t="str">
        <f t="shared" ref="S10:S12" si="2">IFERROR((R10/L10),"")</f>
        <v/>
      </c>
      <c r="T10" s="582"/>
      <c r="V10" s="580"/>
      <c r="W10" s="580">
        <f t="shared" ref="W10:W11" si="3">+Q10-V10</f>
        <v>0</v>
      </c>
      <c r="Y10" s="561"/>
      <c r="Z10" s="581"/>
      <c r="AA10" s="581"/>
      <c r="AB10" s="581"/>
      <c r="AC10" s="581"/>
      <c r="AD10" s="581"/>
      <c r="AE10" s="581"/>
      <c r="AF10" s="581"/>
      <c r="AG10" s="581"/>
      <c r="AH10" s="581"/>
      <c r="AI10" s="581"/>
      <c r="AJ10" s="581"/>
      <c r="AK10" s="581"/>
    </row>
    <row r="11" spans="1:38">
      <c r="A11" s="576" t="s">
        <v>981</v>
      </c>
      <c r="B11" s="577"/>
      <c r="C11" s="577"/>
      <c r="D11" s="577"/>
      <c r="E11" s="577"/>
      <c r="F11" s="577"/>
      <c r="G11" s="577"/>
      <c r="H11" s="577"/>
      <c r="I11" s="578" t="str">
        <f t="shared" si="0"/>
        <v/>
      </c>
      <c r="J11" s="577"/>
      <c r="K11" s="577"/>
      <c r="L11" s="577"/>
      <c r="M11" s="577"/>
      <c r="N11" s="577"/>
      <c r="O11" s="577"/>
      <c r="P11" s="577"/>
      <c r="Q11" s="684"/>
      <c r="R11" s="577">
        <f t="shared" si="1"/>
        <v>0</v>
      </c>
      <c r="S11" s="578" t="str">
        <f t="shared" si="2"/>
        <v/>
      </c>
      <c r="T11" s="582"/>
      <c r="V11" s="580"/>
      <c r="W11" s="580">
        <f t="shared" si="3"/>
        <v>0</v>
      </c>
      <c r="Y11" s="561"/>
      <c r="Z11" s="581"/>
      <c r="AA11" s="581"/>
      <c r="AB11" s="581"/>
      <c r="AC11" s="581"/>
      <c r="AD11" s="581"/>
      <c r="AE11" s="581"/>
      <c r="AF11" s="581"/>
      <c r="AG11" s="581"/>
      <c r="AH11" s="581"/>
      <c r="AI11" s="581"/>
      <c r="AJ11" s="581"/>
      <c r="AK11" s="581"/>
    </row>
    <row r="12" spans="1:38" s="592" customFormat="1">
      <c r="A12" s="583" t="s">
        <v>982</v>
      </c>
      <c r="B12" s="584">
        <f t="shared" ref="B12:R12" si="4">SUM(B9:B11)</f>
        <v>0</v>
      </c>
      <c r="C12" s="584">
        <f t="shared" si="4"/>
        <v>0</v>
      </c>
      <c r="D12" s="584">
        <f t="shared" si="4"/>
        <v>0</v>
      </c>
      <c r="E12" s="585"/>
      <c r="F12" s="584">
        <f t="shared" si="4"/>
        <v>0</v>
      </c>
      <c r="G12" s="584">
        <f t="shared" si="4"/>
        <v>0</v>
      </c>
      <c r="H12" s="584">
        <f t="shared" si="4"/>
        <v>0</v>
      </c>
      <c r="I12" s="586" t="str">
        <f t="shared" si="0"/>
        <v/>
      </c>
      <c r="J12" s="585"/>
      <c r="K12" s="584">
        <f t="shared" si="4"/>
        <v>0</v>
      </c>
      <c r="L12" s="584">
        <f t="shared" si="4"/>
        <v>0</v>
      </c>
      <c r="M12" s="584">
        <f t="shared" si="4"/>
        <v>0</v>
      </c>
      <c r="N12" s="585"/>
      <c r="O12" s="584">
        <f t="shared" si="4"/>
        <v>0</v>
      </c>
      <c r="P12" s="584">
        <f t="shared" si="4"/>
        <v>0</v>
      </c>
      <c r="Q12" s="685">
        <f t="shared" si="4"/>
        <v>0</v>
      </c>
      <c r="R12" s="584">
        <f t="shared" si="4"/>
        <v>0</v>
      </c>
      <c r="S12" s="587" t="str">
        <f t="shared" si="2"/>
        <v/>
      </c>
      <c r="T12" s="588"/>
      <c r="U12" s="697"/>
      <c r="V12" s="589">
        <f t="shared" ref="V12:W12" si="5">SUM(V9:V11)</f>
        <v>0</v>
      </c>
      <c r="W12" s="589">
        <f t="shared" si="5"/>
        <v>0</v>
      </c>
      <c r="X12" s="553"/>
      <c r="Y12" s="561"/>
      <c r="Z12" s="590"/>
      <c r="AA12" s="590"/>
      <c r="AB12" s="590"/>
      <c r="AC12" s="590"/>
      <c r="AD12" s="590"/>
      <c r="AE12" s="590"/>
      <c r="AF12" s="590"/>
      <c r="AG12" s="590"/>
      <c r="AH12" s="590"/>
      <c r="AI12" s="590"/>
      <c r="AJ12" s="590"/>
      <c r="AK12" s="590"/>
      <c r="AL12" s="591"/>
    </row>
    <row r="13" spans="1:38">
      <c r="A13" s="570" t="s">
        <v>983</v>
      </c>
      <c r="B13" s="577"/>
      <c r="C13" s="577"/>
      <c r="D13" s="577"/>
      <c r="E13" s="577"/>
      <c r="F13" s="577"/>
      <c r="G13" s="577"/>
      <c r="H13" s="577"/>
      <c r="I13" s="593"/>
      <c r="J13" s="577"/>
      <c r="K13" s="577"/>
      <c r="L13" s="577"/>
      <c r="M13" s="577"/>
      <c r="N13" s="577"/>
      <c r="O13" s="577"/>
      <c r="P13" s="577"/>
      <c r="Q13" s="686"/>
      <c r="R13" s="594"/>
      <c r="S13" s="595"/>
      <c r="T13" s="582"/>
      <c r="V13" s="580"/>
      <c r="Y13" s="561"/>
      <c r="Z13" s="581"/>
      <c r="AA13" s="581"/>
      <c r="AB13" s="581"/>
      <c r="AC13" s="581"/>
      <c r="AD13" s="581"/>
      <c r="AE13" s="581"/>
      <c r="AF13" s="581"/>
      <c r="AG13" s="581"/>
      <c r="AH13" s="581"/>
      <c r="AI13" s="581"/>
      <c r="AJ13" s="581"/>
      <c r="AK13" s="581"/>
    </row>
    <row r="14" spans="1:38">
      <c r="A14" s="576" t="s">
        <v>984</v>
      </c>
      <c r="B14" s="577"/>
      <c r="C14" s="577"/>
      <c r="D14" s="577"/>
      <c r="E14" s="577"/>
      <c r="F14" s="577"/>
      <c r="G14" s="577"/>
      <c r="H14" s="577"/>
      <c r="I14" s="578"/>
      <c r="J14" s="577"/>
      <c r="K14" s="577"/>
      <c r="L14" s="577"/>
      <c r="M14" s="577"/>
      <c r="N14" s="577"/>
      <c r="O14" s="577"/>
      <c r="P14" s="577"/>
      <c r="Q14" s="684"/>
      <c r="R14" s="577"/>
      <c r="S14" s="578" t="str">
        <f t="shared" ref="S14:S16" si="6">IFERROR((R14/L14),"")</f>
        <v/>
      </c>
      <c r="T14" s="582"/>
      <c r="V14" s="580"/>
      <c r="W14" s="580">
        <f t="shared" ref="W14:W15" si="7">+Q14-V14</f>
        <v>0</v>
      </c>
      <c r="Y14" s="561"/>
      <c r="Z14" s="581"/>
      <c r="AA14" s="581"/>
      <c r="AB14" s="581"/>
      <c r="AC14" s="581"/>
      <c r="AD14" s="581"/>
      <c r="AE14" s="581"/>
      <c r="AF14" s="581"/>
      <c r="AG14" s="581"/>
      <c r="AH14" s="581"/>
      <c r="AI14" s="581"/>
      <c r="AJ14" s="581"/>
      <c r="AK14" s="581"/>
    </row>
    <row r="15" spans="1:38" ht="23.45" customHeight="1">
      <c r="A15" s="576" t="s">
        <v>985</v>
      </c>
      <c r="B15" s="577"/>
      <c r="C15" s="577"/>
      <c r="D15" s="577"/>
      <c r="E15" s="577"/>
      <c r="F15" s="577"/>
      <c r="G15" s="577"/>
      <c r="H15" s="577"/>
      <c r="I15" s="578"/>
      <c r="J15" s="577"/>
      <c r="K15" s="577"/>
      <c r="L15" s="577"/>
      <c r="M15" s="577"/>
      <c r="N15" s="577"/>
      <c r="O15" s="577"/>
      <c r="P15" s="577"/>
      <c r="Q15" s="684"/>
      <c r="R15" s="577"/>
      <c r="S15" s="578" t="str">
        <f t="shared" si="6"/>
        <v/>
      </c>
      <c r="T15" s="582"/>
      <c r="V15" s="580"/>
      <c r="W15" s="580">
        <f t="shared" si="7"/>
        <v>0</v>
      </c>
      <c r="Y15" s="561"/>
      <c r="Z15" s="581"/>
      <c r="AA15" s="581"/>
      <c r="AB15" s="581"/>
      <c r="AC15" s="581"/>
      <c r="AD15" s="581"/>
      <c r="AE15" s="581"/>
      <c r="AF15" s="581"/>
      <c r="AG15" s="581"/>
      <c r="AH15" s="581"/>
      <c r="AI15" s="581"/>
      <c r="AJ15" s="581"/>
      <c r="AK15" s="581"/>
    </row>
    <row r="16" spans="1:38" s="592" customFormat="1">
      <c r="A16" s="583" t="s">
        <v>986</v>
      </c>
      <c r="B16" s="584">
        <f t="shared" ref="B16:R16" si="8">SUM(B14:B15)</f>
        <v>0</v>
      </c>
      <c r="C16" s="584">
        <f t="shared" si="8"/>
        <v>0</v>
      </c>
      <c r="D16" s="584">
        <f t="shared" si="8"/>
        <v>0</v>
      </c>
      <c r="E16" s="585"/>
      <c r="F16" s="584">
        <f t="shared" si="8"/>
        <v>0</v>
      </c>
      <c r="G16" s="584">
        <f t="shared" si="8"/>
        <v>0</v>
      </c>
      <c r="H16" s="584">
        <f t="shared" si="8"/>
        <v>0</v>
      </c>
      <c r="I16" s="586" t="str">
        <f t="shared" ref="I16" si="9">IFERROR((F16/G16),"")</f>
        <v/>
      </c>
      <c r="J16" s="585"/>
      <c r="K16" s="584">
        <f t="shared" si="8"/>
        <v>0</v>
      </c>
      <c r="L16" s="584">
        <f t="shared" si="8"/>
        <v>0</v>
      </c>
      <c r="M16" s="584">
        <f t="shared" si="8"/>
        <v>0</v>
      </c>
      <c r="N16" s="585"/>
      <c r="O16" s="584">
        <f t="shared" si="8"/>
        <v>0</v>
      </c>
      <c r="P16" s="584">
        <f t="shared" si="8"/>
        <v>0</v>
      </c>
      <c r="Q16" s="685">
        <f t="shared" si="8"/>
        <v>0</v>
      </c>
      <c r="R16" s="584">
        <f t="shared" si="8"/>
        <v>0</v>
      </c>
      <c r="S16" s="587" t="str">
        <f t="shared" si="6"/>
        <v/>
      </c>
      <c r="T16" s="588"/>
      <c r="U16" s="697"/>
      <c r="V16" s="589">
        <f t="shared" ref="V16:W16" si="10">SUM(V14:V15)</f>
        <v>0</v>
      </c>
      <c r="W16" s="589">
        <f t="shared" si="10"/>
        <v>0</v>
      </c>
      <c r="X16" s="553"/>
      <c r="Y16" s="561"/>
      <c r="Z16" s="590"/>
      <c r="AA16" s="590"/>
      <c r="AB16" s="590"/>
      <c r="AC16" s="590"/>
      <c r="AD16" s="590"/>
      <c r="AE16" s="590"/>
      <c r="AF16" s="590"/>
      <c r="AG16" s="590"/>
      <c r="AH16" s="590"/>
      <c r="AI16" s="590"/>
      <c r="AJ16" s="590"/>
      <c r="AK16" s="590"/>
      <c r="AL16" s="591"/>
    </row>
    <row r="17" spans="1:38">
      <c r="A17" s="570" t="s">
        <v>987</v>
      </c>
      <c r="B17" s="577"/>
      <c r="C17" s="577"/>
      <c r="D17" s="577"/>
      <c r="E17" s="577"/>
      <c r="F17" s="577"/>
      <c r="G17" s="577"/>
      <c r="H17" s="577"/>
      <c r="I17" s="593"/>
      <c r="J17" s="577"/>
      <c r="K17" s="577"/>
      <c r="L17" s="577"/>
      <c r="M17" s="577"/>
      <c r="N17" s="577"/>
      <c r="O17" s="577"/>
      <c r="P17" s="577"/>
      <c r="Q17" s="686"/>
      <c r="R17" s="594"/>
      <c r="S17" s="595"/>
      <c r="T17" s="582"/>
      <c r="V17" s="580"/>
      <c r="Y17" s="561"/>
      <c r="Z17" s="581"/>
      <c r="AA17" s="581"/>
      <c r="AB17" s="581"/>
      <c r="AC17" s="581"/>
      <c r="AD17" s="581"/>
      <c r="AE17" s="581"/>
      <c r="AF17" s="581"/>
      <c r="AG17" s="581"/>
      <c r="AH17" s="581"/>
      <c r="AI17" s="581"/>
      <c r="AJ17" s="581"/>
      <c r="AK17" s="581"/>
    </row>
    <row r="18" spans="1:38">
      <c r="A18" s="596" t="s">
        <v>988</v>
      </c>
      <c r="B18" s="577"/>
      <c r="C18" s="577"/>
      <c r="D18" s="577"/>
      <c r="E18" s="577"/>
      <c r="F18" s="577"/>
      <c r="G18" s="577"/>
      <c r="H18" s="577"/>
      <c r="I18" s="578"/>
      <c r="J18" s="577"/>
      <c r="K18" s="577"/>
      <c r="L18" s="577"/>
      <c r="M18" s="577"/>
      <c r="N18" s="577"/>
      <c r="O18" s="577"/>
      <c r="P18" s="577"/>
      <c r="Q18" s="684"/>
      <c r="R18" s="577"/>
      <c r="S18" s="578" t="str">
        <f t="shared" ref="S18:S23" si="11">IFERROR((R18/L18),"")</f>
        <v/>
      </c>
      <c r="T18" s="582"/>
      <c r="V18" s="580"/>
      <c r="W18" s="580">
        <f t="shared" ref="W18:W22" si="12">+Q18-V18</f>
        <v>0</v>
      </c>
      <c r="Y18" s="561"/>
      <c r="Z18" s="581"/>
      <c r="AA18" s="581"/>
      <c r="AB18" s="581"/>
      <c r="AC18" s="581"/>
      <c r="AD18" s="581"/>
      <c r="AE18" s="581"/>
      <c r="AF18" s="581"/>
      <c r="AG18" s="581"/>
      <c r="AH18" s="581"/>
      <c r="AI18" s="581"/>
      <c r="AJ18" s="581"/>
      <c r="AK18" s="581"/>
    </row>
    <row r="19" spans="1:38">
      <c r="A19" s="596" t="s">
        <v>989</v>
      </c>
      <c r="B19" s="577"/>
      <c r="C19" s="577"/>
      <c r="D19" s="577"/>
      <c r="E19" s="577"/>
      <c r="F19" s="577"/>
      <c r="G19" s="577"/>
      <c r="H19" s="577"/>
      <c r="I19" s="578"/>
      <c r="J19" s="577"/>
      <c r="K19" s="577"/>
      <c r="L19" s="577"/>
      <c r="M19" s="577"/>
      <c r="N19" s="577"/>
      <c r="O19" s="577"/>
      <c r="P19" s="577"/>
      <c r="Q19" s="684"/>
      <c r="R19" s="577"/>
      <c r="S19" s="578" t="str">
        <f t="shared" si="11"/>
        <v/>
      </c>
      <c r="T19" s="582"/>
      <c r="V19" s="580"/>
      <c r="W19" s="580">
        <f t="shared" si="12"/>
        <v>0</v>
      </c>
      <c r="Y19" s="561"/>
      <c r="Z19" s="581"/>
      <c r="AA19" s="581"/>
      <c r="AB19" s="581"/>
      <c r="AC19" s="581"/>
      <c r="AD19" s="581"/>
      <c r="AE19" s="581"/>
      <c r="AF19" s="581"/>
      <c r="AG19" s="581"/>
      <c r="AH19" s="581"/>
      <c r="AI19" s="581"/>
      <c r="AJ19" s="581"/>
      <c r="AK19" s="581"/>
    </row>
    <row r="20" spans="1:38">
      <c r="A20" s="596" t="s">
        <v>990</v>
      </c>
      <c r="B20" s="577"/>
      <c r="C20" s="577"/>
      <c r="D20" s="577"/>
      <c r="E20" s="577"/>
      <c r="F20" s="577"/>
      <c r="G20" s="577"/>
      <c r="H20" s="577"/>
      <c r="I20" s="578"/>
      <c r="J20" s="577"/>
      <c r="K20" s="577"/>
      <c r="L20" s="577"/>
      <c r="M20" s="577"/>
      <c r="N20" s="577"/>
      <c r="O20" s="577"/>
      <c r="P20" s="577"/>
      <c r="Q20" s="684"/>
      <c r="R20" s="577"/>
      <c r="S20" s="578" t="str">
        <f t="shared" si="11"/>
        <v/>
      </c>
      <c r="T20" s="582"/>
      <c r="V20" s="580"/>
      <c r="W20" s="580">
        <f t="shared" si="12"/>
        <v>0</v>
      </c>
      <c r="Y20" s="561"/>
      <c r="Z20" s="581"/>
      <c r="AA20" s="581"/>
      <c r="AB20" s="581"/>
      <c r="AC20" s="581"/>
      <c r="AD20" s="581"/>
      <c r="AE20" s="581"/>
      <c r="AF20" s="581"/>
      <c r="AG20" s="581"/>
      <c r="AH20" s="581"/>
      <c r="AI20" s="581"/>
      <c r="AJ20" s="581"/>
      <c r="AK20" s="581"/>
    </row>
    <row r="21" spans="1:38">
      <c r="A21" s="596" t="s">
        <v>991</v>
      </c>
      <c r="B21" s="577"/>
      <c r="C21" s="577"/>
      <c r="D21" s="577"/>
      <c r="E21" s="577"/>
      <c r="F21" s="577"/>
      <c r="G21" s="577"/>
      <c r="H21" s="577"/>
      <c r="I21" s="578"/>
      <c r="J21" s="577"/>
      <c r="K21" s="577"/>
      <c r="L21" s="577"/>
      <c r="M21" s="577"/>
      <c r="N21" s="577"/>
      <c r="O21" s="577"/>
      <c r="P21" s="577"/>
      <c r="Q21" s="684"/>
      <c r="R21" s="577"/>
      <c r="S21" s="578" t="str">
        <f t="shared" si="11"/>
        <v/>
      </c>
      <c r="T21" s="582"/>
      <c r="V21" s="580"/>
      <c r="W21" s="580">
        <f t="shared" si="12"/>
        <v>0</v>
      </c>
      <c r="Y21" s="561"/>
      <c r="Z21" s="581"/>
      <c r="AA21" s="581"/>
      <c r="AB21" s="581"/>
      <c r="AC21" s="581"/>
      <c r="AD21" s="581"/>
      <c r="AE21" s="581"/>
      <c r="AF21" s="581"/>
      <c r="AG21" s="581"/>
      <c r="AH21" s="581"/>
      <c r="AI21" s="581"/>
      <c r="AJ21" s="581"/>
      <c r="AK21" s="581"/>
    </row>
    <row r="22" spans="1:38">
      <c r="A22" s="596" t="s">
        <v>992</v>
      </c>
      <c r="B22" s="577"/>
      <c r="C22" s="577"/>
      <c r="D22" s="577"/>
      <c r="E22" s="577"/>
      <c r="F22" s="577"/>
      <c r="G22" s="577"/>
      <c r="H22" s="577"/>
      <c r="I22" s="578"/>
      <c r="J22" s="577"/>
      <c r="K22" s="577"/>
      <c r="L22" s="577"/>
      <c r="M22" s="577"/>
      <c r="N22" s="577"/>
      <c r="O22" s="577"/>
      <c r="P22" s="577"/>
      <c r="Q22" s="684"/>
      <c r="R22" s="577"/>
      <c r="S22" s="578" t="str">
        <f t="shared" si="11"/>
        <v/>
      </c>
      <c r="T22" s="582"/>
      <c r="V22" s="580"/>
      <c r="W22" s="580">
        <f t="shared" si="12"/>
        <v>0</v>
      </c>
      <c r="Y22" s="561"/>
      <c r="Z22" s="581"/>
      <c r="AA22" s="581"/>
      <c r="AB22" s="581"/>
      <c r="AC22" s="581"/>
      <c r="AD22" s="581"/>
      <c r="AE22" s="581"/>
      <c r="AF22" s="581"/>
      <c r="AG22" s="581"/>
      <c r="AH22" s="581"/>
      <c r="AI22" s="581"/>
      <c r="AJ22" s="581"/>
      <c r="AK22" s="581"/>
    </row>
    <row r="23" spans="1:38" s="592" customFormat="1">
      <c r="A23" s="583" t="s">
        <v>993</v>
      </c>
      <c r="B23" s="584">
        <f>SUM(B18:B22)</f>
        <v>0</v>
      </c>
      <c r="C23" s="584">
        <f t="shared" ref="C23:D23" si="13">SUM(C18:C22)</f>
        <v>0</v>
      </c>
      <c r="D23" s="584">
        <f t="shared" si="13"/>
        <v>0</v>
      </c>
      <c r="E23" s="585"/>
      <c r="F23" s="584">
        <f t="shared" ref="F23:H23" si="14">SUM(F18:F22)</f>
        <v>0</v>
      </c>
      <c r="G23" s="584">
        <f t="shared" si="14"/>
        <v>0</v>
      </c>
      <c r="H23" s="584">
        <f t="shared" si="14"/>
        <v>0</v>
      </c>
      <c r="I23" s="586" t="str">
        <f t="shared" ref="I23" si="15">IFERROR((F23/G23),"")</f>
        <v/>
      </c>
      <c r="J23" s="585"/>
      <c r="K23" s="584">
        <f t="shared" ref="K23:M23" si="16">SUM(K18:K22)</f>
        <v>0</v>
      </c>
      <c r="L23" s="584">
        <f t="shared" si="16"/>
        <v>0</v>
      </c>
      <c r="M23" s="584">
        <f t="shared" si="16"/>
        <v>0</v>
      </c>
      <c r="N23" s="585"/>
      <c r="O23" s="584">
        <f t="shared" ref="O23:R23" si="17">SUM(O18:O22)</f>
        <v>0</v>
      </c>
      <c r="P23" s="584">
        <f t="shared" si="17"/>
        <v>0</v>
      </c>
      <c r="Q23" s="685">
        <f t="shared" si="17"/>
        <v>0</v>
      </c>
      <c r="R23" s="584">
        <f t="shared" si="17"/>
        <v>0</v>
      </c>
      <c r="S23" s="587" t="str">
        <f t="shared" si="11"/>
        <v/>
      </c>
      <c r="T23" s="588"/>
      <c r="U23" s="697"/>
      <c r="V23" s="589">
        <f t="shared" ref="V23:W23" si="18">SUM(V18:V22)</f>
        <v>0</v>
      </c>
      <c r="W23" s="589">
        <f t="shared" si="18"/>
        <v>0</v>
      </c>
      <c r="X23" s="553"/>
      <c r="Y23" s="561"/>
      <c r="Z23" s="590"/>
      <c r="AA23" s="590"/>
      <c r="AB23" s="590"/>
      <c r="AC23" s="590"/>
      <c r="AD23" s="590"/>
      <c r="AE23" s="590"/>
      <c r="AF23" s="590"/>
      <c r="AG23" s="590"/>
      <c r="AH23" s="590"/>
      <c r="AI23" s="590"/>
      <c r="AJ23" s="590"/>
      <c r="AK23" s="590"/>
      <c r="AL23" s="591"/>
    </row>
    <row r="24" spans="1:38">
      <c r="A24" s="570" t="s">
        <v>994</v>
      </c>
      <c r="B24" s="577"/>
      <c r="C24" s="577"/>
      <c r="D24" s="577"/>
      <c r="E24" s="577"/>
      <c r="F24" s="577"/>
      <c r="G24" s="577"/>
      <c r="H24" s="577"/>
      <c r="I24" s="593"/>
      <c r="J24" s="577"/>
      <c r="K24" s="577"/>
      <c r="L24" s="577"/>
      <c r="M24" s="577"/>
      <c r="N24" s="577"/>
      <c r="O24" s="577"/>
      <c r="P24" s="577"/>
      <c r="Q24" s="686"/>
      <c r="R24" s="594"/>
      <c r="S24" s="595"/>
      <c r="T24" s="582"/>
      <c r="V24" s="580"/>
      <c r="Y24" s="561"/>
      <c r="Z24" s="581"/>
      <c r="AA24" s="581"/>
      <c r="AB24" s="581"/>
      <c r="AC24" s="581"/>
      <c r="AD24" s="581"/>
      <c r="AE24" s="581"/>
      <c r="AF24" s="581"/>
      <c r="AG24" s="581"/>
      <c r="AH24" s="581"/>
      <c r="AI24" s="581"/>
      <c r="AJ24" s="581"/>
      <c r="AK24" s="581"/>
    </row>
    <row r="25" spans="1:38">
      <c r="A25" s="596" t="s">
        <v>995</v>
      </c>
      <c r="B25" s="577"/>
      <c r="C25" s="577"/>
      <c r="D25" s="577"/>
      <c r="E25" s="577"/>
      <c r="F25" s="577"/>
      <c r="G25" s="577"/>
      <c r="H25" s="577"/>
      <c r="I25" s="578"/>
      <c r="J25" s="577"/>
      <c r="K25" s="577"/>
      <c r="L25" s="577"/>
      <c r="M25" s="577"/>
      <c r="N25" s="577"/>
      <c r="O25" s="577"/>
      <c r="P25" s="577"/>
      <c r="Q25" s="684"/>
      <c r="R25" s="577"/>
      <c r="S25" s="578"/>
      <c r="T25" s="582"/>
      <c r="V25" s="580"/>
      <c r="W25" s="580">
        <f t="shared" ref="W25:W28" si="19">+Q25-V25</f>
        <v>0</v>
      </c>
      <c r="Y25" s="561"/>
      <c r="Z25" s="581"/>
      <c r="AA25" s="581"/>
      <c r="AB25" s="581"/>
      <c r="AC25" s="581"/>
      <c r="AD25" s="581"/>
      <c r="AE25" s="581"/>
      <c r="AF25" s="581"/>
      <c r="AG25" s="581"/>
      <c r="AH25" s="581"/>
      <c r="AI25" s="581"/>
      <c r="AJ25" s="581"/>
      <c r="AK25" s="581"/>
    </row>
    <row r="26" spans="1:38">
      <c r="A26" s="596" t="s">
        <v>996</v>
      </c>
      <c r="B26" s="577"/>
      <c r="C26" s="577"/>
      <c r="D26" s="577"/>
      <c r="E26" s="577"/>
      <c r="F26" s="577"/>
      <c r="G26" s="577"/>
      <c r="H26" s="577"/>
      <c r="I26" s="578"/>
      <c r="J26" s="577"/>
      <c r="K26" s="577"/>
      <c r="L26" s="577"/>
      <c r="M26" s="577"/>
      <c r="N26" s="577"/>
      <c r="O26" s="577"/>
      <c r="P26" s="577"/>
      <c r="Q26" s="684"/>
      <c r="R26" s="577"/>
      <c r="S26" s="578"/>
      <c r="T26" s="582"/>
      <c r="V26" s="580"/>
      <c r="W26" s="580">
        <f t="shared" si="19"/>
        <v>0</v>
      </c>
      <c r="Y26" s="561"/>
      <c r="Z26" s="581"/>
      <c r="AA26" s="581"/>
      <c r="AB26" s="581"/>
      <c r="AC26" s="581"/>
      <c r="AD26" s="581"/>
      <c r="AE26" s="581"/>
      <c r="AF26" s="581"/>
      <c r="AG26" s="581"/>
      <c r="AH26" s="581"/>
      <c r="AI26" s="581"/>
      <c r="AJ26" s="581"/>
      <c r="AK26" s="581"/>
    </row>
    <row r="27" spans="1:38">
      <c r="A27" s="596" t="s">
        <v>997</v>
      </c>
      <c r="B27" s="577"/>
      <c r="C27" s="577"/>
      <c r="D27" s="577"/>
      <c r="E27" s="577"/>
      <c r="F27" s="577"/>
      <c r="G27" s="577"/>
      <c r="H27" s="577"/>
      <c r="I27" s="578"/>
      <c r="J27" s="577"/>
      <c r="K27" s="577"/>
      <c r="L27" s="577"/>
      <c r="M27" s="577"/>
      <c r="N27" s="577"/>
      <c r="O27" s="577"/>
      <c r="P27" s="577"/>
      <c r="Q27" s="684"/>
      <c r="R27" s="577"/>
      <c r="S27" s="578"/>
      <c r="T27" s="582"/>
      <c r="V27" s="580"/>
      <c r="W27" s="580">
        <f t="shared" si="19"/>
        <v>0</v>
      </c>
      <c r="Y27" s="561"/>
      <c r="Z27" s="581"/>
      <c r="AA27" s="581"/>
      <c r="AB27" s="581"/>
      <c r="AC27" s="581"/>
      <c r="AD27" s="581"/>
      <c r="AE27" s="581"/>
      <c r="AF27" s="581"/>
      <c r="AG27" s="581"/>
      <c r="AH27" s="581"/>
      <c r="AI27" s="581"/>
      <c r="AJ27" s="581"/>
      <c r="AK27" s="581"/>
    </row>
    <row r="28" spans="1:38">
      <c r="A28" s="596" t="s">
        <v>998</v>
      </c>
      <c r="B28" s="577"/>
      <c r="C28" s="577"/>
      <c r="D28" s="577"/>
      <c r="E28" s="577"/>
      <c r="F28" s="577"/>
      <c r="G28" s="577"/>
      <c r="H28" s="577"/>
      <c r="I28" s="578"/>
      <c r="J28" s="577"/>
      <c r="K28" s="577"/>
      <c r="L28" s="577"/>
      <c r="M28" s="577"/>
      <c r="N28" s="577"/>
      <c r="O28" s="577"/>
      <c r="P28" s="577"/>
      <c r="Q28" s="684"/>
      <c r="R28" s="577"/>
      <c r="S28" s="578"/>
      <c r="T28" s="582"/>
      <c r="V28" s="580"/>
      <c r="W28" s="580">
        <f t="shared" si="19"/>
        <v>0</v>
      </c>
      <c r="Y28" s="561"/>
      <c r="Z28" s="581"/>
      <c r="AA28" s="581"/>
      <c r="AB28" s="581"/>
      <c r="AC28" s="581"/>
      <c r="AD28" s="581"/>
      <c r="AE28" s="581"/>
      <c r="AF28" s="581"/>
      <c r="AG28" s="581"/>
      <c r="AH28" s="581"/>
      <c r="AI28" s="581"/>
      <c r="AJ28" s="581"/>
      <c r="AK28" s="581"/>
    </row>
    <row r="29" spans="1:38" s="592" customFormat="1">
      <c r="A29" s="583" t="s">
        <v>999</v>
      </c>
      <c r="B29" s="584">
        <f t="shared" ref="B29:R29" si="20">SUM(B25:B28)</f>
        <v>0</v>
      </c>
      <c r="C29" s="584">
        <f t="shared" si="20"/>
        <v>0</v>
      </c>
      <c r="D29" s="584">
        <f t="shared" si="20"/>
        <v>0</v>
      </c>
      <c r="E29" s="585">
        <f t="shared" si="20"/>
        <v>0</v>
      </c>
      <c r="F29" s="584">
        <f t="shared" si="20"/>
        <v>0</v>
      </c>
      <c r="G29" s="584">
        <f t="shared" si="20"/>
        <v>0</v>
      </c>
      <c r="H29" s="584">
        <f t="shared" si="20"/>
        <v>0</v>
      </c>
      <c r="I29" s="586" t="str">
        <f t="shared" ref="I29" si="21">IFERROR((F29/G29),"")</f>
        <v/>
      </c>
      <c r="J29" s="585"/>
      <c r="K29" s="584">
        <f t="shared" si="20"/>
        <v>0</v>
      </c>
      <c r="L29" s="584">
        <f t="shared" si="20"/>
        <v>0</v>
      </c>
      <c r="M29" s="584">
        <f t="shared" si="20"/>
        <v>0</v>
      </c>
      <c r="N29" s="585">
        <f t="shared" si="20"/>
        <v>0</v>
      </c>
      <c r="O29" s="584">
        <f t="shared" si="20"/>
        <v>0</v>
      </c>
      <c r="P29" s="584">
        <f t="shared" si="20"/>
        <v>0</v>
      </c>
      <c r="Q29" s="685">
        <f t="shared" si="20"/>
        <v>0</v>
      </c>
      <c r="R29" s="584">
        <f t="shared" si="20"/>
        <v>0</v>
      </c>
      <c r="S29" s="587" t="str">
        <f t="shared" ref="S29" si="22">IFERROR((R29/L29),"")</f>
        <v/>
      </c>
      <c r="T29" s="588"/>
      <c r="U29" s="697"/>
      <c r="V29" s="589">
        <f t="shared" ref="V29:W29" si="23">SUM(V25:V28)</f>
        <v>0</v>
      </c>
      <c r="W29" s="589">
        <f t="shared" si="23"/>
        <v>0</v>
      </c>
      <c r="X29" s="553"/>
      <c r="Y29" s="561"/>
      <c r="Z29" s="590"/>
      <c r="AA29" s="590"/>
      <c r="AB29" s="590"/>
      <c r="AC29" s="590"/>
      <c r="AD29" s="590"/>
      <c r="AE29" s="590"/>
      <c r="AF29" s="590"/>
      <c r="AG29" s="590"/>
      <c r="AH29" s="590"/>
      <c r="AI29" s="590"/>
      <c r="AJ29" s="590"/>
      <c r="AK29" s="590"/>
      <c r="AL29" s="591"/>
    </row>
    <row r="30" spans="1:38">
      <c r="A30" s="570" t="s">
        <v>1000</v>
      </c>
      <c r="B30" s="577"/>
      <c r="C30" s="577"/>
      <c r="D30" s="577"/>
      <c r="E30" s="577"/>
      <c r="F30" s="577"/>
      <c r="G30" s="577"/>
      <c r="H30" s="577"/>
      <c r="I30" s="593"/>
      <c r="J30" s="577"/>
      <c r="K30" s="577"/>
      <c r="L30" s="577"/>
      <c r="M30" s="577"/>
      <c r="N30" s="577"/>
      <c r="O30" s="577"/>
      <c r="P30" s="577"/>
      <c r="Q30" s="686"/>
      <c r="R30" s="594"/>
      <c r="S30" s="595"/>
      <c r="T30" s="582"/>
      <c r="V30" s="580"/>
      <c r="Y30" s="561"/>
      <c r="Z30" s="581"/>
      <c r="AA30" s="581"/>
      <c r="AB30" s="581"/>
      <c r="AC30" s="581"/>
      <c r="AD30" s="581"/>
      <c r="AE30" s="581"/>
      <c r="AF30" s="581"/>
      <c r="AG30" s="581"/>
      <c r="AH30" s="581"/>
      <c r="AI30" s="581"/>
      <c r="AJ30" s="581"/>
      <c r="AK30" s="581"/>
    </row>
    <row r="31" spans="1:38" ht="22.5">
      <c r="A31" s="596" t="s">
        <v>1001</v>
      </c>
      <c r="B31" s="577"/>
      <c r="C31" s="577"/>
      <c r="D31" s="577"/>
      <c r="E31" s="577"/>
      <c r="F31" s="577"/>
      <c r="G31" s="577"/>
      <c r="H31" s="577"/>
      <c r="I31" s="578"/>
      <c r="J31" s="577"/>
      <c r="K31" s="577"/>
      <c r="L31" s="577"/>
      <c r="M31" s="577"/>
      <c r="N31" s="577"/>
      <c r="O31" s="577"/>
      <c r="P31" s="577"/>
      <c r="Q31" s="684"/>
      <c r="R31" s="577"/>
      <c r="S31" s="578"/>
      <c r="T31" s="582"/>
      <c r="V31" s="580"/>
      <c r="W31" s="580">
        <f t="shared" ref="W31:W38" si="24">+Q31-V31</f>
        <v>0</v>
      </c>
      <c r="Y31" s="561"/>
      <c r="Z31" s="581"/>
      <c r="AA31" s="581"/>
      <c r="AB31" s="581"/>
      <c r="AC31" s="581"/>
      <c r="AD31" s="581"/>
      <c r="AE31" s="581"/>
      <c r="AF31" s="581"/>
      <c r="AG31" s="581"/>
      <c r="AH31" s="581"/>
      <c r="AI31" s="581"/>
      <c r="AJ31" s="581"/>
      <c r="AK31" s="581"/>
    </row>
    <row r="32" spans="1:38" ht="22.5">
      <c r="A32" s="596" t="s">
        <v>1002</v>
      </c>
      <c r="B32" s="577"/>
      <c r="C32" s="577"/>
      <c r="D32" s="577"/>
      <c r="E32" s="577"/>
      <c r="F32" s="577"/>
      <c r="G32" s="577"/>
      <c r="H32" s="577"/>
      <c r="I32" s="578"/>
      <c r="J32" s="577"/>
      <c r="K32" s="577"/>
      <c r="L32" s="577"/>
      <c r="M32" s="577"/>
      <c r="N32" s="577"/>
      <c r="O32" s="577"/>
      <c r="P32" s="577"/>
      <c r="Q32" s="684"/>
      <c r="R32" s="577"/>
      <c r="S32" s="578"/>
      <c r="T32" s="582"/>
      <c r="V32" s="580"/>
      <c r="W32" s="580">
        <f t="shared" si="24"/>
        <v>0</v>
      </c>
      <c r="Y32" s="561"/>
      <c r="Z32" s="581"/>
      <c r="AA32" s="581"/>
      <c r="AB32" s="581"/>
      <c r="AC32" s="581"/>
      <c r="AD32" s="581"/>
      <c r="AE32" s="581"/>
      <c r="AF32" s="581"/>
      <c r="AG32" s="581"/>
      <c r="AH32" s="581"/>
      <c r="AI32" s="581"/>
      <c r="AJ32" s="581"/>
      <c r="AK32" s="581"/>
    </row>
    <row r="33" spans="1:38">
      <c r="A33" s="596" t="s">
        <v>1003</v>
      </c>
      <c r="B33" s="577"/>
      <c r="C33" s="577"/>
      <c r="D33" s="577"/>
      <c r="E33" s="577"/>
      <c r="F33" s="577"/>
      <c r="G33" s="577"/>
      <c r="H33" s="577"/>
      <c r="I33" s="578"/>
      <c r="J33" s="577"/>
      <c r="K33" s="577"/>
      <c r="L33" s="577"/>
      <c r="M33" s="577"/>
      <c r="N33" s="577"/>
      <c r="O33" s="577"/>
      <c r="P33" s="577"/>
      <c r="Q33" s="684"/>
      <c r="R33" s="577"/>
      <c r="S33" s="578"/>
      <c r="T33" s="582"/>
      <c r="V33" s="580"/>
      <c r="W33" s="580">
        <f t="shared" si="24"/>
        <v>0</v>
      </c>
      <c r="Y33" s="561"/>
      <c r="Z33" s="581"/>
      <c r="AA33" s="581"/>
      <c r="AB33" s="581"/>
      <c r="AC33" s="581"/>
      <c r="AD33" s="581"/>
      <c r="AE33" s="581"/>
      <c r="AF33" s="581"/>
      <c r="AG33" s="581"/>
      <c r="AH33" s="581"/>
      <c r="AI33" s="581"/>
      <c r="AJ33" s="581"/>
      <c r="AK33" s="581"/>
    </row>
    <row r="34" spans="1:38">
      <c r="A34" s="596" t="s">
        <v>1004</v>
      </c>
      <c r="B34" s="577"/>
      <c r="C34" s="577"/>
      <c r="D34" s="577"/>
      <c r="E34" s="577"/>
      <c r="F34" s="577"/>
      <c r="G34" s="577"/>
      <c r="H34" s="577"/>
      <c r="I34" s="578"/>
      <c r="J34" s="577"/>
      <c r="K34" s="577"/>
      <c r="L34" s="577"/>
      <c r="M34" s="577"/>
      <c r="N34" s="577"/>
      <c r="O34" s="577"/>
      <c r="P34" s="577"/>
      <c r="Q34" s="684"/>
      <c r="R34" s="577"/>
      <c r="S34" s="578"/>
      <c r="T34" s="582"/>
      <c r="V34" s="580"/>
      <c r="W34" s="580">
        <f t="shared" si="24"/>
        <v>0</v>
      </c>
      <c r="Y34" s="561"/>
      <c r="Z34" s="581"/>
      <c r="AA34" s="581"/>
      <c r="AB34" s="581"/>
      <c r="AC34" s="581"/>
      <c r="AD34" s="581"/>
      <c r="AE34" s="581"/>
      <c r="AF34" s="581"/>
      <c r="AG34" s="581"/>
      <c r="AH34" s="581"/>
      <c r="AI34" s="581"/>
      <c r="AJ34" s="581"/>
      <c r="AK34" s="581"/>
    </row>
    <row r="35" spans="1:38">
      <c r="A35" s="596" t="s">
        <v>1005</v>
      </c>
      <c r="B35" s="577"/>
      <c r="C35" s="577"/>
      <c r="D35" s="577"/>
      <c r="E35" s="577"/>
      <c r="F35" s="577"/>
      <c r="G35" s="577"/>
      <c r="H35" s="577"/>
      <c r="I35" s="578"/>
      <c r="J35" s="577"/>
      <c r="K35" s="577"/>
      <c r="L35" s="577"/>
      <c r="M35" s="577"/>
      <c r="N35" s="577"/>
      <c r="O35" s="577"/>
      <c r="P35" s="577"/>
      <c r="Q35" s="684"/>
      <c r="R35" s="577"/>
      <c r="S35" s="578"/>
      <c r="T35" s="582"/>
      <c r="V35" s="580"/>
      <c r="W35" s="580">
        <f t="shared" si="24"/>
        <v>0</v>
      </c>
      <c r="Y35" s="561"/>
      <c r="Z35" s="581"/>
      <c r="AA35" s="581"/>
      <c r="AB35" s="581"/>
      <c r="AC35" s="581"/>
      <c r="AD35" s="581"/>
      <c r="AE35" s="581"/>
      <c r="AF35" s="581"/>
      <c r="AG35" s="581"/>
      <c r="AH35" s="581"/>
      <c r="AI35" s="581"/>
      <c r="AJ35" s="581"/>
      <c r="AK35" s="581"/>
    </row>
    <row r="36" spans="1:38">
      <c r="A36" s="596" t="s">
        <v>1006</v>
      </c>
      <c r="B36" s="577"/>
      <c r="C36" s="577"/>
      <c r="D36" s="577"/>
      <c r="E36" s="577"/>
      <c r="F36" s="577"/>
      <c r="G36" s="577"/>
      <c r="H36" s="577"/>
      <c r="I36" s="578"/>
      <c r="J36" s="577"/>
      <c r="K36" s="577"/>
      <c r="L36" s="577"/>
      <c r="M36" s="577"/>
      <c r="N36" s="577"/>
      <c r="O36" s="577"/>
      <c r="P36" s="577"/>
      <c r="Q36" s="684"/>
      <c r="R36" s="577"/>
      <c r="S36" s="578"/>
      <c r="T36" s="582"/>
      <c r="V36" s="580"/>
      <c r="W36" s="580">
        <f t="shared" si="24"/>
        <v>0</v>
      </c>
      <c r="Y36" s="561"/>
      <c r="Z36" s="581"/>
      <c r="AA36" s="581"/>
      <c r="AB36" s="581"/>
      <c r="AC36" s="581"/>
      <c r="AD36" s="581"/>
      <c r="AE36" s="581"/>
      <c r="AF36" s="581"/>
      <c r="AG36" s="581"/>
      <c r="AH36" s="581"/>
      <c r="AI36" s="581"/>
      <c r="AJ36" s="581"/>
      <c r="AK36" s="581"/>
    </row>
    <row r="37" spans="1:38">
      <c r="A37" s="596" t="s">
        <v>1007</v>
      </c>
      <c r="B37" s="577"/>
      <c r="C37" s="577"/>
      <c r="D37" s="577"/>
      <c r="E37" s="577"/>
      <c r="F37" s="577"/>
      <c r="G37" s="577"/>
      <c r="H37" s="577"/>
      <c r="I37" s="578"/>
      <c r="J37" s="577"/>
      <c r="K37" s="577"/>
      <c r="L37" s="577"/>
      <c r="M37" s="577"/>
      <c r="N37" s="577"/>
      <c r="O37" s="577"/>
      <c r="P37" s="577"/>
      <c r="Q37" s="684"/>
      <c r="R37" s="577"/>
      <c r="S37" s="578"/>
      <c r="T37" s="582"/>
      <c r="V37" s="580"/>
      <c r="W37" s="580">
        <f t="shared" si="24"/>
        <v>0</v>
      </c>
      <c r="Y37" s="561"/>
      <c r="Z37" s="581"/>
      <c r="AA37" s="581"/>
      <c r="AB37" s="581"/>
      <c r="AC37" s="581"/>
      <c r="AD37" s="581"/>
      <c r="AE37" s="581"/>
      <c r="AF37" s="581"/>
      <c r="AG37" s="581"/>
      <c r="AH37" s="581"/>
      <c r="AI37" s="581"/>
      <c r="AJ37" s="581"/>
      <c r="AK37" s="581"/>
    </row>
    <row r="38" spans="1:38">
      <c r="A38" s="596" t="s">
        <v>1008</v>
      </c>
      <c r="B38" s="577"/>
      <c r="C38" s="577"/>
      <c r="D38" s="577"/>
      <c r="E38" s="577"/>
      <c r="F38" s="577"/>
      <c r="G38" s="577"/>
      <c r="H38" s="577"/>
      <c r="I38" s="578"/>
      <c r="J38" s="577"/>
      <c r="K38" s="577"/>
      <c r="L38" s="577"/>
      <c r="M38" s="577"/>
      <c r="N38" s="577"/>
      <c r="O38" s="577"/>
      <c r="P38" s="577"/>
      <c r="Q38" s="684"/>
      <c r="R38" s="577"/>
      <c r="S38" s="578"/>
      <c r="T38" s="582"/>
      <c r="V38" s="580"/>
      <c r="W38" s="580">
        <f t="shared" si="24"/>
        <v>0</v>
      </c>
      <c r="Y38" s="561"/>
      <c r="Z38" s="581"/>
      <c r="AA38" s="581"/>
      <c r="AB38" s="581"/>
      <c r="AC38" s="581"/>
      <c r="AD38" s="581"/>
      <c r="AE38" s="581"/>
      <c r="AF38" s="581"/>
      <c r="AG38" s="581"/>
      <c r="AH38" s="581"/>
      <c r="AI38" s="581"/>
      <c r="AJ38" s="581"/>
      <c r="AK38" s="581"/>
    </row>
    <row r="39" spans="1:38" s="592" customFormat="1">
      <c r="A39" s="583" t="s">
        <v>1009</v>
      </c>
      <c r="B39" s="584">
        <f t="shared" ref="B39:H39" si="25">SUM(B31:B38)</f>
        <v>0</v>
      </c>
      <c r="C39" s="584">
        <f t="shared" si="25"/>
        <v>0</v>
      </c>
      <c r="D39" s="584">
        <f t="shared" si="25"/>
        <v>0</v>
      </c>
      <c r="E39" s="585">
        <f t="shared" si="25"/>
        <v>0</v>
      </c>
      <c r="F39" s="584">
        <f t="shared" si="25"/>
        <v>0</v>
      </c>
      <c r="G39" s="584">
        <f t="shared" si="25"/>
        <v>0</v>
      </c>
      <c r="H39" s="584">
        <f t="shared" si="25"/>
        <v>0</v>
      </c>
      <c r="I39" s="586" t="str">
        <f t="shared" ref="I39" si="26">IFERROR((F39/G39),"")</f>
        <v/>
      </c>
      <c r="J39" s="585"/>
      <c r="K39" s="584">
        <f t="shared" ref="K39:R39" si="27">SUM(K31:K38)</f>
        <v>0</v>
      </c>
      <c r="L39" s="584">
        <f t="shared" si="27"/>
        <v>0</v>
      </c>
      <c r="M39" s="584">
        <f t="shared" si="27"/>
        <v>0</v>
      </c>
      <c r="N39" s="585">
        <f t="shared" si="27"/>
        <v>0</v>
      </c>
      <c r="O39" s="584">
        <f t="shared" si="27"/>
        <v>0</v>
      </c>
      <c r="P39" s="584">
        <f t="shared" si="27"/>
        <v>0</v>
      </c>
      <c r="Q39" s="685">
        <f t="shared" si="27"/>
        <v>0</v>
      </c>
      <c r="R39" s="584">
        <f t="shared" si="27"/>
        <v>0</v>
      </c>
      <c r="S39" s="587" t="str">
        <f t="shared" ref="S39" si="28">IFERROR((R39/L39),"")</f>
        <v/>
      </c>
      <c r="T39" s="588"/>
      <c r="U39" s="697"/>
      <c r="V39" s="589">
        <f>SUM(V31:V38)</f>
        <v>0</v>
      </c>
      <c r="W39" s="589">
        <f>SUM(W31:W38)</f>
        <v>0</v>
      </c>
      <c r="X39" s="553"/>
      <c r="Y39" s="561"/>
      <c r="Z39" s="590"/>
      <c r="AA39" s="590"/>
      <c r="AB39" s="590"/>
      <c r="AC39" s="590"/>
      <c r="AD39" s="590"/>
      <c r="AE39" s="590"/>
      <c r="AF39" s="590"/>
      <c r="AG39" s="590"/>
      <c r="AH39" s="590"/>
      <c r="AI39" s="590"/>
      <c r="AJ39" s="590"/>
      <c r="AK39" s="590"/>
      <c r="AL39" s="591"/>
    </row>
    <row r="40" spans="1:38">
      <c r="A40" s="570" t="s">
        <v>1010</v>
      </c>
      <c r="B40" s="577"/>
      <c r="C40" s="577"/>
      <c r="D40" s="577"/>
      <c r="E40" s="577"/>
      <c r="F40" s="577"/>
      <c r="G40" s="577"/>
      <c r="H40" s="577"/>
      <c r="I40" s="593"/>
      <c r="J40" s="577"/>
      <c r="K40" s="577"/>
      <c r="L40" s="577"/>
      <c r="M40" s="577"/>
      <c r="N40" s="577"/>
      <c r="O40" s="577"/>
      <c r="P40" s="577"/>
      <c r="Q40" s="686"/>
      <c r="R40" s="594"/>
      <c r="S40" s="595"/>
      <c r="T40" s="582"/>
      <c r="V40" s="580"/>
      <c r="W40" s="580">
        <f t="shared" ref="W40:W50" si="29">+Q40-V40</f>
        <v>0</v>
      </c>
      <c r="Y40" s="561"/>
      <c r="Z40" s="581"/>
      <c r="AA40" s="581"/>
      <c r="AB40" s="581"/>
      <c r="AC40" s="581"/>
      <c r="AD40" s="581"/>
      <c r="AE40" s="581"/>
      <c r="AF40" s="581"/>
      <c r="AG40" s="581"/>
      <c r="AH40" s="581"/>
      <c r="AI40" s="581"/>
      <c r="AJ40" s="581"/>
      <c r="AK40" s="581"/>
    </row>
    <row r="41" spans="1:38">
      <c r="A41" s="596" t="s">
        <v>1011</v>
      </c>
      <c r="B41" s="577"/>
      <c r="C41" s="577"/>
      <c r="D41" s="577"/>
      <c r="E41" s="577"/>
      <c r="F41" s="577"/>
      <c r="G41" s="577"/>
      <c r="H41" s="577"/>
      <c r="I41" s="578"/>
      <c r="J41" s="577"/>
      <c r="K41" s="577"/>
      <c r="L41" s="577"/>
      <c r="M41" s="577"/>
      <c r="N41" s="577"/>
      <c r="O41" s="577"/>
      <c r="P41" s="577"/>
      <c r="Q41" s="684"/>
      <c r="R41" s="577"/>
      <c r="S41" s="578"/>
      <c r="T41" s="582"/>
      <c r="V41" s="580"/>
      <c r="W41" s="580">
        <f t="shared" si="29"/>
        <v>0</v>
      </c>
      <c r="Y41" s="561"/>
      <c r="Z41" s="581"/>
      <c r="AA41" s="581"/>
      <c r="AB41" s="581"/>
      <c r="AC41" s="581"/>
      <c r="AD41" s="581"/>
      <c r="AE41" s="581"/>
      <c r="AF41" s="581"/>
      <c r="AG41" s="581"/>
      <c r="AH41" s="581"/>
      <c r="AI41" s="581"/>
      <c r="AJ41" s="581"/>
      <c r="AK41" s="581"/>
    </row>
    <row r="42" spans="1:38">
      <c r="A42" s="596" t="s">
        <v>1012</v>
      </c>
      <c r="B42" s="577"/>
      <c r="C42" s="577"/>
      <c r="D42" s="577"/>
      <c r="E42" s="577"/>
      <c r="F42" s="577"/>
      <c r="G42" s="577"/>
      <c r="H42" s="577"/>
      <c r="I42" s="578"/>
      <c r="J42" s="577"/>
      <c r="K42" s="577"/>
      <c r="L42" s="577"/>
      <c r="M42" s="577"/>
      <c r="N42" s="577"/>
      <c r="O42" s="577"/>
      <c r="P42" s="577"/>
      <c r="Q42" s="684"/>
      <c r="R42" s="577"/>
      <c r="S42" s="578"/>
      <c r="T42" s="582"/>
      <c r="V42" s="580"/>
      <c r="W42" s="580">
        <f t="shared" si="29"/>
        <v>0</v>
      </c>
      <c r="Y42" s="561"/>
      <c r="Z42" s="581"/>
      <c r="AA42" s="581"/>
      <c r="AB42" s="581"/>
      <c r="AC42" s="581"/>
      <c r="AD42" s="581"/>
      <c r="AE42" s="581"/>
      <c r="AF42" s="581"/>
      <c r="AG42" s="581"/>
      <c r="AH42" s="581"/>
      <c r="AI42" s="581"/>
      <c r="AJ42" s="581"/>
      <c r="AK42" s="581"/>
    </row>
    <row r="43" spans="1:38">
      <c r="A43" s="596" t="s">
        <v>1013</v>
      </c>
      <c r="B43" s="577"/>
      <c r="C43" s="577"/>
      <c r="D43" s="577"/>
      <c r="E43" s="577"/>
      <c r="F43" s="577"/>
      <c r="G43" s="577"/>
      <c r="H43" s="577"/>
      <c r="I43" s="578"/>
      <c r="J43" s="577"/>
      <c r="K43" s="577"/>
      <c r="L43" s="577"/>
      <c r="M43" s="577"/>
      <c r="N43" s="577"/>
      <c r="O43" s="577"/>
      <c r="P43" s="577"/>
      <c r="Q43" s="684"/>
      <c r="R43" s="577"/>
      <c r="S43" s="578"/>
      <c r="T43" s="582"/>
      <c r="V43" s="580"/>
      <c r="W43" s="580">
        <f t="shared" si="29"/>
        <v>0</v>
      </c>
      <c r="Y43" s="561"/>
      <c r="Z43" s="581"/>
      <c r="AA43" s="581"/>
      <c r="AB43" s="581"/>
      <c r="AC43" s="581"/>
      <c r="AD43" s="581"/>
      <c r="AE43" s="581"/>
      <c r="AF43" s="581"/>
      <c r="AG43" s="581"/>
      <c r="AH43" s="581"/>
      <c r="AI43" s="581"/>
      <c r="AJ43" s="581"/>
      <c r="AK43" s="581"/>
    </row>
    <row r="44" spans="1:38">
      <c r="A44" s="596" t="s">
        <v>1014</v>
      </c>
      <c r="B44" s="577"/>
      <c r="C44" s="577"/>
      <c r="D44" s="577"/>
      <c r="E44" s="577"/>
      <c r="F44" s="577"/>
      <c r="G44" s="577"/>
      <c r="H44" s="577"/>
      <c r="I44" s="578"/>
      <c r="J44" s="577"/>
      <c r="K44" s="577"/>
      <c r="L44" s="577"/>
      <c r="M44" s="577"/>
      <c r="N44" s="577"/>
      <c r="O44" s="577"/>
      <c r="P44" s="577"/>
      <c r="Q44" s="684"/>
      <c r="R44" s="577"/>
      <c r="S44" s="578"/>
      <c r="T44" s="582"/>
      <c r="V44" s="580"/>
      <c r="W44" s="580">
        <f t="shared" si="29"/>
        <v>0</v>
      </c>
      <c r="Y44" s="561"/>
      <c r="Z44" s="581"/>
      <c r="AA44" s="581"/>
      <c r="AB44" s="581"/>
      <c r="AC44" s="581"/>
      <c r="AD44" s="581"/>
      <c r="AE44" s="581"/>
      <c r="AF44" s="581"/>
      <c r="AG44" s="581"/>
      <c r="AH44" s="581"/>
      <c r="AI44" s="581"/>
      <c r="AJ44" s="581"/>
      <c r="AK44" s="581"/>
    </row>
    <row r="45" spans="1:38" ht="22.5">
      <c r="A45" s="596" t="s">
        <v>1015</v>
      </c>
      <c r="B45" s="577"/>
      <c r="C45" s="577"/>
      <c r="D45" s="577"/>
      <c r="E45" s="577"/>
      <c r="F45" s="577"/>
      <c r="G45" s="577"/>
      <c r="H45" s="577"/>
      <c r="I45" s="578"/>
      <c r="J45" s="577"/>
      <c r="K45" s="577"/>
      <c r="L45" s="577"/>
      <c r="M45" s="577"/>
      <c r="N45" s="577"/>
      <c r="O45" s="577"/>
      <c r="P45" s="577"/>
      <c r="Q45" s="684"/>
      <c r="R45" s="577"/>
      <c r="S45" s="578"/>
      <c r="T45" s="582"/>
      <c r="V45" s="580"/>
      <c r="W45" s="580">
        <f t="shared" si="29"/>
        <v>0</v>
      </c>
      <c r="Y45" s="561"/>
      <c r="Z45" s="581"/>
      <c r="AA45" s="581"/>
      <c r="AB45" s="581"/>
      <c r="AC45" s="581"/>
      <c r="AD45" s="581"/>
      <c r="AE45" s="581"/>
      <c r="AF45" s="581"/>
      <c r="AG45" s="581"/>
      <c r="AH45" s="581"/>
      <c r="AI45" s="581"/>
      <c r="AJ45" s="581"/>
      <c r="AK45" s="581"/>
    </row>
    <row r="46" spans="1:38" ht="22.5">
      <c r="A46" s="596" t="s">
        <v>1016</v>
      </c>
      <c r="B46" s="577"/>
      <c r="C46" s="577"/>
      <c r="D46" s="577"/>
      <c r="E46" s="577"/>
      <c r="F46" s="577"/>
      <c r="G46" s="577"/>
      <c r="H46" s="577"/>
      <c r="I46" s="578"/>
      <c r="J46" s="577"/>
      <c r="K46" s="577"/>
      <c r="L46" s="577"/>
      <c r="M46" s="577"/>
      <c r="N46" s="577"/>
      <c r="O46" s="577"/>
      <c r="P46" s="577"/>
      <c r="Q46" s="684"/>
      <c r="R46" s="577"/>
      <c r="S46" s="578"/>
      <c r="T46" s="582"/>
      <c r="V46" s="580"/>
      <c r="W46" s="580">
        <f t="shared" si="29"/>
        <v>0</v>
      </c>
      <c r="Y46" s="561"/>
      <c r="Z46" s="581"/>
      <c r="AA46" s="581"/>
      <c r="AB46" s="581"/>
      <c r="AC46" s="581"/>
      <c r="AD46" s="581"/>
      <c r="AE46" s="581"/>
      <c r="AF46" s="581"/>
      <c r="AG46" s="581"/>
      <c r="AH46" s="581"/>
      <c r="AI46" s="581"/>
      <c r="AJ46" s="581"/>
      <c r="AK46" s="581"/>
    </row>
    <row r="47" spans="1:38">
      <c r="A47" s="596" t="s">
        <v>1017</v>
      </c>
      <c r="B47" s="577"/>
      <c r="C47" s="577"/>
      <c r="D47" s="577"/>
      <c r="E47" s="577"/>
      <c r="F47" s="577"/>
      <c r="G47" s="577"/>
      <c r="H47" s="577"/>
      <c r="I47" s="578"/>
      <c r="J47" s="577"/>
      <c r="K47" s="577"/>
      <c r="L47" s="577"/>
      <c r="M47" s="577"/>
      <c r="N47" s="577"/>
      <c r="O47" s="577"/>
      <c r="P47" s="577"/>
      <c r="Q47" s="684"/>
      <c r="R47" s="577"/>
      <c r="S47" s="578"/>
      <c r="T47" s="582"/>
      <c r="V47" s="580"/>
      <c r="W47" s="580">
        <f t="shared" si="29"/>
        <v>0</v>
      </c>
      <c r="Y47" s="561"/>
      <c r="Z47" s="581"/>
      <c r="AA47" s="581"/>
      <c r="AB47" s="581"/>
      <c r="AC47" s="581"/>
      <c r="AD47" s="581"/>
      <c r="AE47" s="581"/>
      <c r="AF47" s="581"/>
      <c r="AG47" s="581"/>
      <c r="AH47" s="581"/>
      <c r="AI47" s="581"/>
      <c r="AJ47" s="581"/>
      <c r="AK47" s="581"/>
    </row>
    <row r="48" spans="1:38">
      <c r="A48" s="596" t="s">
        <v>1018</v>
      </c>
      <c r="B48" s="577"/>
      <c r="C48" s="577"/>
      <c r="D48" s="577"/>
      <c r="E48" s="577"/>
      <c r="F48" s="577"/>
      <c r="G48" s="577"/>
      <c r="H48" s="577"/>
      <c r="I48" s="578"/>
      <c r="J48" s="577"/>
      <c r="K48" s="577"/>
      <c r="L48" s="577"/>
      <c r="M48" s="577"/>
      <c r="N48" s="577"/>
      <c r="O48" s="577"/>
      <c r="P48" s="577"/>
      <c r="Q48" s="684"/>
      <c r="R48" s="577"/>
      <c r="S48" s="578"/>
      <c r="T48" s="582"/>
      <c r="V48" s="580"/>
      <c r="W48" s="580">
        <f t="shared" si="29"/>
        <v>0</v>
      </c>
      <c r="Y48" s="561"/>
      <c r="Z48" s="581"/>
      <c r="AA48" s="581"/>
      <c r="AB48" s="581"/>
      <c r="AC48" s="581"/>
      <c r="AD48" s="581"/>
      <c r="AE48" s="581"/>
      <c r="AF48" s="581"/>
      <c r="AG48" s="581"/>
      <c r="AH48" s="581"/>
      <c r="AI48" s="581"/>
      <c r="AJ48" s="581"/>
      <c r="AK48" s="581"/>
    </row>
    <row r="49" spans="1:38">
      <c r="A49" s="596" t="s">
        <v>1083</v>
      </c>
      <c r="B49" s="577"/>
      <c r="C49" s="577"/>
      <c r="D49" s="577"/>
      <c r="E49" s="577"/>
      <c r="F49" s="577"/>
      <c r="G49" s="577"/>
      <c r="H49" s="577"/>
      <c r="I49" s="578"/>
      <c r="J49" s="577"/>
      <c r="K49" s="577"/>
      <c r="L49" s="577"/>
      <c r="M49" s="577"/>
      <c r="N49" s="577"/>
      <c r="O49" s="577"/>
      <c r="P49" s="577"/>
      <c r="Q49" s="684"/>
      <c r="R49" s="577"/>
      <c r="S49" s="578"/>
      <c r="T49" s="582"/>
      <c r="V49" s="580"/>
      <c r="W49" s="580">
        <f t="shared" si="29"/>
        <v>0</v>
      </c>
      <c r="Y49" s="561"/>
      <c r="Z49" s="581"/>
      <c r="AA49" s="581"/>
      <c r="AB49" s="581"/>
      <c r="AC49" s="581"/>
      <c r="AD49" s="581"/>
      <c r="AE49" s="581"/>
      <c r="AF49" s="581"/>
      <c r="AG49" s="581"/>
      <c r="AH49" s="581"/>
      <c r="AI49" s="581"/>
      <c r="AJ49" s="581"/>
      <c r="AK49" s="581"/>
    </row>
    <row r="50" spans="1:38" ht="22.5">
      <c r="A50" s="596" t="s">
        <v>1019</v>
      </c>
      <c r="B50" s="577"/>
      <c r="C50" s="577"/>
      <c r="D50" s="577"/>
      <c r="E50" s="577"/>
      <c r="F50" s="577"/>
      <c r="G50" s="577"/>
      <c r="H50" s="577"/>
      <c r="I50" s="578"/>
      <c r="J50" s="577"/>
      <c r="K50" s="577"/>
      <c r="L50" s="577"/>
      <c r="M50" s="577"/>
      <c r="N50" s="577"/>
      <c r="O50" s="577"/>
      <c r="P50" s="577"/>
      <c r="Q50" s="684"/>
      <c r="R50" s="577"/>
      <c r="S50" s="578"/>
      <c r="T50" s="582"/>
      <c r="V50" s="580"/>
      <c r="W50" s="580">
        <f t="shared" si="29"/>
        <v>0</v>
      </c>
      <c r="Y50" s="561"/>
      <c r="Z50" s="581"/>
      <c r="AA50" s="581"/>
      <c r="AB50" s="581"/>
      <c r="AC50" s="581"/>
      <c r="AD50" s="581"/>
      <c r="AE50" s="581"/>
      <c r="AF50" s="581"/>
      <c r="AG50" s="581"/>
      <c r="AH50" s="581"/>
      <c r="AI50" s="581"/>
      <c r="AJ50" s="581"/>
      <c r="AK50" s="581"/>
    </row>
    <row r="51" spans="1:38" s="592" customFormat="1">
      <c r="A51" s="583" t="s">
        <v>1020</v>
      </c>
      <c r="B51" s="584">
        <f t="shared" ref="B51:R51" si="30">SUM(B41:B50)</f>
        <v>0</v>
      </c>
      <c r="C51" s="584">
        <f t="shared" si="30"/>
        <v>0</v>
      </c>
      <c r="D51" s="584">
        <f t="shared" si="30"/>
        <v>0</v>
      </c>
      <c r="E51" s="585">
        <f t="shared" si="30"/>
        <v>0</v>
      </c>
      <c r="F51" s="584">
        <f t="shared" si="30"/>
        <v>0</v>
      </c>
      <c r="G51" s="584">
        <f t="shared" si="30"/>
        <v>0</v>
      </c>
      <c r="H51" s="584">
        <f t="shared" si="30"/>
        <v>0</v>
      </c>
      <c r="I51" s="586" t="str">
        <f t="shared" ref="I51" si="31">IFERROR((F51/G51),"")</f>
        <v/>
      </c>
      <c r="J51" s="585"/>
      <c r="K51" s="584">
        <f>SUM(K41:K50)</f>
        <v>0</v>
      </c>
      <c r="L51" s="584">
        <f t="shared" si="30"/>
        <v>0</v>
      </c>
      <c r="M51" s="584">
        <f t="shared" si="30"/>
        <v>0</v>
      </c>
      <c r="N51" s="585">
        <f t="shared" si="30"/>
        <v>0</v>
      </c>
      <c r="O51" s="584">
        <f t="shared" si="30"/>
        <v>0</v>
      </c>
      <c r="P51" s="584">
        <f t="shared" si="30"/>
        <v>0</v>
      </c>
      <c r="Q51" s="685">
        <f t="shared" si="30"/>
        <v>0</v>
      </c>
      <c r="R51" s="584">
        <f t="shared" si="30"/>
        <v>0</v>
      </c>
      <c r="S51" s="587" t="str">
        <f t="shared" ref="S51" si="32">IFERROR((R51/L51),"")</f>
        <v/>
      </c>
      <c r="T51" s="588"/>
      <c r="U51" s="697"/>
      <c r="V51" s="589">
        <f t="shared" ref="V51:W51" si="33">SUM(V41:V50)</f>
        <v>0</v>
      </c>
      <c r="W51" s="589">
        <f t="shared" si="33"/>
        <v>0</v>
      </c>
      <c r="X51" s="553"/>
      <c r="Y51" s="561"/>
      <c r="Z51" s="581"/>
      <c r="AA51" s="581"/>
      <c r="AB51" s="581"/>
      <c r="AC51" s="581"/>
      <c r="AD51" s="581"/>
      <c r="AE51" s="581"/>
      <c r="AF51" s="581"/>
      <c r="AG51" s="581"/>
      <c r="AH51" s="581"/>
      <c r="AI51" s="581"/>
      <c r="AJ51" s="581"/>
      <c r="AK51" s="581"/>
      <c r="AL51" s="553"/>
    </row>
    <row r="52" spans="1:38">
      <c r="A52" s="570" t="s">
        <v>1021</v>
      </c>
      <c r="B52" s="577"/>
      <c r="C52" s="577"/>
      <c r="D52" s="577"/>
      <c r="E52" s="577"/>
      <c r="F52" s="577"/>
      <c r="G52" s="577"/>
      <c r="H52" s="577"/>
      <c r="I52" s="593"/>
      <c r="J52" s="577"/>
      <c r="K52" s="577"/>
      <c r="L52" s="577"/>
      <c r="M52" s="577"/>
      <c r="N52" s="577"/>
      <c r="O52" s="577"/>
      <c r="P52" s="577"/>
      <c r="Q52" s="686"/>
      <c r="R52" s="594"/>
      <c r="S52" s="595"/>
      <c r="T52" s="582"/>
      <c r="V52" s="580"/>
      <c r="Y52" s="561"/>
      <c r="Z52" s="581"/>
      <c r="AA52" s="581"/>
      <c r="AB52" s="581"/>
      <c r="AC52" s="581"/>
      <c r="AD52" s="581"/>
      <c r="AE52" s="581"/>
      <c r="AF52" s="581"/>
      <c r="AG52" s="581"/>
      <c r="AH52" s="581"/>
      <c r="AI52" s="581"/>
      <c r="AJ52" s="581"/>
      <c r="AK52" s="581"/>
    </row>
    <row r="53" spans="1:38">
      <c r="A53" s="596" t="s">
        <v>1022</v>
      </c>
      <c r="B53" s="577"/>
      <c r="C53" s="577"/>
      <c r="D53" s="577"/>
      <c r="E53" s="577"/>
      <c r="F53" s="577"/>
      <c r="G53" s="577"/>
      <c r="H53" s="577"/>
      <c r="I53" s="578"/>
      <c r="J53" s="577"/>
      <c r="K53" s="577"/>
      <c r="L53" s="577"/>
      <c r="M53" s="577"/>
      <c r="N53" s="577"/>
      <c r="O53" s="577"/>
      <c r="P53" s="577"/>
      <c r="Q53" s="684"/>
      <c r="R53" s="577"/>
      <c r="S53" s="578"/>
      <c r="T53" s="582"/>
      <c r="V53" s="580"/>
      <c r="W53" s="580">
        <f t="shared" ref="W53:W59" si="34">+Q53-V53</f>
        <v>0</v>
      </c>
      <c r="Y53" s="561"/>
      <c r="Z53" s="581"/>
      <c r="AA53" s="581"/>
      <c r="AB53" s="581"/>
      <c r="AC53" s="581"/>
      <c r="AD53" s="581"/>
      <c r="AE53" s="581"/>
      <c r="AF53" s="581"/>
      <c r="AG53" s="581"/>
      <c r="AH53" s="581"/>
      <c r="AI53" s="581"/>
      <c r="AJ53" s="581"/>
      <c r="AK53" s="581"/>
    </row>
    <row r="54" spans="1:38">
      <c r="A54" s="596" t="s">
        <v>1023</v>
      </c>
      <c r="B54" s="577"/>
      <c r="C54" s="577"/>
      <c r="D54" s="577"/>
      <c r="E54" s="577"/>
      <c r="F54" s="577"/>
      <c r="G54" s="577"/>
      <c r="H54" s="577"/>
      <c r="I54" s="578"/>
      <c r="J54" s="577"/>
      <c r="K54" s="577"/>
      <c r="L54" s="577"/>
      <c r="M54" s="577"/>
      <c r="N54" s="577"/>
      <c r="O54" s="577"/>
      <c r="P54" s="577"/>
      <c r="Q54" s="684"/>
      <c r="R54" s="577"/>
      <c r="S54" s="578"/>
      <c r="T54" s="582"/>
      <c r="V54" s="580"/>
      <c r="W54" s="580">
        <f t="shared" si="34"/>
        <v>0</v>
      </c>
      <c r="Y54" s="561"/>
      <c r="Z54" s="581"/>
      <c r="AA54" s="581"/>
      <c r="AB54" s="581"/>
      <c r="AC54" s="581"/>
      <c r="AD54" s="581"/>
      <c r="AE54" s="581"/>
      <c r="AF54" s="581"/>
      <c r="AG54" s="581"/>
      <c r="AH54" s="581"/>
      <c r="AI54" s="581"/>
      <c r="AJ54" s="581"/>
      <c r="AK54" s="581"/>
    </row>
    <row r="55" spans="1:38">
      <c r="A55" s="596" t="s">
        <v>1024</v>
      </c>
      <c r="B55" s="577"/>
      <c r="C55" s="577"/>
      <c r="D55" s="577"/>
      <c r="E55" s="577"/>
      <c r="F55" s="577"/>
      <c r="G55" s="577"/>
      <c r="H55" s="577"/>
      <c r="I55" s="578"/>
      <c r="J55" s="577"/>
      <c r="K55" s="577"/>
      <c r="L55" s="577"/>
      <c r="M55" s="577"/>
      <c r="N55" s="577"/>
      <c r="O55" s="577"/>
      <c r="P55" s="577"/>
      <c r="Q55" s="684"/>
      <c r="R55" s="577"/>
      <c r="S55" s="578"/>
      <c r="T55" s="582"/>
      <c r="V55" s="580"/>
      <c r="W55" s="580">
        <f t="shared" si="34"/>
        <v>0</v>
      </c>
      <c r="Y55" s="561"/>
      <c r="Z55" s="581"/>
      <c r="AA55" s="581"/>
      <c r="AB55" s="581"/>
      <c r="AC55" s="581"/>
      <c r="AD55" s="581"/>
      <c r="AE55" s="581"/>
      <c r="AF55" s="581"/>
      <c r="AG55" s="581"/>
      <c r="AH55" s="581"/>
      <c r="AI55" s="581"/>
      <c r="AJ55" s="581"/>
      <c r="AK55" s="581"/>
    </row>
    <row r="56" spans="1:38" ht="22.5">
      <c r="A56" s="596" t="s">
        <v>1025</v>
      </c>
      <c r="B56" s="577"/>
      <c r="C56" s="577"/>
      <c r="D56" s="577"/>
      <c r="E56" s="577"/>
      <c r="F56" s="577"/>
      <c r="G56" s="577"/>
      <c r="H56" s="577"/>
      <c r="I56" s="578"/>
      <c r="J56" s="577"/>
      <c r="K56" s="577"/>
      <c r="L56" s="577"/>
      <c r="M56" s="577"/>
      <c r="N56" s="577"/>
      <c r="O56" s="577"/>
      <c r="P56" s="577"/>
      <c r="Q56" s="684"/>
      <c r="R56" s="577"/>
      <c r="S56" s="578"/>
      <c r="T56" s="582"/>
      <c r="V56" s="580"/>
      <c r="W56" s="580">
        <f t="shared" si="34"/>
        <v>0</v>
      </c>
      <c r="Y56" s="561"/>
      <c r="Z56" s="581"/>
      <c r="AA56" s="581"/>
      <c r="AB56" s="581"/>
      <c r="AC56" s="581"/>
      <c r="AD56" s="581"/>
      <c r="AE56" s="581"/>
      <c r="AF56" s="581"/>
      <c r="AG56" s="581"/>
      <c r="AH56" s="581"/>
      <c r="AI56" s="581"/>
      <c r="AJ56" s="581"/>
      <c r="AK56" s="581"/>
    </row>
    <row r="57" spans="1:38" ht="22.5">
      <c r="A57" s="596" t="s">
        <v>1026</v>
      </c>
      <c r="B57" s="577"/>
      <c r="C57" s="577"/>
      <c r="D57" s="577"/>
      <c r="E57" s="577"/>
      <c r="F57" s="577"/>
      <c r="G57" s="577"/>
      <c r="H57" s="577"/>
      <c r="I57" s="578"/>
      <c r="J57" s="577"/>
      <c r="K57" s="577"/>
      <c r="L57" s="577"/>
      <c r="M57" s="577"/>
      <c r="N57" s="577"/>
      <c r="O57" s="577"/>
      <c r="P57" s="577"/>
      <c r="Q57" s="684"/>
      <c r="R57" s="577"/>
      <c r="S57" s="578"/>
      <c r="T57" s="582"/>
      <c r="V57" s="580"/>
      <c r="W57" s="580">
        <f t="shared" si="34"/>
        <v>0</v>
      </c>
      <c r="Y57" s="561"/>
      <c r="Z57" s="590"/>
      <c r="AA57" s="590"/>
      <c r="AB57" s="590"/>
      <c r="AC57" s="590"/>
      <c r="AD57" s="590"/>
      <c r="AE57" s="590"/>
      <c r="AF57" s="590"/>
      <c r="AG57" s="590"/>
      <c r="AH57" s="590"/>
      <c r="AI57" s="590"/>
      <c r="AJ57" s="590"/>
      <c r="AK57" s="590"/>
      <c r="AL57" s="591"/>
    </row>
    <row r="58" spans="1:38">
      <c r="A58" s="596" t="s">
        <v>1027</v>
      </c>
      <c r="B58" s="577"/>
      <c r="C58" s="577"/>
      <c r="D58" s="577"/>
      <c r="E58" s="577"/>
      <c r="F58" s="577"/>
      <c r="G58" s="577"/>
      <c r="H58" s="577"/>
      <c r="I58" s="578"/>
      <c r="J58" s="577"/>
      <c r="K58" s="577"/>
      <c r="L58" s="577"/>
      <c r="M58" s="577"/>
      <c r="N58" s="577"/>
      <c r="O58" s="577"/>
      <c r="P58" s="577"/>
      <c r="Q58" s="684"/>
      <c r="R58" s="577"/>
      <c r="S58" s="578"/>
      <c r="T58" s="582"/>
      <c r="V58" s="580"/>
      <c r="W58" s="580">
        <f t="shared" si="34"/>
        <v>0</v>
      </c>
      <c r="Y58" s="561"/>
      <c r="Z58" s="581"/>
      <c r="AA58" s="581"/>
      <c r="AB58" s="581"/>
      <c r="AC58" s="581"/>
      <c r="AD58" s="581"/>
      <c r="AE58" s="581"/>
      <c r="AF58" s="581"/>
      <c r="AG58" s="581"/>
      <c r="AH58" s="581"/>
      <c r="AI58" s="581"/>
      <c r="AJ58" s="581"/>
      <c r="AK58" s="581"/>
    </row>
    <row r="59" spans="1:38">
      <c r="A59" s="596" t="s">
        <v>1028</v>
      </c>
      <c r="B59" s="577"/>
      <c r="C59" s="577"/>
      <c r="D59" s="577"/>
      <c r="E59" s="577"/>
      <c r="F59" s="577"/>
      <c r="G59" s="577"/>
      <c r="H59" s="577"/>
      <c r="I59" s="578"/>
      <c r="J59" s="577"/>
      <c r="K59" s="577"/>
      <c r="L59" s="577"/>
      <c r="M59" s="577"/>
      <c r="N59" s="577"/>
      <c r="O59" s="577"/>
      <c r="P59" s="577"/>
      <c r="Q59" s="684"/>
      <c r="R59" s="577"/>
      <c r="S59" s="578"/>
      <c r="T59" s="582"/>
      <c r="V59" s="580"/>
      <c r="W59" s="580">
        <f t="shared" si="34"/>
        <v>0</v>
      </c>
      <c r="Y59" s="561"/>
      <c r="Z59" s="581"/>
      <c r="AA59" s="581"/>
      <c r="AB59" s="581"/>
      <c r="AC59" s="581"/>
      <c r="AD59" s="581"/>
      <c r="AE59" s="581"/>
      <c r="AF59" s="581"/>
      <c r="AG59" s="581"/>
      <c r="AH59" s="581"/>
      <c r="AI59" s="581"/>
      <c r="AJ59" s="581"/>
      <c r="AK59" s="581"/>
    </row>
    <row r="60" spans="1:38" s="592" customFormat="1">
      <c r="A60" s="583" t="s">
        <v>1029</v>
      </c>
      <c r="B60" s="584">
        <f>SUM(B53:B59)</f>
        <v>0</v>
      </c>
      <c r="C60" s="584">
        <f t="shared" ref="C60:H60" si="35">SUM(C53:C59)</f>
        <v>0</v>
      </c>
      <c r="D60" s="584">
        <f t="shared" si="35"/>
        <v>0</v>
      </c>
      <c r="E60" s="585">
        <f t="shared" si="35"/>
        <v>0</v>
      </c>
      <c r="F60" s="584">
        <f t="shared" si="35"/>
        <v>0</v>
      </c>
      <c r="G60" s="584">
        <f t="shared" si="35"/>
        <v>0</v>
      </c>
      <c r="H60" s="584">
        <f t="shared" si="35"/>
        <v>0</v>
      </c>
      <c r="I60" s="586" t="str">
        <f t="shared" ref="I60" si="36">IFERROR((F60/G60),"")</f>
        <v/>
      </c>
      <c r="J60" s="585"/>
      <c r="K60" s="584">
        <f t="shared" ref="K60:R60" si="37">SUM(K53:K59)</f>
        <v>0</v>
      </c>
      <c r="L60" s="584">
        <f t="shared" si="37"/>
        <v>0</v>
      </c>
      <c r="M60" s="584">
        <f t="shared" si="37"/>
        <v>0</v>
      </c>
      <c r="N60" s="585">
        <f t="shared" si="37"/>
        <v>0</v>
      </c>
      <c r="O60" s="584">
        <f t="shared" si="37"/>
        <v>0</v>
      </c>
      <c r="P60" s="584">
        <f t="shared" si="37"/>
        <v>0</v>
      </c>
      <c r="Q60" s="685">
        <f t="shared" si="37"/>
        <v>0</v>
      </c>
      <c r="R60" s="584">
        <f t="shared" si="37"/>
        <v>0</v>
      </c>
      <c r="S60" s="587" t="str">
        <f t="shared" ref="S60" si="38">IFERROR((R60/L60),"")</f>
        <v/>
      </c>
      <c r="T60" s="588"/>
      <c r="U60" s="697"/>
      <c r="V60" s="589">
        <f t="shared" ref="V60:W60" si="39">SUM(V53:V59)</f>
        <v>0</v>
      </c>
      <c r="W60" s="589">
        <f t="shared" si="39"/>
        <v>0</v>
      </c>
      <c r="X60" s="553"/>
      <c r="Y60" s="561"/>
      <c r="Z60" s="581"/>
      <c r="AA60" s="581"/>
      <c r="AB60" s="581"/>
      <c r="AC60" s="581"/>
      <c r="AD60" s="581"/>
      <c r="AE60" s="581"/>
      <c r="AF60" s="581"/>
      <c r="AG60" s="581"/>
      <c r="AH60" s="581"/>
      <c r="AI60" s="581"/>
      <c r="AJ60" s="581"/>
      <c r="AK60" s="581"/>
      <c r="AL60" s="553"/>
    </row>
    <row r="61" spans="1:38">
      <c r="A61" s="570" t="s">
        <v>1030</v>
      </c>
      <c r="B61" s="577"/>
      <c r="C61" s="577"/>
      <c r="D61" s="577"/>
      <c r="E61" s="577"/>
      <c r="F61" s="577"/>
      <c r="G61" s="577"/>
      <c r="H61" s="577"/>
      <c r="I61" s="578"/>
      <c r="J61" s="577"/>
      <c r="K61" s="577"/>
      <c r="L61" s="577"/>
      <c r="M61" s="577"/>
      <c r="N61" s="577"/>
      <c r="O61" s="577"/>
      <c r="P61" s="577"/>
      <c r="Q61" s="687"/>
      <c r="R61" s="594"/>
      <c r="S61" s="595"/>
      <c r="T61" s="582"/>
      <c r="V61" s="580"/>
      <c r="Y61" s="561"/>
      <c r="Z61" s="581"/>
      <c r="AA61" s="581"/>
      <c r="AB61" s="581"/>
      <c r="AC61" s="581"/>
      <c r="AD61" s="581"/>
      <c r="AE61" s="581"/>
      <c r="AF61" s="581"/>
      <c r="AG61" s="581"/>
      <c r="AH61" s="581"/>
      <c r="AI61" s="581"/>
      <c r="AJ61" s="581"/>
      <c r="AK61" s="581"/>
    </row>
    <row r="62" spans="1:38" ht="22.5">
      <c r="A62" s="596" t="s">
        <v>1031</v>
      </c>
      <c r="B62" s="577"/>
      <c r="C62" s="577"/>
      <c r="D62" s="577"/>
      <c r="E62" s="577"/>
      <c r="F62" s="577"/>
      <c r="G62" s="577"/>
      <c r="H62" s="577"/>
      <c r="I62" s="578"/>
      <c r="J62" s="577"/>
      <c r="K62" s="577"/>
      <c r="L62" s="577"/>
      <c r="M62" s="577"/>
      <c r="N62" s="577"/>
      <c r="O62" s="577"/>
      <c r="P62" s="577"/>
      <c r="Q62" s="684"/>
      <c r="R62" s="577"/>
      <c r="S62" s="578"/>
      <c r="T62" s="582"/>
      <c r="V62" s="580">
        <f t="shared" ref="V62:V63" si="40">+O62-T62</f>
        <v>0</v>
      </c>
      <c r="W62" s="580">
        <f t="shared" ref="W62:W63" si="41">+Q62-V62</f>
        <v>0</v>
      </c>
      <c r="Y62" s="561"/>
      <c r="Z62" s="581"/>
      <c r="AA62" s="581"/>
      <c r="AB62" s="581"/>
      <c r="AC62" s="581"/>
      <c r="AD62" s="581"/>
      <c r="AE62" s="581"/>
      <c r="AF62" s="581"/>
      <c r="AG62" s="581"/>
      <c r="AH62" s="581"/>
      <c r="AI62" s="581"/>
      <c r="AJ62" s="581"/>
      <c r="AK62" s="581"/>
    </row>
    <row r="63" spans="1:38" ht="22.5">
      <c r="A63" s="596" t="s">
        <v>1032</v>
      </c>
      <c r="B63" s="577"/>
      <c r="C63" s="577"/>
      <c r="D63" s="577"/>
      <c r="E63" s="577"/>
      <c r="F63" s="577"/>
      <c r="G63" s="577"/>
      <c r="H63" s="577"/>
      <c r="I63" s="578"/>
      <c r="J63" s="577"/>
      <c r="K63" s="577"/>
      <c r="L63" s="577"/>
      <c r="M63" s="577"/>
      <c r="N63" s="577"/>
      <c r="O63" s="577"/>
      <c r="P63" s="577"/>
      <c r="Q63" s="684"/>
      <c r="R63" s="577"/>
      <c r="S63" s="578"/>
      <c r="T63" s="582"/>
      <c r="V63" s="580">
        <f t="shared" si="40"/>
        <v>0</v>
      </c>
      <c r="W63" s="580">
        <f t="shared" si="41"/>
        <v>0</v>
      </c>
      <c r="Y63" s="561"/>
      <c r="Z63" s="581"/>
      <c r="AA63" s="581"/>
      <c r="AB63" s="581"/>
      <c r="AC63" s="581"/>
      <c r="AD63" s="581"/>
      <c r="AE63" s="581"/>
      <c r="AF63" s="581"/>
      <c r="AG63" s="581"/>
      <c r="AH63" s="581"/>
      <c r="AI63" s="581"/>
      <c r="AJ63" s="581"/>
      <c r="AK63" s="581"/>
    </row>
    <row r="64" spans="1:38" s="592" customFormat="1">
      <c r="A64" s="583" t="s">
        <v>1033</v>
      </c>
      <c r="B64" s="584">
        <f t="shared" ref="B64:R64" si="42">SUM(B62:B63)</f>
        <v>0</v>
      </c>
      <c r="C64" s="584">
        <f t="shared" si="42"/>
        <v>0</v>
      </c>
      <c r="D64" s="584">
        <f t="shared" si="42"/>
        <v>0</v>
      </c>
      <c r="E64" s="585">
        <f t="shared" si="42"/>
        <v>0</v>
      </c>
      <c r="F64" s="584">
        <f t="shared" si="42"/>
        <v>0</v>
      </c>
      <c r="G64" s="584">
        <f t="shared" si="42"/>
        <v>0</v>
      </c>
      <c r="H64" s="584">
        <f t="shared" si="42"/>
        <v>0</v>
      </c>
      <c r="I64" s="586" t="str">
        <f t="shared" ref="I64" si="43">IFERROR((F64/G64),"")</f>
        <v/>
      </c>
      <c r="J64" s="585"/>
      <c r="K64" s="584">
        <f t="shared" si="42"/>
        <v>0</v>
      </c>
      <c r="L64" s="584">
        <f t="shared" si="42"/>
        <v>0</v>
      </c>
      <c r="M64" s="584">
        <f t="shared" si="42"/>
        <v>0</v>
      </c>
      <c r="N64" s="585">
        <f t="shared" si="42"/>
        <v>0</v>
      </c>
      <c r="O64" s="584">
        <f t="shared" si="42"/>
        <v>0</v>
      </c>
      <c r="P64" s="584">
        <f t="shared" si="42"/>
        <v>0</v>
      </c>
      <c r="Q64" s="685">
        <f t="shared" si="42"/>
        <v>0</v>
      </c>
      <c r="R64" s="584">
        <f t="shared" si="42"/>
        <v>0</v>
      </c>
      <c r="S64" s="587" t="str">
        <f t="shared" ref="S64:S65" si="44">IFERROR((R64/L64),"")</f>
        <v/>
      </c>
      <c r="T64" s="588"/>
      <c r="U64" s="697"/>
      <c r="V64" s="589">
        <f t="shared" ref="V64:W64" si="45">SUM(V62:V63)</f>
        <v>0</v>
      </c>
      <c r="W64" s="589">
        <f t="shared" si="45"/>
        <v>0</v>
      </c>
      <c r="X64" s="553"/>
      <c r="Y64" s="561"/>
      <c r="Z64" s="581"/>
      <c r="AA64" s="581"/>
      <c r="AB64" s="581"/>
      <c r="AC64" s="581"/>
      <c r="AD64" s="581"/>
      <c r="AE64" s="581"/>
      <c r="AF64" s="581"/>
      <c r="AG64" s="581"/>
      <c r="AH64" s="581"/>
      <c r="AI64" s="581"/>
      <c r="AJ64" s="581"/>
      <c r="AK64" s="581"/>
      <c r="AL64" s="553"/>
    </row>
    <row r="65" spans="1:38" s="592" customFormat="1" ht="25.5">
      <c r="A65" s="597" t="s">
        <v>243</v>
      </c>
      <c r="B65" s="598">
        <f t="shared" ref="B65:H65" si="46">B12+B16+B23+B29+B39+B51+B60+B64</f>
        <v>0</v>
      </c>
      <c r="C65" s="598">
        <f t="shared" si="46"/>
        <v>0</v>
      </c>
      <c r="D65" s="598">
        <f t="shared" si="46"/>
        <v>0</v>
      </c>
      <c r="E65" s="585">
        <f t="shared" si="46"/>
        <v>0</v>
      </c>
      <c r="F65" s="598">
        <f t="shared" si="46"/>
        <v>0</v>
      </c>
      <c r="G65" s="598">
        <f t="shared" si="46"/>
        <v>0</v>
      </c>
      <c r="H65" s="598">
        <f t="shared" si="46"/>
        <v>0</v>
      </c>
      <c r="I65" s="599" t="str">
        <f>IFERROR((F65/G65),"")</f>
        <v/>
      </c>
      <c r="J65" s="585"/>
      <c r="K65" s="598">
        <f t="shared" ref="K65:R65" si="47">K12+K16+K23+K29+K39+K51+K60+K64</f>
        <v>0</v>
      </c>
      <c r="L65" s="598">
        <f t="shared" si="47"/>
        <v>0</v>
      </c>
      <c r="M65" s="598">
        <f t="shared" si="47"/>
        <v>0</v>
      </c>
      <c r="N65" s="585">
        <f t="shared" si="47"/>
        <v>0</v>
      </c>
      <c r="O65" s="598">
        <f t="shared" si="47"/>
        <v>0</v>
      </c>
      <c r="P65" s="598">
        <f t="shared" si="47"/>
        <v>0</v>
      </c>
      <c r="Q65" s="685">
        <f t="shared" si="47"/>
        <v>0</v>
      </c>
      <c r="R65" s="598">
        <f t="shared" si="47"/>
        <v>0</v>
      </c>
      <c r="S65" s="600" t="str">
        <f t="shared" si="44"/>
        <v/>
      </c>
      <c r="T65" s="601"/>
      <c r="U65" s="697"/>
      <c r="V65" s="602">
        <f>V12+V16+V23+V29+V39+V51+V60+V64</f>
        <v>0</v>
      </c>
      <c r="W65" s="602">
        <f>W12+W16+W23+W29+W39+W51+W60+W64</f>
        <v>0</v>
      </c>
      <c r="X65" s="553"/>
      <c r="Y65" s="561"/>
      <c r="Z65" s="581"/>
      <c r="AA65" s="581"/>
      <c r="AB65" s="581"/>
      <c r="AC65" s="581"/>
      <c r="AD65" s="581"/>
      <c r="AE65" s="581"/>
      <c r="AF65" s="581"/>
      <c r="AG65" s="581"/>
      <c r="AH65" s="581"/>
      <c r="AI65" s="581"/>
      <c r="AJ65" s="581"/>
      <c r="AK65" s="581"/>
      <c r="AL65" s="553"/>
    </row>
    <row r="66" spans="1:38" s="592" customFormat="1">
      <c r="A66" s="603"/>
      <c r="B66" s="585"/>
      <c r="C66" s="585"/>
      <c r="D66" s="585"/>
      <c r="E66" s="585"/>
      <c r="F66" s="585"/>
      <c r="G66" s="585"/>
      <c r="H66" s="585"/>
      <c r="I66" s="604"/>
      <c r="J66" s="585"/>
      <c r="K66" s="585"/>
      <c r="L66" s="585"/>
      <c r="M66" s="585"/>
      <c r="N66" s="585"/>
      <c r="O66" s="585"/>
      <c r="P66" s="585"/>
      <c r="Q66" s="685"/>
      <c r="R66" s="585"/>
      <c r="S66" s="605"/>
      <c r="T66" s="606"/>
      <c r="U66" s="697"/>
      <c r="V66" s="607"/>
      <c r="W66" s="607"/>
      <c r="X66" s="553"/>
      <c r="Y66" s="561"/>
      <c r="Z66" s="590"/>
      <c r="AA66" s="590"/>
      <c r="AB66" s="590"/>
      <c r="AC66" s="590"/>
      <c r="AD66" s="590"/>
      <c r="AE66" s="590"/>
      <c r="AF66" s="590"/>
      <c r="AG66" s="590"/>
      <c r="AH66" s="590"/>
      <c r="AI66" s="590"/>
      <c r="AJ66" s="590"/>
      <c r="AK66" s="590"/>
      <c r="AL66" s="591"/>
    </row>
    <row r="67" spans="1:38" ht="15.75">
      <c r="A67" s="562"/>
      <c r="B67" s="781" t="s">
        <v>960</v>
      </c>
      <c r="C67" s="781"/>
      <c r="D67" s="781"/>
      <c r="E67" s="563"/>
      <c r="F67" s="781" t="s">
        <v>961</v>
      </c>
      <c r="G67" s="781"/>
      <c r="H67" s="781"/>
      <c r="I67" s="781"/>
      <c r="J67" s="563"/>
      <c r="K67" s="781" t="s">
        <v>962</v>
      </c>
      <c r="L67" s="781"/>
      <c r="M67" s="781"/>
      <c r="N67" s="563"/>
      <c r="O67" s="781" t="s">
        <v>880</v>
      </c>
      <c r="P67" s="781"/>
      <c r="Q67" s="781"/>
      <c r="R67" s="781"/>
      <c r="S67" s="781"/>
      <c r="T67" s="781"/>
      <c r="V67" s="782" t="s">
        <v>963</v>
      </c>
      <c r="W67" s="782"/>
      <c r="Y67" s="561"/>
      <c r="Z67" s="581"/>
      <c r="AA67" s="581"/>
      <c r="AB67" s="581"/>
      <c r="AC67" s="581"/>
      <c r="AD67" s="581"/>
      <c r="AE67" s="581"/>
      <c r="AF67" s="581"/>
      <c r="AG67" s="581"/>
      <c r="AH67" s="581"/>
      <c r="AI67" s="581"/>
      <c r="AJ67" s="581"/>
      <c r="AK67" s="581"/>
    </row>
    <row r="68" spans="1:38" ht="38.25">
      <c r="A68" s="565" t="s">
        <v>964</v>
      </c>
      <c r="B68" s="566" t="s">
        <v>965</v>
      </c>
      <c r="C68" s="566" t="s">
        <v>966</v>
      </c>
      <c r="D68" s="566" t="s">
        <v>793</v>
      </c>
      <c r="E68" s="567"/>
      <c r="F68" s="566" t="s">
        <v>965</v>
      </c>
      <c r="G68" s="566" t="s">
        <v>966</v>
      </c>
      <c r="H68" s="566" t="s">
        <v>793</v>
      </c>
      <c r="I68" s="568" t="s">
        <v>967</v>
      </c>
      <c r="J68" s="567"/>
      <c r="K68" s="566" t="str">
        <f>+K6</f>
        <v>2024-25 Out turn</v>
      </c>
      <c r="L68" s="566" t="str">
        <f>+L6</f>
        <v>2025-26 Signed Budget</v>
      </c>
      <c r="M68" s="566" t="str">
        <f>+M6</f>
        <v>2025-26 Current Budget</v>
      </c>
      <c r="N68" s="567"/>
      <c r="O68" s="566" t="s">
        <v>971</v>
      </c>
      <c r="P68" s="566" t="s">
        <v>972</v>
      </c>
      <c r="Q68" s="683" t="s">
        <v>973</v>
      </c>
      <c r="R68" s="566" t="s">
        <v>1034</v>
      </c>
      <c r="S68" s="568" t="s">
        <v>967</v>
      </c>
      <c r="T68" s="566" t="s">
        <v>160</v>
      </c>
      <c r="U68" s="709"/>
      <c r="V68" s="569" t="s">
        <v>975</v>
      </c>
      <c r="W68" s="569" t="s">
        <v>976</v>
      </c>
      <c r="Y68" s="561"/>
      <c r="Z68" s="581"/>
      <c r="AA68" s="581"/>
      <c r="AB68" s="581"/>
      <c r="AC68" s="581"/>
      <c r="AD68" s="581"/>
      <c r="AE68" s="581"/>
      <c r="AF68" s="581"/>
      <c r="AG68" s="581"/>
      <c r="AH68" s="581"/>
      <c r="AI68" s="581"/>
      <c r="AJ68" s="581"/>
      <c r="AK68" s="581"/>
    </row>
    <row r="69" spans="1:38">
      <c r="A69" s="570" t="s">
        <v>343</v>
      </c>
      <c r="B69" s="608"/>
      <c r="C69" s="608"/>
      <c r="D69" s="608"/>
      <c r="E69" s="608"/>
      <c r="F69" s="608"/>
      <c r="G69" s="608"/>
      <c r="H69" s="608"/>
      <c r="I69" s="609"/>
      <c r="J69" s="608"/>
      <c r="K69" s="608"/>
      <c r="L69" s="608"/>
      <c r="M69" s="608"/>
      <c r="N69" s="608"/>
      <c r="O69" s="608"/>
      <c r="P69" s="608"/>
      <c r="Q69" s="688"/>
      <c r="R69" s="608"/>
      <c r="S69" s="609"/>
      <c r="T69" s="610"/>
      <c r="V69" s="611"/>
      <c r="W69" s="611"/>
      <c r="Y69" s="561"/>
      <c r="Z69" s="581"/>
      <c r="AA69" s="581"/>
      <c r="AB69" s="581"/>
      <c r="AC69" s="581"/>
      <c r="AD69" s="581"/>
      <c r="AE69" s="581"/>
      <c r="AF69" s="581"/>
      <c r="AG69" s="581"/>
      <c r="AH69" s="581"/>
      <c r="AI69" s="581"/>
      <c r="AJ69" s="581"/>
      <c r="AK69" s="581"/>
    </row>
    <row r="70" spans="1:38">
      <c r="A70" s="570" t="s">
        <v>1035</v>
      </c>
      <c r="B70" s="612"/>
      <c r="C70" s="612"/>
      <c r="D70" s="612"/>
      <c r="E70" s="612"/>
      <c r="F70" s="612"/>
      <c r="G70" s="612"/>
      <c r="H70" s="612"/>
      <c r="I70" s="613"/>
      <c r="J70" s="612"/>
      <c r="K70" s="612"/>
      <c r="L70" s="612"/>
      <c r="M70" s="612"/>
      <c r="N70" s="612"/>
      <c r="O70" s="612"/>
      <c r="P70" s="612"/>
      <c r="Q70" s="689"/>
      <c r="R70" s="612"/>
      <c r="S70" s="613"/>
      <c r="T70" s="614"/>
      <c r="V70" s="615"/>
      <c r="W70" s="615"/>
      <c r="Y70" s="561"/>
      <c r="Z70" s="590"/>
      <c r="AA70" s="590"/>
      <c r="AB70" s="590"/>
      <c r="AC70" s="590"/>
      <c r="AD70" s="590"/>
      <c r="AE70" s="590"/>
      <c r="AF70" s="590"/>
      <c r="AG70" s="590"/>
      <c r="AH70" s="590"/>
      <c r="AI70" s="590"/>
      <c r="AJ70" s="590"/>
      <c r="AK70" s="590"/>
      <c r="AL70" s="591"/>
    </row>
    <row r="71" spans="1:38">
      <c r="A71" s="596" t="s">
        <v>1036</v>
      </c>
      <c r="B71" s="577"/>
      <c r="C71" s="577"/>
      <c r="D71" s="577"/>
      <c r="E71" s="577"/>
      <c r="F71" s="577"/>
      <c r="G71" s="577"/>
      <c r="H71" s="577"/>
      <c r="I71" s="578"/>
      <c r="J71" s="577"/>
      <c r="K71" s="577"/>
      <c r="L71" s="577"/>
      <c r="M71" s="577"/>
      <c r="N71" s="577"/>
      <c r="O71" s="577"/>
      <c r="P71" s="577"/>
      <c r="Q71" s="684"/>
      <c r="R71" s="577"/>
      <c r="S71" s="578"/>
      <c r="T71" s="582"/>
      <c r="V71" s="580"/>
      <c r="W71" s="580">
        <f t="shared" ref="W71:W76" si="48">+Q71-V71</f>
        <v>0</v>
      </c>
      <c r="Y71" s="561"/>
      <c r="Z71" s="616"/>
      <c r="AA71" s="616"/>
      <c r="AB71" s="616"/>
      <c r="AC71" s="616"/>
      <c r="AD71" s="616"/>
      <c r="AE71" s="616"/>
      <c r="AF71" s="616"/>
      <c r="AG71" s="616"/>
      <c r="AH71" s="616"/>
      <c r="AI71" s="616"/>
      <c r="AJ71" s="616"/>
      <c r="AK71" s="616"/>
      <c r="AL71" s="591"/>
    </row>
    <row r="72" spans="1:38" ht="22.5">
      <c r="A72" s="596" t="s">
        <v>1037</v>
      </c>
      <c r="B72" s="577"/>
      <c r="C72" s="577"/>
      <c r="D72" s="577"/>
      <c r="E72" s="577"/>
      <c r="F72" s="577"/>
      <c r="G72" s="577"/>
      <c r="H72" s="577"/>
      <c r="I72" s="578"/>
      <c r="J72" s="577"/>
      <c r="K72" s="577"/>
      <c r="L72" s="577"/>
      <c r="M72" s="577"/>
      <c r="N72" s="577"/>
      <c r="O72" s="577"/>
      <c r="P72" s="577"/>
      <c r="Q72" s="684"/>
      <c r="R72" s="577"/>
      <c r="S72" s="578"/>
      <c r="T72" s="582"/>
      <c r="V72" s="580"/>
      <c r="W72" s="580">
        <f t="shared" si="48"/>
        <v>0</v>
      </c>
      <c r="Y72" s="561"/>
      <c r="Z72" s="617"/>
      <c r="AA72" s="617"/>
      <c r="AB72" s="617"/>
      <c r="AC72" s="617"/>
      <c r="AD72" s="617"/>
      <c r="AE72" s="617"/>
      <c r="AF72" s="617"/>
      <c r="AG72" s="617"/>
      <c r="AH72" s="617"/>
      <c r="AI72" s="617"/>
      <c r="AJ72" s="617"/>
      <c r="AK72" s="617"/>
      <c r="AL72" s="591"/>
    </row>
    <row r="73" spans="1:38">
      <c r="A73" s="596" t="s">
        <v>1038</v>
      </c>
      <c r="B73" s="577"/>
      <c r="C73" s="577"/>
      <c r="D73" s="577"/>
      <c r="E73" s="577"/>
      <c r="F73" s="577"/>
      <c r="G73" s="577"/>
      <c r="H73" s="577"/>
      <c r="I73" s="578"/>
      <c r="J73" s="577"/>
      <c r="K73" s="577"/>
      <c r="L73" s="577"/>
      <c r="M73" s="577"/>
      <c r="N73" s="577"/>
      <c r="O73" s="577"/>
      <c r="P73" s="577"/>
      <c r="Q73" s="684"/>
      <c r="R73" s="577"/>
      <c r="S73" s="578"/>
      <c r="T73" s="582"/>
      <c r="V73" s="580"/>
      <c r="W73" s="580">
        <f t="shared" si="48"/>
        <v>0</v>
      </c>
      <c r="Y73" s="561"/>
      <c r="Z73" s="564"/>
      <c r="AA73" s="564"/>
      <c r="AB73" s="564"/>
      <c r="AC73" s="564"/>
      <c r="AD73" s="564"/>
      <c r="AE73" s="564"/>
      <c r="AF73" s="564"/>
      <c r="AG73" s="564"/>
      <c r="AH73" s="564"/>
      <c r="AI73" s="564"/>
      <c r="AJ73" s="564"/>
      <c r="AK73" s="564"/>
    </row>
    <row r="74" spans="1:38" ht="22.5">
      <c r="A74" s="596" t="s">
        <v>1039</v>
      </c>
      <c r="B74" s="577"/>
      <c r="C74" s="577"/>
      <c r="D74" s="577"/>
      <c r="E74" s="577"/>
      <c r="F74" s="577"/>
      <c r="G74" s="577"/>
      <c r="H74" s="577"/>
      <c r="I74" s="578"/>
      <c r="J74" s="577"/>
      <c r="K74" s="577"/>
      <c r="L74" s="577"/>
      <c r="M74" s="577"/>
      <c r="N74" s="577"/>
      <c r="O74" s="577"/>
      <c r="P74" s="577"/>
      <c r="Q74" s="684"/>
      <c r="R74" s="577"/>
      <c r="S74" s="578"/>
      <c r="T74" s="582"/>
      <c r="V74" s="580"/>
      <c r="W74" s="580">
        <f t="shared" si="48"/>
        <v>0</v>
      </c>
      <c r="Y74" s="561"/>
      <c r="Z74" s="566" t="s">
        <v>977</v>
      </c>
      <c r="AA74" s="566" t="s">
        <v>977</v>
      </c>
      <c r="AB74" s="566" t="s">
        <v>977</v>
      </c>
      <c r="AC74" s="566" t="s">
        <v>977</v>
      </c>
      <c r="AD74" s="566" t="s">
        <v>977</v>
      </c>
      <c r="AE74" s="566" t="s">
        <v>977</v>
      </c>
      <c r="AF74" s="566" t="s">
        <v>977</v>
      </c>
      <c r="AG74" s="566" t="s">
        <v>977</v>
      </c>
      <c r="AH74" s="566" t="s">
        <v>977</v>
      </c>
      <c r="AI74" s="566" t="s">
        <v>977</v>
      </c>
      <c r="AJ74" s="566" t="s">
        <v>977</v>
      </c>
      <c r="AK74" s="566" t="s">
        <v>977</v>
      </c>
    </row>
    <row r="75" spans="1:38" ht="22.5">
      <c r="A75" s="596" t="s">
        <v>1040</v>
      </c>
      <c r="B75" s="577"/>
      <c r="C75" s="577"/>
      <c r="D75" s="577"/>
      <c r="E75" s="577"/>
      <c r="F75" s="577"/>
      <c r="G75" s="577"/>
      <c r="H75" s="577"/>
      <c r="I75" s="578"/>
      <c r="J75" s="577"/>
      <c r="K75" s="577"/>
      <c r="L75" s="577"/>
      <c r="M75" s="577"/>
      <c r="N75" s="577"/>
      <c r="O75" s="577"/>
      <c r="P75" s="577"/>
      <c r="Q75" s="684"/>
      <c r="R75" s="577"/>
      <c r="S75" s="578"/>
      <c r="T75" s="582"/>
      <c r="V75" s="580"/>
      <c r="W75" s="580">
        <f t="shared" si="48"/>
        <v>0</v>
      </c>
      <c r="Y75" s="561"/>
      <c r="Z75" s="618"/>
      <c r="AA75" s="618"/>
      <c r="AB75" s="618"/>
      <c r="AC75" s="618"/>
      <c r="AD75" s="618"/>
      <c r="AE75" s="618"/>
      <c r="AF75" s="618"/>
      <c r="AG75" s="618"/>
      <c r="AH75" s="618"/>
      <c r="AI75" s="618"/>
      <c r="AJ75" s="618"/>
      <c r="AK75" s="618"/>
    </row>
    <row r="76" spans="1:38">
      <c r="A76" s="596" t="s">
        <v>1041</v>
      </c>
      <c r="B76" s="577"/>
      <c r="C76" s="577"/>
      <c r="D76" s="577"/>
      <c r="E76" s="577"/>
      <c r="F76" s="577"/>
      <c r="G76" s="577"/>
      <c r="H76" s="577"/>
      <c r="I76" s="578"/>
      <c r="J76" s="577"/>
      <c r="K76" s="577"/>
      <c r="L76" s="577"/>
      <c r="M76" s="577"/>
      <c r="N76" s="577"/>
      <c r="O76" s="577"/>
      <c r="P76" s="577"/>
      <c r="Q76" s="684"/>
      <c r="R76" s="577"/>
      <c r="S76" s="578"/>
      <c r="T76" s="582"/>
      <c r="V76" s="580"/>
      <c r="W76" s="580">
        <f t="shared" si="48"/>
        <v>0</v>
      </c>
      <c r="Y76" s="561"/>
      <c r="Z76" s="619"/>
      <c r="AA76" s="619"/>
      <c r="AB76" s="619"/>
      <c r="AC76" s="619"/>
      <c r="AD76" s="619"/>
      <c r="AE76" s="619"/>
      <c r="AF76" s="619"/>
      <c r="AG76" s="619"/>
      <c r="AH76" s="619"/>
      <c r="AI76" s="619"/>
      <c r="AJ76" s="619"/>
      <c r="AK76" s="619"/>
    </row>
    <row r="77" spans="1:38" s="592" customFormat="1">
      <c r="A77" s="583" t="s">
        <v>1042</v>
      </c>
      <c r="B77" s="584">
        <f t="shared" ref="B77:H77" si="49">SUM(B71:B76)</f>
        <v>0</v>
      </c>
      <c r="C77" s="584">
        <f t="shared" si="49"/>
        <v>0</v>
      </c>
      <c r="D77" s="584">
        <f t="shared" si="49"/>
        <v>0</v>
      </c>
      <c r="E77" s="585">
        <f t="shared" si="49"/>
        <v>0</v>
      </c>
      <c r="F77" s="584">
        <f t="shared" si="49"/>
        <v>0</v>
      </c>
      <c r="G77" s="584">
        <f t="shared" si="49"/>
        <v>0</v>
      </c>
      <c r="H77" s="584">
        <f t="shared" si="49"/>
        <v>0</v>
      </c>
      <c r="I77" s="586" t="str">
        <f t="shared" ref="I77" si="50">IFERROR((F77/G77),"")</f>
        <v/>
      </c>
      <c r="J77" s="585"/>
      <c r="K77" s="584">
        <f t="shared" ref="K77:R77" si="51">SUM(K71:K76)</f>
        <v>0</v>
      </c>
      <c r="L77" s="584">
        <f t="shared" si="51"/>
        <v>0</v>
      </c>
      <c r="M77" s="584">
        <f t="shared" si="51"/>
        <v>0</v>
      </c>
      <c r="N77" s="585">
        <f t="shared" si="51"/>
        <v>0</v>
      </c>
      <c r="O77" s="584">
        <f t="shared" si="51"/>
        <v>0</v>
      </c>
      <c r="P77" s="584">
        <f t="shared" si="51"/>
        <v>0</v>
      </c>
      <c r="Q77" s="685">
        <f t="shared" si="51"/>
        <v>0</v>
      </c>
      <c r="R77" s="584">
        <f t="shared" si="51"/>
        <v>0</v>
      </c>
      <c r="S77" s="587" t="str">
        <f t="shared" ref="S77" si="52">IFERROR((R77/L77),"")</f>
        <v/>
      </c>
      <c r="T77" s="588"/>
      <c r="U77" s="697"/>
      <c r="V77" s="589">
        <f>SUM(V71:V76)</f>
        <v>0</v>
      </c>
      <c r="W77" s="589">
        <f>SUM(W71:W76)</f>
        <v>0</v>
      </c>
      <c r="X77" s="553"/>
      <c r="Y77" s="561"/>
      <c r="Z77" s="581"/>
      <c r="AA77" s="581"/>
      <c r="AB77" s="581"/>
      <c r="AC77" s="581"/>
      <c r="AD77" s="581"/>
      <c r="AE77" s="581"/>
      <c r="AF77" s="581"/>
      <c r="AG77" s="581"/>
      <c r="AH77" s="581"/>
      <c r="AI77" s="581"/>
      <c r="AJ77" s="581"/>
      <c r="AK77" s="581"/>
      <c r="AL77" s="553"/>
    </row>
    <row r="78" spans="1:38">
      <c r="A78" s="570" t="s">
        <v>1043</v>
      </c>
      <c r="B78" s="577"/>
      <c r="C78" s="577"/>
      <c r="D78" s="577"/>
      <c r="E78" s="577"/>
      <c r="F78" s="577"/>
      <c r="G78" s="577"/>
      <c r="H78" s="577"/>
      <c r="I78" s="593"/>
      <c r="J78" s="577"/>
      <c r="K78" s="577"/>
      <c r="L78" s="577"/>
      <c r="M78" s="577"/>
      <c r="N78" s="577"/>
      <c r="O78" s="577"/>
      <c r="P78" s="577"/>
      <c r="Q78" s="684"/>
      <c r="R78" s="577"/>
      <c r="S78" s="593"/>
      <c r="T78" s="582"/>
      <c r="V78" s="580"/>
      <c r="W78" s="580"/>
      <c r="Y78" s="561"/>
      <c r="Z78" s="581"/>
      <c r="AA78" s="581"/>
      <c r="AB78" s="581"/>
      <c r="AC78" s="581"/>
      <c r="AD78" s="581"/>
      <c r="AE78" s="581"/>
      <c r="AF78" s="581"/>
      <c r="AG78" s="581"/>
      <c r="AH78" s="581"/>
      <c r="AI78" s="581"/>
      <c r="AJ78" s="581"/>
      <c r="AK78" s="581"/>
    </row>
    <row r="79" spans="1:38">
      <c r="A79" s="596" t="s">
        <v>1044</v>
      </c>
      <c r="B79" s="577"/>
      <c r="C79" s="577"/>
      <c r="D79" s="577"/>
      <c r="E79" s="577"/>
      <c r="F79" s="577"/>
      <c r="G79" s="577"/>
      <c r="H79" s="577"/>
      <c r="I79" s="578"/>
      <c r="J79" s="577"/>
      <c r="K79" s="577"/>
      <c r="L79" s="577"/>
      <c r="M79" s="577"/>
      <c r="N79" s="577"/>
      <c r="O79" s="577"/>
      <c r="P79" s="577"/>
      <c r="Q79" s="684"/>
      <c r="R79" s="577"/>
      <c r="S79" s="578"/>
      <c r="T79" s="582"/>
      <c r="V79" s="580"/>
      <c r="W79" s="580">
        <f t="shared" ref="W79:W90" si="53">+Q79-V79</f>
        <v>0</v>
      </c>
      <c r="Y79" s="561"/>
      <c r="Z79" s="581"/>
      <c r="AA79" s="581"/>
      <c r="AB79" s="581"/>
      <c r="AC79" s="581"/>
      <c r="AD79" s="581"/>
      <c r="AE79" s="581"/>
      <c r="AF79" s="581"/>
      <c r="AG79" s="581"/>
      <c r="AH79" s="581"/>
      <c r="AI79" s="581"/>
      <c r="AJ79" s="581"/>
      <c r="AK79" s="581"/>
    </row>
    <row r="80" spans="1:38" ht="22.5">
      <c r="A80" s="596" t="s">
        <v>1045</v>
      </c>
      <c r="B80" s="577"/>
      <c r="C80" s="577"/>
      <c r="D80" s="577"/>
      <c r="E80" s="577"/>
      <c r="F80" s="577"/>
      <c r="G80" s="577"/>
      <c r="H80" s="577"/>
      <c r="I80" s="578"/>
      <c r="J80" s="577"/>
      <c r="K80" s="577"/>
      <c r="L80" s="577"/>
      <c r="M80" s="577"/>
      <c r="N80" s="577"/>
      <c r="O80" s="577"/>
      <c r="P80" s="577"/>
      <c r="Q80" s="684"/>
      <c r="R80" s="577"/>
      <c r="S80" s="578"/>
      <c r="T80" s="582"/>
      <c r="V80" s="580"/>
      <c r="W80" s="580">
        <f t="shared" si="53"/>
        <v>0</v>
      </c>
      <c r="Y80" s="561"/>
      <c r="Z80" s="581"/>
      <c r="AA80" s="581"/>
      <c r="AB80" s="581"/>
      <c r="AC80" s="581"/>
      <c r="AD80" s="581"/>
      <c r="AE80" s="581"/>
      <c r="AF80" s="581"/>
      <c r="AG80" s="581"/>
      <c r="AH80" s="581"/>
      <c r="AI80" s="581"/>
      <c r="AJ80" s="581"/>
      <c r="AK80" s="581"/>
    </row>
    <row r="81" spans="1:38">
      <c r="A81" s="596" t="s">
        <v>1046</v>
      </c>
      <c r="B81" s="577"/>
      <c r="C81" s="577"/>
      <c r="D81" s="577"/>
      <c r="E81" s="577"/>
      <c r="F81" s="577"/>
      <c r="G81" s="577"/>
      <c r="H81" s="577"/>
      <c r="I81" s="578"/>
      <c r="J81" s="577"/>
      <c r="K81" s="577"/>
      <c r="L81" s="577"/>
      <c r="M81" s="577"/>
      <c r="N81" s="577"/>
      <c r="O81" s="577"/>
      <c r="P81" s="577"/>
      <c r="Q81" s="684"/>
      <c r="R81" s="577"/>
      <c r="S81" s="578"/>
      <c r="T81" s="582"/>
      <c r="V81" s="580"/>
      <c r="W81" s="580">
        <f t="shared" si="53"/>
        <v>0</v>
      </c>
      <c r="Y81" s="561"/>
      <c r="Z81" s="590"/>
      <c r="AA81" s="590"/>
      <c r="AB81" s="590"/>
      <c r="AC81" s="590"/>
      <c r="AD81" s="590"/>
      <c r="AE81" s="590"/>
      <c r="AF81" s="590"/>
      <c r="AG81" s="590"/>
      <c r="AH81" s="590"/>
      <c r="AI81" s="590"/>
      <c r="AJ81" s="590"/>
      <c r="AK81" s="590"/>
      <c r="AL81" s="591"/>
    </row>
    <row r="82" spans="1:38">
      <c r="A82" s="596" t="s">
        <v>1047</v>
      </c>
      <c r="B82" s="577"/>
      <c r="C82" s="577"/>
      <c r="D82" s="577"/>
      <c r="E82" s="577"/>
      <c r="F82" s="577"/>
      <c r="G82" s="577"/>
      <c r="H82" s="577"/>
      <c r="I82" s="578"/>
      <c r="J82" s="577"/>
      <c r="K82" s="577"/>
      <c r="L82" s="577"/>
      <c r="M82" s="577"/>
      <c r="N82" s="577"/>
      <c r="O82" s="577"/>
      <c r="P82" s="577"/>
      <c r="Q82" s="684"/>
      <c r="R82" s="577"/>
      <c r="S82" s="578"/>
      <c r="T82" s="582"/>
      <c r="V82" s="580"/>
      <c r="W82" s="580">
        <f t="shared" si="53"/>
        <v>0</v>
      </c>
      <c r="Y82" s="561"/>
      <c r="Z82" s="581"/>
      <c r="AA82" s="581"/>
      <c r="AB82" s="581"/>
      <c r="AC82" s="581"/>
      <c r="AD82" s="581"/>
      <c r="AE82" s="581"/>
      <c r="AF82" s="581"/>
      <c r="AG82" s="581"/>
      <c r="AH82" s="581"/>
      <c r="AI82" s="581"/>
      <c r="AJ82" s="581"/>
      <c r="AK82" s="581"/>
    </row>
    <row r="83" spans="1:38">
      <c r="A83" s="596" t="s">
        <v>1048</v>
      </c>
      <c r="B83" s="577"/>
      <c r="C83" s="577"/>
      <c r="D83" s="577"/>
      <c r="E83" s="577"/>
      <c r="F83" s="577"/>
      <c r="G83" s="577"/>
      <c r="H83" s="577"/>
      <c r="I83" s="578"/>
      <c r="J83" s="577"/>
      <c r="K83" s="577"/>
      <c r="L83" s="577"/>
      <c r="M83" s="577"/>
      <c r="N83" s="577"/>
      <c r="O83" s="577"/>
      <c r="P83" s="577"/>
      <c r="Q83" s="684"/>
      <c r="R83" s="577"/>
      <c r="S83" s="578"/>
      <c r="T83" s="582"/>
      <c r="V83" s="580"/>
      <c r="W83" s="580">
        <f t="shared" si="53"/>
        <v>0</v>
      </c>
      <c r="Y83" s="561"/>
      <c r="Z83" s="581"/>
      <c r="AA83" s="581"/>
      <c r="AB83" s="581"/>
      <c r="AC83" s="581"/>
      <c r="AD83" s="581"/>
      <c r="AE83" s="581"/>
      <c r="AF83" s="581"/>
      <c r="AG83" s="581"/>
      <c r="AH83" s="581"/>
      <c r="AI83" s="581"/>
      <c r="AJ83" s="581"/>
      <c r="AK83" s="581"/>
    </row>
    <row r="84" spans="1:38" ht="22.5">
      <c r="A84" s="596" t="s">
        <v>1049</v>
      </c>
      <c r="B84" s="577"/>
      <c r="C84" s="577"/>
      <c r="D84" s="577"/>
      <c r="E84" s="577"/>
      <c r="F84" s="577"/>
      <c r="G84" s="577"/>
      <c r="H84" s="577"/>
      <c r="I84" s="578"/>
      <c r="J84" s="577"/>
      <c r="K84" s="577"/>
      <c r="L84" s="577"/>
      <c r="M84" s="577"/>
      <c r="N84" s="577"/>
      <c r="O84" s="577"/>
      <c r="P84" s="577"/>
      <c r="Q84" s="684"/>
      <c r="R84" s="577"/>
      <c r="S84" s="578"/>
      <c r="T84" s="582"/>
      <c r="V84" s="580"/>
      <c r="W84" s="580">
        <f t="shared" si="53"/>
        <v>0</v>
      </c>
      <c r="Y84" s="561"/>
      <c r="Z84" s="581"/>
      <c r="AA84" s="581"/>
      <c r="AB84" s="581"/>
      <c r="AC84" s="581"/>
      <c r="AD84" s="581"/>
      <c r="AE84" s="581"/>
      <c r="AF84" s="581"/>
      <c r="AG84" s="581"/>
      <c r="AH84" s="581"/>
      <c r="AI84" s="581"/>
      <c r="AJ84" s="581"/>
      <c r="AK84" s="581"/>
    </row>
    <row r="85" spans="1:38" ht="22.5">
      <c r="A85" s="596" t="s">
        <v>1050</v>
      </c>
      <c r="B85" s="577"/>
      <c r="C85" s="577"/>
      <c r="D85" s="577"/>
      <c r="E85" s="577"/>
      <c r="F85" s="577"/>
      <c r="G85" s="577"/>
      <c r="H85" s="577"/>
      <c r="I85" s="578"/>
      <c r="J85" s="577"/>
      <c r="K85" s="577"/>
      <c r="L85" s="577"/>
      <c r="M85" s="577"/>
      <c r="N85" s="577"/>
      <c r="O85" s="577"/>
      <c r="P85" s="577"/>
      <c r="Q85" s="684"/>
      <c r="R85" s="577"/>
      <c r="S85" s="578"/>
      <c r="T85" s="582"/>
      <c r="V85" s="580"/>
      <c r="W85" s="580">
        <f t="shared" si="53"/>
        <v>0</v>
      </c>
      <c r="Y85" s="561"/>
      <c r="Z85" s="581"/>
      <c r="AA85" s="581"/>
      <c r="AB85" s="581"/>
      <c r="AC85" s="581"/>
      <c r="AD85" s="581"/>
      <c r="AE85" s="581"/>
      <c r="AF85" s="581"/>
      <c r="AG85" s="581"/>
      <c r="AH85" s="581"/>
      <c r="AI85" s="581"/>
      <c r="AJ85" s="581"/>
      <c r="AK85" s="581"/>
    </row>
    <row r="86" spans="1:38" ht="22.5">
      <c r="A86" s="596" t="s">
        <v>1051</v>
      </c>
      <c r="B86" s="577"/>
      <c r="C86" s="577"/>
      <c r="D86" s="577"/>
      <c r="E86" s="577"/>
      <c r="F86" s="577"/>
      <c r="G86" s="577"/>
      <c r="H86" s="577"/>
      <c r="I86" s="578"/>
      <c r="J86" s="577"/>
      <c r="K86" s="577"/>
      <c r="L86" s="577"/>
      <c r="M86" s="577"/>
      <c r="N86" s="577"/>
      <c r="O86" s="577"/>
      <c r="P86" s="577"/>
      <c r="Q86" s="684"/>
      <c r="R86" s="577"/>
      <c r="S86" s="578"/>
      <c r="T86" s="582"/>
      <c r="V86" s="580"/>
      <c r="W86" s="580">
        <f t="shared" si="53"/>
        <v>0</v>
      </c>
      <c r="Y86" s="561"/>
      <c r="Z86" s="581"/>
      <c r="AA86" s="581"/>
      <c r="AB86" s="581"/>
      <c r="AC86" s="581"/>
      <c r="AD86" s="581"/>
      <c r="AE86" s="581"/>
      <c r="AF86" s="581"/>
      <c r="AG86" s="581"/>
      <c r="AH86" s="581"/>
      <c r="AI86" s="581"/>
      <c r="AJ86" s="581"/>
      <c r="AK86" s="581"/>
    </row>
    <row r="87" spans="1:38">
      <c r="A87" s="596" t="s">
        <v>1052</v>
      </c>
      <c r="B87" s="577"/>
      <c r="C87" s="577"/>
      <c r="D87" s="577"/>
      <c r="E87" s="577"/>
      <c r="F87" s="577"/>
      <c r="G87" s="577"/>
      <c r="H87" s="577"/>
      <c r="I87" s="578"/>
      <c r="J87" s="577"/>
      <c r="K87" s="577"/>
      <c r="L87" s="577"/>
      <c r="M87" s="577"/>
      <c r="N87" s="577"/>
      <c r="O87" s="577"/>
      <c r="P87" s="577"/>
      <c r="Q87" s="684"/>
      <c r="R87" s="577"/>
      <c r="S87" s="578"/>
      <c r="T87" s="582"/>
      <c r="V87" s="580"/>
      <c r="W87" s="580">
        <f t="shared" si="53"/>
        <v>0</v>
      </c>
      <c r="Y87" s="561"/>
      <c r="Z87" s="581"/>
      <c r="AA87" s="581"/>
      <c r="AB87" s="581"/>
      <c r="AC87" s="581"/>
      <c r="AD87" s="581"/>
      <c r="AE87" s="581"/>
      <c r="AF87" s="581"/>
      <c r="AG87" s="581"/>
      <c r="AH87" s="581"/>
      <c r="AI87" s="581"/>
      <c r="AJ87" s="581"/>
      <c r="AK87" s="581"/>
    </row>
    <row r="88" spans="1:38" ht="22.5">
      <c r="A88" s="596" t="s">
        <v>1053</v>
      </c>
      <c r="B88" s="577"/>
      <c r="C88" s="577"/>
      <c r="D88" s="577"/>
      <c r="E88" s="577"/>
      <c r="F88" s="577"/>
      <c r="G88" s="577"/>
      <c r="H88" s="577"/>
      <c r="I88" s="578"/>
      <c r="J88" s="577"/>
      <c r="K88" s="577"/>
      <c r="L88" s="577"/>
      <c r="M88" s="577"/>
      <c r="N88" s="577"/>
      <c r="O88" s="577"/>
      <c r="P88" s="577"/>
      <c r="Q88" s="684"/>
      <c r="R88" s="577"/>
      <c r="S88" s="578"/>
      <c r="T88" s="582"/>
      <c r="V88" s="580"/>
      <c r="W88" s="580">
        <f t="shared" si="53"/>
        <v>0</v>
      </c>
      <c r="Y88" s="561"/>
      <c r="Z88" s="581"/>
      <c r="AA88" s="581"/>
      <c r="AB88" s="581"/>
      <c r="AC88" s="581"/>
      <c r="AD88" s="581"/>
      <c r="AE88" s="581"/>
      <c r="AF88" s="581"/>
      <c r="AG88" s="581"/>
      <c r="AH88" s="581"/>
      <c r="AI88" s="581"/>
      <c r="AJ88" s="581"/>
      <c r="AK88" s="581"/>
    </row>
    <row r="89" spans="1:38" ht="22.5">
      <c r="A89" s="596" t="s">
        <v>1054</v>
      </c>
      <c r="B89" s="577"/>
      <c r="C89" s="577"/>
      <c r="D89" s="577"/>
      <c r="E89" s="577"/>
      <c r="F89" s="577"/>
      <c r="G89" s="577"/>
      <c r="H89" s="577"/>
      <c r="I89" s="578"/>
      <c r="J89" s="577"/>
      <c r="K89" s="577"/>
      <c r="L89" s="577"/>
      <c r="M89" s="577"/>
      <c r="N89" s="577"/>
      <c r="O89" s="577"/>
      <c r="P89" s="577"/>
      <c r="Q89" s="684"/>
      <c r="R89" s="577"/>
      <c r="S89" s="578"/>
      <c r="T89" s="582"/>
      <c r="V89" s="580"/>
      <c r="W89" s="580">
        <f t="shared" si="53"/>
        <v>0</v>
      </c>
      <c r="Y89" s="561"/>
      <c r="Z89" s="581"/>
      <c r="AA89" s="581"/>
      <c r="AB89" s="581"/>
      <c r="AC89" s="581"/>
      <c r="AD89" s="581"/>
      <c r="AE89" s="581"/>
      <c r="AF89" s="581"/>
      <c r="AG89" s="581"/>
      <c r="AH89" s="581"/>
      <c r="AI89" s="581"/>
      <c r="AJ89" s="581"/>
      <c r="AK89" s="581"/>
    </row>
    <row r="90" spans="1:38" ht="22.5">
      <c r="A90" s="596" t="s">
        <v>1055</v>
      </c>
      <c r="B90" s="577"/>
      <c r="C90" s="577"/>
      <c r="D90" s="577"/>
      <c r="E90" s="577"/>
      <c r="F90" s="577"/>
      <c r="G90" s="577"/>
      <c r="H90" s="577"/>
      <c r="I90" s="578"/>
      <c r="J90" s="577"/>
      <c r="K90" s="577"/>
      <c r="L90" s="577"/>
      <c r="M90" s="577"/>
      <c r="N90" s="577"/>
      <c r="O90" s="577"/>
      <c r="P90" s="577"/>
      <c r="Q90" s="684"/>
      <c r="R90" s="577"/>
      <c r="S90" s="578"/>
      <c r="T90" s="582"/>
      <c r="V90" s="580"/>
      <c r="W90" s="580">
        <f t="shared" si="53"/>
        <v>0</v>
      </c>
      <c r="Y90" s="561"/>
      <c r="Z90" s="581"/>
      <c r="AA90" s="581"/>
      <c r="AB90" s="581"/>
      <c r="AC90" s="581"/>
      <c r="AD90" s="581"/>
      <c r="AE90" s="581"/>
      <c r="AF90" s="581"/>
      <c r="AG90" s="581"/>
      <c r="AH90" s="581"/>
      <c r="AI90" s="581"/>
      <c r="AJ90" s="581"/>
      <c r="AK90" s="581"/>
    </row>
    <row r="91" spans="1:38" s="592" customFormat="1">
      <c r="A91" s="620" t="s">
        <v>1056</v>
      </c>
      <c r="B91" s="621">
        <f>SUM(B79:B90)</f>
        <v>0</v>
      </c>
      <c r="C91" s="621">
        <f t="shared" ref="C91:H91" si="54">SUM(C79:C90)</f>
        <v>0</v>
      </c>
      <c r="D91" s="621">
        <f t="shared" si="54"/>
        <v>0</v>
      </c>
      <c r="E91" s="622">
        <f t="shared" si="54"/>
        <v>0</v>
      </c>
      <c r="F91" s="621">
        <f t="shared" si="54"/>
        <v>0</v>
      </c>
      <c r="G91" s="621">
        <f t="shared" si="54"/>
        <v>0</v>
      </c>
      <c r="H91" s="621">
        <f t="shared" si="54"/>
        <v>0</v>
      </c>
      <c r="I91" s="586" t="str">
        <f t="shared" ref="I91:I93" si="55">IFERROR((F91/G91),"")</f>
        <v/>
      </c>
      <c r="J91" s="622"/>
      <c r="K91" s="621">
        <f t="shared" ref="K91:R91" si="56">SUM(K79:K90)</f>
        <v>0</v>
      </c>
      <c r="L91" s="621">
        <f t="shared" si="56"/>
        <v>0</v>
      </c>
      <c r="M91" s="621">
        <f t="shared" si="56"/>
        <v>0</v>
      </c>
      <c r="N91" s="622">
        <f t="shared" si="56"/>
        <v>0</v>
      </c>
      <c r="O91" s="621">
        <f t="shared" si="56"/>
        <v>0</v>
      </c>
      <c r="P91" s="621">
        <f t="shared" si="56"/>
        <v>0</v>
      </c>
      <c r="Q91" s="690">
        <f t="shared" si="56"/>
        <v>0</v>
      </c>
      <c r="R91" s="621">
        <f t="shared" si="56"/>
        <v>0</v>
      </c>
      <c r="S91" s="587" t="str">
        <f t="shared" ref="S91:S93" si="57">IFERROR((R91/L91),"")</f>
        <v/>
      </c>
      <c r="T91" s="623"/>
      <c r="U91" s="697"/>
      <c r="V91" s="624">
        <f t="shared" ref="V91:W91" si="58">SUM(V79:V90)</f>
        <v>0</v>
      </c>
      <c r="W91" s="624">
        <f t="shared" si="58"/>
        <v>0</v>
      </c>
      <c r="X91" s="553"/>
      <c r="Y91" s="561"/>
      <c r="Z91" s="581"/>
      <c r="AA91" s="581"/>
      <c r="AB91" s="581"/>
      <c r="AC91" s="581"/>
      <c r="AD91" s="581"/>
      <c r="AE91" s="581"/>
      <c r="AF91" s="581"/>
      <c r="AG91" s="581"/>
      <c r="AH91" s="581"/>
      <c r="AI91" s="581"/>
      <c r="AJ91" s="581"/>
      <c r="AK91" s="581"/>
      <c r="AL91" s="553"/>
    </row>
    <row r="92" spans="1:38" s="592" customFormat="1">
      <c r="A92" s="597" t="s">
        <v>238</v>
      </c>
      <c r="B92" s="625">
        <f>B77+B91</f>
        <v>0</v>
      </c>
      <c r="C92" s="625">
        <f t="shared" ref="C92:H92" si="59">C77+C91</f>
        <v>0</v>
      </c>
      <c r="D92" s="625">
        <f t="shared" si="59"/>
        <v>0</v>
      </c>
      <c r="E92" s="622">
        <f t="shared" si="59"/>
        <v>0</v>
      </c>
      <c r="F92" s="625">
        <f t="shared" si="59"/>
        <v>0</v>
      </c>
      <c r="G92" s="625">
        <f t="shared" si="59"/>
        <v>0</v>
      </c>
      <c r="H92" s="625">
        <f t="shared" si="59"/>
        <v>0</v>
      </c>
      <c r="I92" s="599" t="str">
        <f t="shared" si="55"/>
        <v/>
      </c>
      <c r="J92" s="622"/>
      <c r="K92" s="625">
        <f t="shared" ref="K92:R92" si="60">K77+K91</f>
        <v>0</v>
      </c>
      <c r="L92" s="625">
        <f t="shared" si="60"/>
        <v>0</v>
      </c>
      <c r="M92" s="625">
        <f t="shared" si="60"/>
        <v>0</v>
      </c>
      <c r="N92" s="622">
        <f t="shared" si="60"/>
        <v>0</v>
      </c>
      <c r="O92" s="625">
        <f t="shared" si="60"/>
        <v>0</v>
      </c>
      <c r="P92" s="625">
        <f t="shared" si="60"/>
        <v>0</v>
      </c>
      <c r="Q92" s="690">
        <f t="shared" si="60"/>
        <v>0</v>
      </c>
      <c r="R92" s="625">
        <f t="shared" si="60"/>
        <v>0</v>
      </c>
      <c r="S92" s="600" t="str">
        <f t="shared" si="57"/>
        <v/>
      </c>
      <c r="T92" s="626"/>
      <c r="U92" s="697"/>
      <c r="V92" s="627">
        <f t="shared" ref="V92:W92" si="61">V77+V91</f>
        <v>0</v>
      </c>
      <c r="W92" s="627">
        <f t="shared" si="61"/>
        <v>0</v>
      </c>
      <c r="X92" s="553"/>
      <c r="Y92" s="561"/>
      <c r="Z92" s="581"/>
      <c r="AA92" s="581"/>
      <c r="AB92" s="581"/>
      <c r="AC92" s="581"/>
      <c r="AD92" s="581"/>
      <c r="AE92" s="581"/>
      <c r="AF92" s="581"/>
      <c r="AG92" s="581"/>
      <c r="AH92" s="581"/>
      <c r="AI92" s="581"/>
      <c r="AJ92" s="581"/>
      <c r="AK92" s="581"/>
      <c r="AL92" s="553"/>
    </row>
    <row r="93" spans="1:38" s="592" customFormat="1" ht="30">
      <c r="A93" s="628" t="s">
        <v>1057</v>
      </c>
      <c r="B93" s="629">
        <f t="shared" ref="B93:H93" si="62">-SUM(B65,B92)</f>
        <v>0</v>
      </c>
      <c r="C93" s="629">
        <f t="shared" si="62"/>
        <v>0</v>
      </c>
      <c r="D93" s="629">
        <f t="shared" si="62"/>
        <v>0</v>
      </c>
      <c r="E93" s="630">
        <f t="shared" si="62"/>
        <v>0</v>
      </c>
      <c r="F93" s="629">
        <f t="shared" si="62"/>
        <v>0</v>
      </c>
      <c r="G93" s="629">
        <f t="shared" si="62"/>
        <v>0</v>
      </c>
      <c r="H93" s="629">
        <f t="shared" si="62"/>
        <v>0</v>
      </c>
      <c r="I93" s="631" t="str">
        <f t="shared" si="55"/>
        <v/>
      </c>
      <c r="J93" s="630"/>
      <c r="K93" s="629">
        <f t="shared" ref="K93:R93" si="63">-SUM(K65,K92)</f>
        <v>0</v>
      </c>
      <c r="L93" s="629">
        <f t="shared" si="63"/>
        <v>0</v>
      </c>
      <c r="M93" s="629">
        <f t="shared" si="63"/>
        <v>0</v>
      </c>
      <c r="N93" s="630">
        <f t="shared" si="63"/>
        <v>0</v>
      </c>
      <c r="O93" s="629">
        <f t="shared" si="63"/>
        <v>0</v>
      </c>
      <c r="P93" s="629">
        <f t="shared" si="63"/>
        <v>0</v>
      </c>
      <c r="Q93" s="691">
        <f t="shared" si="63"/>
        <v>0</v>
      </c>
      <c r="R93" s="629">
        <f t="shared" si="63"/>
        <v>0</v>
      </c>
      <c r="S93" s="632" t="str">
        <f t="shared" si="57"/>
        <v/>
      </c>
      <c r="T93" s="633"/>
      <c r="U93" s="710"/>
      <c r="V93" s="629">
        <f>-SUM(V65,V92)</f>
        <v>0</v>
      </c>
      <c r="W93" s="629">
        <f>-SUM(W65,W92)</f>
        <v>0</v>
      </c>
      <c r="X93" s="553"/>
      <c r="Y93" s="561"/>
      <c r="Z93" s="581"/>
      <c r="AA93" s="581"/>
      <c r="AB93" s="581"/>
      <c r="AC93" s="581"/>
      <c r="AD93" s="581"/>
      <c r="AE93" s="581"/>
      <c r="AF93" s="581"/>
      <c r="AG93" s="581"/>
      <c r="AH93" s="581"/>
      <c r="AI93" s="581"/>
      <c r="AJ93" s="581"/>
      <c r="AK93" s="581"/>
      <c r="AL93" s="553"/>
    </row>
    <row r="94" spans="1:38" ht="15.75">
      <c r="A94" s="634" t="s">
        <v>1058</v>
      </c>
      <c r="B94" s="608"/>
      <c r="C94" s="608"/>
      <c r="D94" s="608"/>
      <c r="E94" s="608"/>
      <c r="F94" s="608"/>
      <c r="G94" s="608"/>
      <c r="H94" s="608"/>
      <c r="I94" s="609"/>
      <c r="J94" s="608"/>
      <c r="K94" s="608"/>
      <c r="L94" s="608"/>
      <c r="M94" s="608"/>
      <c r="N94" s="608"/>
      <c r="O94" s="608"/>
      <c r="P94" s="608"/>
      <c r="Q94" s="688"/>
      <c r="R94" s="608"/>
      <c r="S94" s="609"/>
      <c r="T94" s="610"/>
      <c r="V94" s="611"/>
      <c r="W94" s="611"/>
      <c r="Y94" s="561"/>
      <c r="Z94" s="581"/>
      <c r="AA94" s="581"/>
      <c r="AB94" s="581"/>
      <c r="AC94" s="581"/>
      <c r="AD94" s="581"/>
      <c r="AE94" s="581"/>
      <c r="AF94" s="581"/>
      <c r="AG94" s="581"/>
      <c r="AH94" s="581"/>
      <c r="AI94" s="581"/>
      <c r="AJ94" s="581"/>
      <c r="AK94" s="581"/>
    </row>
    <row r="95" spans="1:38">
      <c r="A95" s="596" t="s">
        <v>1059</v>
      </c>
      <c r="B95" s="577"/>
      <c r="C95" s="577"/>
      <c r="D95" s="577"/>
      <c r="E95" s="577"/>
      <c r="F95" s="577"/>
      <c r="G95" s="577"/>
      <c r="H95" s="577"/>
      <c r="I95" s="578"/>
      <c r="J95" s="577"/>
      <c r="K95" s="577"/>
      <c r="L95" s="577"/>
      <c r="M95" s="577"/>
      <c r="N95" s="577"/>
      <c r="O95" s="577"/>
      <c r="P95" s="577"/>
      <c r="Q95" s="684"/>
      <c r="R95" s="577"/>
      <c r="S95" s="578"/>
      <c r="T95" s="582"/>
      <c r="V95" s="580"/>
      <c r="W95" s="580">
        <f t="shared" ref="W95:W97" si="64">+Q95-V95</f>
        <v>0</v>
      </c>
      <c r="Y95" s="561"/>
      <c r="Z95" s="635"/>
      <c r="AA95" s="635"/>
      <c r="AB95" s="635"/>
      <c r="AC95" s="635"/>
      <c r="AD95" s="635"/>
      <c r="AE95" s="635"/>
      <c r="AF95" s="635"/>
      <c r="AG95" s="635"/>
      <c r="AH95" s="635"/>
      <c r="AI95" s="635"/>
      <c r="AJ95" s="635"/>
      <c r="AK95" s="635"/>
      <c r="AL95" s="591"/>
    </row>
    <row r="96" spans="1:38" ht="22.5">
      <c r="A96" s="596" t="s">
        <v>1060</v>
      </c>
      <c r="B96" s="577"/>
      <c r="C96" s="577"/>
      <c r="D96" s="577"/>
      <c r="E96" s="577"/>
      <c r="F96" s="577"/>
      <c r="G96" s="577"/>
      <c r="H96" s="577"/>
      <c r="I96" s="578"/>
      <c r="J96" s="577"/>
      <c r="K96" s="577"/>
      <c r="L96" s="577"/>
      <c r="M96" s="577"/>
      <c r="N96" s="577"/>
      <c r="O96" s="577"/>
      <c r="P96" s="577"/>
      <c r="Q96" s="684"/>
      <c r="R96" s="577"/>
      <c r="S96" s="578"/>
      <c r="T96" s="582"/>
      <c r="V96" s="580"/>
      <c r="W96" s="580">
        <f t="shared" si="64"/>
        <v>0</v>
      </c>
      <c r="Y96" s="561"/>
      <c r="Z96" s="636"/>
      <c r="AA96" s="636"/>
      <c r="AB96" s="636"/>
      <c r="AC96" s="636"/>
      <c r="AD96" s="636"/>
      <c r="AE96" s="636"/>
      <c r="AF96" s="636"/>
      <c r="AG96" s="636"/>
      <c r="AH96" s="636"/>
      <c r="AI96" s="636"/>
      <c r="AJ96" s="636"/>
      <c r="AK96" s="636"/>
      <c r="AL96" s="591"/>
    </row>
    <row r="97" spans="1:38" ht="22.5">
      <c r="A97" s="596" t="s">
        <v>1061</v>
      </c>
      <c r="B97" s="577"/>
      <c r="C97" s="577"/>
      <c r="D97" s="577"/>
      <c r="E97" s="577"/>
      <c r="F97" s="577"/>
      <c r="G97" s="577"/>
      <c r="H97" s="577"/>
      <c r="I97" s="578"/>
      <c r="J97" s="577"/>
      <c r="K97" s="577"/>
      <c r="L97" s="577"/>
      <c r="M97" s="577"/>
      <c r="N97" s="577"/>
      <c r="O97" s="577"/>
      <c r="P97" s="577"/>
      <c r="Q97" s="684"/>
      <c r="R97" s="577"/>
      <c r="S97" s="578"/>
      <c r="T97" s="582"/>
      <c r="V97" s="580"/>
      <c r="W97" s="580">
        <f t="shared" si="64"/>
        <v>0</v>
      </c>
      <c r="Y97" s="561"/>
      <c r="Z97" s="637"/>
      <c r="AA97" s="637"/>
      <c r="AB97" s="637"/>
      <c r="AC97" s="637"/>
      <c r="AD97" s="637"/>
      <c r="AE97" s="637"/>
      <c r="AF97" s="637"/>
      <c r="AG97" s="637"/>
      <c r="AH97" s="637"/>
      <c r="AI97" s="637"/>
      <c r="AJ97" s="637"/>
      <c r="AK97" s="637"/>
      <c r="AL97" s="591"/>
    </row>
    <row r="98" spans="1:38" ht="31.5">
      <c r="A98" s="638" t="s">
        <v>1062</v>
      </c>
      <c r="B98" s="639">
        <f t="shared" ref="B98:M98" si="65">B95+B93+B96</f>
        <v>0</v>
      </c>
      <c r="C98" s="639">
        <f t="shared" si="65"/>
        <v>0</v>
      </c>
      <c r="D98" s="639">
        <f t="shared" si="65"/>
        <v>0</v>
      </c>
      <c r="E98" s="640"/>
      <c r="F98" s="639">
        <f t="shared" si="65"/>
        <v>0</v>
      </c>
      <c r="G98" s="639">
        <f t="shared" si="65"/>
        <v>0</v>
      </c>
      <c r="H98" s="639">
        <f t="shared" si="65"/>
        <v>0</v>
      </c>
      <c r="I98" s="641" t="str">
        <f t="shared" ref="I98" si="66">IFERROR((F98/G98),"")</f>
        <v/>
      </c>
      <c r="J98" s="640"/>
      <c r="K98" s="639">
        <f t="shared" si="65"/>
        <v>0</v>
      </c>
      <c r="L98" s="639">
        <f t="shared" si="65"/>
        <v>0</v>
      </c>
      <c r="M98" s="639">
        <f t="shared" si="65"/>
        <v>0</v>
      </c>
      <c r="N98" s="640"/>
      <c r="O98" s="639">
        <f>O95+O93+O96</f>
        <v>0</v>
      </c>
      <c r="P98" s="639">
        <f t="shared" ref="P98:R98" si="67">P95+P93+P96</f>
        <v>0</v>
      </c>
      <c r="Q98" s="692">
        <f t="shared" si="67"/>
        <v>0</v>
      </c>
      <c r="R98" s="639">
        <f t="shared" si="67"/>
        <v>0</v>
      </c>
      <c r="S98" s="642" t="str">
        <f t="shared" ref="S98" si="68">IFERROR((R98/L98),"")</f>
        <v/>
      </c>
      <c r="T98" s="643"/>
      <c r="V98" s="644">
        <f t="shared" ref="V98:W98" si="69">V95+V93+V96</f>
        <v>0</v>
      </c>
      <c r="W98" s="644">
        <f t="shared" si="69"/>
        <v>0</v>
      </c>
      <c r="Y98" s="561"/>
      <c r="Z98" s="618"/>
      <c r="AA98" s="618"/>
      <c r="AB98" s="618"/>
      <c r="AC98" s="618"/>
      <c r="AD98" s="618"/>
      <c r="AE98" s="618"/>
      <c r="AF98" s="618"/>
      <c r="AG98" s="618"/>
      <c r="AH98" s="618"/>
      <c r="AI98" s="618"/>
      <c r="AJ98" s="618"/>
      <c r="AK98" s="618"/>
    </row>
    <row r="99" spans="1:38" ht="15.75">
      <c r="A99" s="645"/>
      <c r="B99" s="646"/>
      <c r="C99" s="646"/>
      <c r="D99" s="646"/>
      <c r="E99" s="646"/>
      <c r="F99" s="646"/>
      <c r="G99" s="646"/>
      <c r="H99" s="646"/>
      <c r="I99" s="647"/>
      <c r="J99" s="646"/>
      <c r="K99" s="648"/>
      <c r="L99" s="646"/>
      <c r="M99" s="646"/>
      <c r="N99" s="646"/>
      <c r="O99" s="646"/>
      <c r="P99" s="648"/>
      <c r="Q99" s="693"/>
      <c r="R99" s="592"/>
      <c r="S99" s="595"/>
      <c r="T99" s="646"/>
      <c r="V99" s="649"/>
      <c r="Y99" s="561"/>
      <c r="Z99" s="581"/>
      <c r="AA99" s="581"/>
      <c r="AB99" s="581"/>
      <c r="AC99" s="581"/>
      <c r="AD99" s="581"/>
      <c r="AE99" s="581"/>
      <c r="AF99" s="581"/>
      <c r="AG99" s="581"/>
      <c r="AH99" s="581"/>
      <c r="AI99" s="581"/>
      <c r="AJ99" s="581"/>
      <c r="AK99" s="581"/>
    </row>
    <row r="100" spans="1:38" ht="15.75">
      <c r="A100" s="645"/>
      <c r="B100" s="646"/>
      <c r="I100" s="549"/>
      <c r="M100" s="650" t="s">
        <v>1063</v>
      </c>
      <c r="N100" s="651"/>
      <c r="O100" s="650"/>
      <c r="P100" s="650"/>
      <c r="Q100" s="694"/>
      <c r="R100" s="652"/>
      <c r="S100" s="653"/>
      <c r="T100" s="654"/>
      <c r="U100" s="711"/>
      <c r="V100" s="654"/>
      <c r="W100" s="655"/>
      <c r="Y100" s="561"/>
      <c r="Z100" s="581"/>
      <c r="AA100" s="581"/>
      <c r="AB100" s="581"/>
      <c r="AC100" s="581"/>
      <c r="AD100" s="581"/>
      <c r="AE100" s="581"/>
      <c r="AF100" s="581"/>
      <c r="AG100" s="581"/>
      <c r="AH100" s="581"/>
      <c r="AI100" s="581"/>
      <c r="AJ100" s="581"/>
      <c r="AK100" s="581"/>
    </row>
    <row r="101" spans="1:38" ht="15.75">
      <c r="A101" s="645"/>
      <c r="B101" s="646"/>
      <c r="C101" s="646"/>
      <c r="D101" s="646"/>
      <c r="E101" s="646"/>
      <c r="F101" s="646"/>
      <c r="G101" s="656"/>
      <c r="H101" s="656"/>
      <c r="I101" s="657"/>
      <c r="K101" s="656"/>
      <c r="M101" s="646"/>
      <c r="N101" s="646"/>
      <c r="O101" s="646"/>
      <c r="P101" s="658"/>
      <c r="Q101" s="695"/>
      <c r="R101" s="659"/>
      <c r="S101" s="660"/>
      <c r="T101" s="661"/>
      <c r="V101" s="661"/>
      <c r="W101" s="662"/>
      <c r="Y101" s="561"/>
      <c r="Z101" s="581"/>
      <c r="AA101" s="581"/>
      <c r="AB101" s="581"/>
      <c r="AC101" s="581"/>
      <c r="AD101" s="581"/>
      <c r="AE101" s="581"/>
      <c r="AF101" s="581"/>
      <c r="AG101" s="581"/>
      <c r="AH101" s="581"/>
      <c r="AI101" s="581"/>
      <c r="AJ101" s="581"/>
      <c r="AK101" s="581"/>
    </row>
    <row r="102" spans="1:38" ht="24.95" customHeight="1">
      <c r="A102" s="663"/>
      <c r="F102" s="664" t="s">
        <v>1064</v>
      </c>
      <c r="G102" s="665"/>
      <c r="H102" s="651"/>
      <c r="I102" s="666"/>
      <c r="J102" s="651"/>
      <c r="K102" s="667" t="s">
        <v>1065</v>
      </c>
      <c r="L102" s="668"/>
      <c r="M102" s="669"/>
      <c r="N102" s="668"/>
      <c r="O102" s="651"/>
      <c r="P102" s="666">
        <v>100000</v>
      </c>
      <c r="Q102" s="695"/>
      <c r="R102" s="659"/>
      <c r="S102" s="660"/>
      <c r="T102" s="661"/>
      <c r="V102" s="661"/>
      <c r="W102" s="662"/>
      <c r="Y102" s="561"/>
      <c r="Z102" s="670"/>
      <c r="AA102" s="670"/>
      <c r="AB102" s="670"/>
      <c r="AC102" s="670"/>
      <c r="AD102" s="670"/>
      <c r="AE102" s="670"/>
      <c r="AF102" s="670"/>
      <c r="AG102" s="670"/>
      <c r="AH102" s="670"/>
      <c r="AI102" s="670"/>
      <c r="AJ102" s="670"/>
      <c r="AK102" s="670"/>
    </row>
    <row r="103" spans="1:38" ht="24.95" customHeight="1">
      <c r="A103" s="663"/>
      <c r="F103" s="664" t="s">
        <v>1066</v>
      </c>
      <c r="G103" s="665"/>
      <c r="H103" s="651"/>
      <c r="I103" s="671">
        <f>O93</f>
        <v>0</v>
      </c>
      <c r="J103" s="651"/>
      <c r="K103" s="664" t="s">
        <v>1067</v>
      </c>
      <c r="L103" s="672"/>
      <c r="M103" s="673"/>
      <c r="N103" s="665"/>
      <c r="O103" s="651"/>
      <c r="P103" s="671">
        <f>O98</f>
        <v>0</v>
      </c>
      <c r="Q103" s="695"/>
      <c r="R103" s="659"/>
      <c r="S103" s="660"/>
      <c r="T103" s="661"/>
      <c r="V103" s="661"/>
      <c r="W103" s="662"/>
      <c r="Y103" s="561"/>
    </row>
    <row r="104" spans="1:38" ht="24.95" customHeight="1">
      <c r="A104" s="663"/>
      <c r="F104" s="664" t="s">
        <v>1068</v>
      </c>
      <c r="G104" s="665"/>
      <c r="H104" s="651"/>
      <c r="I104" s="671"/>
      <c r="J104" s="651"/>
      <c r="K104" s="664" t="s">
        <v>1069</v>
      </c>
      <c r="L104" s="672"/>
      <c r="M104" s="673"/>
      <c r="N104" s="665"/>
      <c r="O104" s="651"/>
      <c r="P104" s="671">
        <f>P103+I104</f>
        <v>0</v>
      </c>
      <c r="Q104" s="695"/>
      <c r="R104" s="674"/>
      <c r="S104" s="675"/>
      <c r="T104" s="676"/>
      <c r="U104" s="712"/>
      <c r="V104" s="676"/>
      <c r="W104" s="677"/>
      <c r="Y104" s="561"/>
    </row>
    <row r="105" spans="1:38">
      <c r="Y105" s="561"/>
    </row>
    <row r="106" spans="1:38" ht="15.75">
      <c r="A106" s="562"/>
      <c r="B106" s="781" t="s">
        <v>960</v>
      </c>
      <c r="C106" s="781"/>
      <c r="D106" s="781"/>
      <c r="E106" s="563"/>
      <c r="F106" s="781" t="s">
        <v>961</v>
      </c>
      <c r="G106" s="781"/>
      <c r="H106" s="781"/>
      <c r="I106" s="781"/>
      <c r="J106" s="563"/>
      <c r="K106" s="781" t="s">
        <v>962</v>
      </c>
      <c r="L106" s="781"/>
      <c r="M106" s="781"/>
      <c r="N106" s="563"/>
      <c r="O106" s="781" t="s">
        <v>880</v>
      </c>
      <c r="P106" s="781"/>
      <c r="Q106" s="781"/>
      <c r="R106" s="781"/>
      <c r="S106" s="781"/>
      <c r="T106" s="781"/>
      <c r="V106" s="782" t="s">
        <v>963</v>
      </c>
      <c r="W106" s="782"/>
      <c r="X106" s="678"/>
      <c r="Y106" s="561"/>
    </row>
    <row r="107" spans="1:38" ht="38.25">
      <c r="A107" s="679" t="s">
        <v>1070</v>
      </c>
      <c r="B107" s="566" t="str">
        <f>+B6</f>
        <v>Actual</v>
      </c>
      <c r="C107" s="566" t="str">
        <f>+C6</f>
        <v>Current Budget</v>
      </c>
      <c r="D107" s="566" t="str">
        <f>+D6</f>
        <v>Variance</v>
      </c>
      <c r="E107" s="567"/>
      <c r="F107" s="566" t="str">
        <f>+F6</f>
        <v>Actual</v>
      </c>
      <c r="G107" s="566" t="str">
        <f>+G6</f>
        <v>Current Budget</v>
      </c>
      <c r="H107" s="566" t="str">
        <f>+H6</f>
        <v>Variance</v>
      </c>
      <c r="I107" s="568" t="str">
        <f>+I6</f>
        <v>% Variance</v>
      </c>
      <c r="J107" s="567"/>
      <c r="K107" s="566" t="str">
        <f>+K6</f>
        <v>2024-25 Out turn</v>
      </c>
      <c r="L107" s="566" t="str">
        <f>+L6</f>
        <v>2025-26 Signed Budget</v>
      </c>
      <c r="M107" s="566" t="str">
        <f>+M6</f>
        <v>2025-26 Current Budget</v>
      </c>
      <c r="N107" s="567"/>
      <c r="O107" s="566" t="str">
        <f t="shared" ref="O107:T107" si="70">+O6</f>
        <v>Total to date</v>
      </c>
      <c r="P107" s="566" t="str">
        <f t="shared" si="70"/>
        <v>Additional commitment</v>
      </c>
      <c r="Q107" s="683" t="str">
        <f t="shared" si="70"/>
        <v>Projected Budget Outturn</v>
      </c>
      <c r="R107" s="566" t="str">
        <f t="shared" si="70"/>
        <v>Variance to Signed Budget</v>
      </c>
      <c r="S107" s="568" t="str">
        <f t="shared" si="70"/>
        <v>% Variance</v>
      </c>
      <c r="T107" s="566" t="str">
        <f t="shared" si="70"/>
        <v>Comments</v>
      </c>
      <c r="U107" s="709"/>
      <c r="V107" s="569" t="str">
        <f>+V6</f>
        <v>Previous Projected Out turn</v>
      </c>
      <c r="W107" s="569" t="str">
        <f>+W6</f>
        <v>Variance to Current</v>
      </c>
      <c r="Y107" s="561"/>
    </row>
    <row r="108" spans="1:38" ht="15.75">
      <c r="A108" s="634" t="s">
        <v>1071</v>
      </c>
      <c r="B108" s="567"/>
      <c r="C108" s="567"/>
      <c r="D108" s="567"/>
      <c r="E108" s="567"/>
      <c r="F108" s="567"/>
      <c r="G108" s="567"/>
      <c r="H108" s="567"/>
      <c r="I108" s="573"/>
      <c r="J108" s="567"/>
      <c r="K108" s="567"/>
      <c r="L108" s="567"/>
      <c r="M108" s="567"/>
      <c r="N108" s="567"/>
      <c r="O108" s="567"/>
      <c r="P108" s="567"/>
      <c r="Q108" s="683"/>
      <c r="R108" s="567"/>
      <c r="S108" s="573"/>
      <c r="T108" s="574"/>
      <c r="V108" s="572"/>
      <c r="W108" s="572"/>
      <c r="Y108" s="561"/>
    </row>
    <row r="109" spans="1:38" ht="23.1" customHeight="1">
      <c r="A109" s="596" t="s">
        <v>1072</v>
      </c>
      <c r="B109" s="577"/>
      <c r="C109" s="577"/>
      <c r="D109" s="577"/>
      <c r="E109" s="577"/>
      <c r="F109" s="577"/>
      <c r="G109" s="577"/>
      <c r="H109" s="577"/>
      <c r="I109" s="578"/>
      <c r="J109" s="577"/>
      <c r="K109" s="577"/>
      <c r="L109" s="577"/>
      <c r="M109" s="577"/>
      <c r="N109" s="577"/>
      <c r="O109" s="577"/>
      <c r="P109" s="577"/>
      <c r="Q109" s="684"/>
      <c r="R109" s="577"/>
      <c r="S109" s="578" t="str">
        <f t="shared" ref="S109:S117" si="71">IFERROR((R109/L109),"")</f>
        <v/>
      </c>
      <c r="T109" s="582"/>
      <c r="V109" s="580"/>
      <c r="W109" s="580">
        <f t="shared" ref="W109:W116" si="72">+Q109-V109</f>
        <v>0</v>
      </c>
      <c r="Y109" s="561"/>
    </row>
    <row r="110" spans="1:38" ht="23.1" customHeight="1">
      <c r="A110" s="596" t="s">
        <v>1073</v>
      </c>
      <c r="B110" s="577"/>
      <c r="C110" s="577"/>
      <c r="D110" s="577"/>
      <c r="E110" s="577"/>
      <c r="F110" s="577"/>
      <c r="G110" s="577"/>
      <c r="H110" s="577"/>
      <c r="I110" s="578"/>
      <c r="J110" s="577"/>
      <c r="K110" s="577"/>
      <c r="L110" s="577"/>
      <c r="M110" s="577"/>
      <c r="N110" s="577"/>
      <c r="O110" s="577"/>
      <c r="P110" s="577"/>
      <c r="Q110" s="684"/>
      <c r="R110" s="577"/>
      <c r="S110" s="578" t="str">
        <f t="shared" si="71"/>
        <v/>
      </c>
      <c r="T110" s="582"/>
      <c r="V110" s="580"/>
      <c r="W110" s="580">
        <f t="shared" si="72"/>
        <v>0</v>
      </c>
      <c r="Y110" s="561"/>
      <c r="Z110" s="564"/>
      <c r="AA110" s="564"/>
      <c r="AB110" s="564"/>
      <c r="AC110" s="564"/>
      <c r="AD110" s="564"/>
      <c r="AE110" s="564"/>
      <c r="AF110" s="564"/>
      <c r="AG110" s="564"/>
      <c r="AH110" s="564"/>
      <c r="AI110" s="564"/>
      <c r="AJ110" s="564"/>
      <c r="AK110" s="564"/>
    </row>
    <row r="111" spans="1:38" ht="23.1" customHeight="1">
      <c r="A111" s="596" t="s">
        <v>1074</v>
      </c>
      <c r="B111" s="577"/>
      <c r="C111" s="577"/>
      <c r="D111" s="577"/>
      <c r="E111" s="577"/>
      <c r="F111" s="577"/>
      <c r="G111" s="577"/>
      <c r="H111" s="577"/>
      <c r="I111" s="578"/>
      <c r="J111" s="577"/>
      <c r="K111" s="577"/>
      <c r="L111" s="577"/>
      <c r="M111" s="577"/>
      <c r="N111" s="577"/>
      <c r="O111" s="577"/>
      <c r="P111" s="577"/>
      <c r="Q111" s="684"/>
      <c r="R111" s="577"/>
      <c r="S111" s="578" t="str">
        <f t="shared" si="71"/>
        <v/>
      </c>
      <c r="T111" s="582"/>
      <c r="V111" s="580"/>
      <c r="W111" s="580">
        <f t="shared" si="72"/>
        <v>0</v>
      </c>
      <c r="Y111" s="561"/>
      <c r="Z111" s="566" t="s">
        <v>977</v>
      </c>
      <c r="AA111" s="566" t="s">
        <v>977</v>
      </c>
      <c r="AB111" s="566" t="s">
        <v>977</v>
      </c>
      <c r="AC111" s="566" t="s">
        <v>977</v>
      </c>
      <c r="AD111" s="566" t="s">
        <v>977</v>
      </c>
      <c r="AE111" s="566" t="s">
        <v>977</v>
      </c>
      <c r="AF111" s="566" t="s">
        <v>977</v>
      </c>
      <c r="AG111" s="566" t="s">
        <v>977</v>
      </c>
      <c r="AH111" s="566" t="s">
        <v>977</v>
      </c>
      <c r="AI111" s="566" t="s">
        <v>977</v>
      </c>
      <c r="AJ111" s="566" t="s">
        <v>977</v>
      </c>
      <c r="AK111" s="566" t="s">
        <v>977</v>
      </c>
    </row>
    <row r="112" spans="1:38" ht="23.1" customHeight="1">
      <c r="A112" s="596" t="s">
        <v>1084</v>
      </c>
      <c r="B112" s="577"/>
      <c r="C112" s="577"/>
      <c r="D112" s="577"/>
      <c r="E112" s="577"/>
      <c r="F112" s="577"/>
      <c r="G112" s="577"/>
      <c r="H112" s="577"/>
      <c r="I112" s="578"/>
      <c r="J112" s="577"/>
      <c r="K112" s="577"/>
      <c r="L112" s="577"/>
      <c r="M112" s="577"/>
      <c r="N112" s="577"/>
      <c r="O112" s="577"/>
      <c r="P112" s="577"/>
      <c r="Q112" s="684"/>
      <c r="R112" s="577"/>
      <c r="S112" s="578" t="str">
        <f t="shared" si="71"/>
        <v/>
      </c>
      <c r="T112" s="582"/>
      <c r="V112" s="580"/>
      <c r="W112" s="580">
        <f t="shared" si="72"/>
        <v>0</v>
      </c>
      <c r="Y112" s="561"/>
      <c r="Z112" s="575"/>
      <c r="AA112" s="575"/>
      <c r="AB112" s="575"/>
      <c r="AC112" s="575"/>
      <c r="AD112" s="575"/>
      <c r="AE112" s="575"/>
      <c r="AF112" s="575"/>
      <c r="AG112" s="575"/>
      <c r="AH112" s="575"/>
      <c r="AI112" s="575"/>
      <c r="AJ112" s="575"/>
      <c r="AK112" s="575"/>
    </row>
    <row r="113" spans="1:38" ht="23.1" customHeight="1">
      <c r="A113" s="596" t="s">
        <v>1085</v>
      </c>
      <c r="B113" s="577"/>
      <c r="C113" s="577"/>
      <c r="D113" s="577"/>
      <c r="E113" s="577"/>
      <c r="F113" s="577"/>
      <c r="G113" s="577"/>
      <c r="H113" s="577"/>
      <c r="I113" s="578"/>
      <c r="J113" s="577"/>
      <c r="K113" s="577"/>
      <c r="L113" s="577"/>
      <c r="M113" s="577"/>
      <c r="N113" s="577"/>
      <c r="O113" s="577"/>
      <c r="P113" s="577"/>
      <c r="Q113" s="684"/>
      <c r="R113" s="577"/>
      <c r="S113" s="578" t="str">
        <f t="shared" si="71"/>
        <v/>
      </c>
      <c r="T113" s="582"/>
      <c r="V113" s="580"/>
      <c r="W113" s="580">
        <f t="shared" si="72"/>
        <v>0</v>
      </c>
      <c r="Y113" s="561"/>
      <c r="Z113" s="575"/>
      <c r="AA113" s="575"/>
      <c r="AB113" s="575"/>
      <c r="AC113" s="575"/>
      <c r="AD113" s="575"/>
      <c r="AE113" s="575"/>
      <c r="AF113" s="575"/>
      <c r="AG113" s="575"/>
      <c r="AH113" s="575"/>
      <c r="AI113" s="575"/>
      <c r="AJ113" s="575"/>
      <c r="AK113" s="575"/>
    </row>
    <row r="114" spans="1:38" ht="23.1" customHeight="1">
      <c r="A114" s="596" t="s">
        <v>1086</v>
      </c>
      <c r="B114" s="577"/>
      <c r="C114" s="577"/>
      <c r="D114" s="577"/>
      <c r="E114" s="577"/>
      <c r="F114" s="577"/>
      <c r="G114" s="577"/>
      <c r="H114" s="577"/>
      <c r="I114" s="578"/>
      <c r="J114" s="577"/>
      <c r="K114" s="577"/>
      <c r="L114" s="577"/>
      <c r="M114" s="577"/>
      <c r="N114" s="577"/>
      <c r="O114" s="577"/>
      <c r="P114" s="577"/>
      <c r="Q114" s="684"/>
      <c r="R114" s="577"/>
      <c r="S114" s="578" t="str">
        <f t="shared" si="71"/>
        <v/>
      </c>
      <c r="T114" s="582"/>
      <c r="V114" s="580"/>
      <c r="W114" s="580">
        <f t="shared" si="72"/>
        <v>0</v>
      </c>
      <c r="Y114" s="561"/>
      <c r="Z114" s="575"/>
      <c r="AA114" s="575"/>
      <c r="AB114" s="575"/>
      <c r="AC114" s="575"/>
      <c r="AD114" s="575"/>
      <c r="AE114" s="575"/>
      <c r="AF114" s="575"/>
      <c r="AG114" s="575"/>
      <c r="AH114" s="575"/>
      <c r="AI114" s="575"/>
      <c r="AJ114" s="575"/>
      <c r="AK114" s="575"/>
    </row>
    <row r="115" spans="1:38" ht="23.1" customHeight="1">
      <c r="A115" s="596" t="s">
        <v>1087</v>
      </c>
      <c r="B115" s="577"/>
      <c r="C115" s="577"/>
      <c r="D115" s="577"/>
      <c r="E115" s="577"/>
      <c r="F115" s="577"/>
      <c r="G115" s="577"/>
      <c r="H115" s="577"/>
      <c r="I115" s="578"/>
      <c r="J115" s="577"/>
      <c r="K115" s="577"/>
      <c r="L115" s="577"/>
      <c r="M115" s="577"/>
      <c r="N115" s="577"/>
      <c r="O115" s="577"/>
      <c r="P115" s="577"/>
      <c r="Q115" s="684"/>
      <c r="R115" s="577"/>
      <c r="S115" s="578" t="str">
        <f t="shared" si="71"/>
        <v/>
      </c>
      <c r="T115" s="582"/>
      <c r="V115" s="580"/>
      <c r="W115" s="580">
        <f t="shared" si="72"/>
        <v>0</v>
      </c>
      <c r="Y115" s="561"/>
      <c r="Z115" s="575"/>
      <c r="AA115" s="575"/>
      <c r="AB115" s="575"/>
      <c r="AC115" s="575"/>
      <c r="AD115" s="575"/>
      <c r="AE115" s="575"/>
      <c r="AF115" s="575"/>
      <c r="AG115" s="575"/>
      <c r="AH115" s="575"/>
      <c r="AI115" s="575"/>
      <c r="AJ115" s="575"/>
      <c r="AK115" s="575"/>
    </row>
    <row r="116" spans="1:38" ht="23.1" customHeight="1">
      <c r="A116" s="596" t="s">
        <v>1088</v>
      </c>
      <c r="B116" s="577"/>
      <c r="C116" s="577"/>
      <c r="D116" s="577"/>
      <c r="E116" s="577"/>
      <c r="F116" s="577"/>
      <c r="G116" s="577"/>
      <c r="H116" s="577"/>
      <c r="I116" s="578"/>
      <c r="J116" s="577"/>
      <c r="K116" s="577"/>
      <c r="L116" s="577"/>
      <c r="M116" s="577"/>
      <c r="N116" s="577"/>
      <c r="O116" s="577"/>
      <c r="P116" s="577"/>
      <c r="Q116" s="684"/>
      <c r="R116" s="577"/>
      <c r="S116" s="578" t="str">
        <f t="shared" si="71"/>
        <v/>
      </c>
      <c r="T116" s="582"/>
      <c r="V116" s="580"/>
      <c r="W116" s="580">
        <f t="shared" si="72"/>
        <v>0</v>
      </c>
      <c r="Y116" s="561"/>
      <c r="Z116" s="575"/>
      <c r="AA116" s="575"/>
      <c r="AB116" s="575"/>
      <c r="AC116" s="575"/>
      <c r="AD116" s="575"/>
      <c r="AE116" s="575"/>
      <c r="AF116" s="575"/>
      <c r="AG116" s="575"/>
      <c r="AH116" s="575"/>
      <c r="AI116" s="575"/>
      <c r="AJ116" s="575"/>
      <c r="AK116" s="575"/>
    </row>
    <row r="117" spans="1:38" s="592" customFormat="1" ht="31.5">
      <c r="A117" s="680" t="s">
        <v>1075</v>
      </c>
      <c r="B117" s="625">
        <f t="shared" ref="B117:R117" si="73">SUM(B109:B112)</f>
        <v>0</v>
      </c>
      <c r="C117" s="625">
        <f t="shared" si="73"/>
        <v>0</v>
      </c>
      <c r="D117" s="625">
        <f t="shared" si="73"/>
        <v>0</v>
      </c>
      <c r="E117" s="622"/>
      <c r="F117" s="625">
        <f t="shared" si="73"/>
        <v>0</v>
      </c>
      <c r="G117" s="625">
        <f t="shared" si="73"/>
        <v>0</v>
      </c>
      <c r="H117" s="625">
        <f t="shared" si="73"/>
        <v>0</v>
      </c>
      <c r="I117" s="599" t="str">
        <f t="shared" ref="I117" si="74">IFERROR((F117/G117),"")</f>
        <v/>
      </c>
      <c r="J117" s="622"/>
      <c r="K117" s="625">
        <f t="shared" si="73"/>
        <v>0</v>
      </c>
      <c r="L117" s="625">
        <f t="shared" si="73"/>
        <v>0</v>
      </c>
      <c r="M117" s="625">
        <f t="shared" si="73"/>
        <v>0</v>
      </c>
      <c r="N117" s="622"/>
      <c r="O117" s="625">
        <f t="shared" si="73"/>
        <v>0</v>
      </c>
      <c r="P117" s="625">
        <f t="shared" si="73"/>
        <v>0</v>
      </c>
      <c r="Q117" s="690">
        <f t="shared" si="73"/>
        <v>0</v>
      </c>
      <c r="R117" s="625">
        <f t="shared" si="73"/>
        <v>0</v>
      </c>
      <c r="S117" s="600" t="str">
        <f t="shared" si="71"/>
        <v/>
      </c>
      <c r="T117" s="626"/>
      <c r="U117" s="697"/>
      <c r="V117" s="627">
        <f t="shared" ref="V117:W117" si="75">SUM(V109:V112)</f>
        <v>0</v>
      </c>
      <c r="W117" s="627">
        <f t="shared" si="75"/>
        <v>0</v>
      </c>
      <c r="X117" s="553"/>
      <c r="Y117" s="561"/>
      <c r="Z117" s="581"/>
      <c r="AA117" s="581"/>
      <c r="AB117" s="581"/>
      <c r="AC117" s="581"/>
      <c r="AD117" s="581"/>
      <c r="AE117" s="581"/>
      <c r="AF117" s="581"/>
      <c r="AG117" s="581"/>
      <c r="AH117" s="581"/>
      <c r="AI117" s="581"/>
      <c r="AJ117" s="581"/>
      <c r="AK117" s="581"/>
      <c r="AL117" s="553"/>
    </row>
    <row r="118" spans="1:38" ht="15.75">
      <c r="A118" s="634" t="s">
        <v>110</v>
      </c>
      <c r="B118" s="608"/>
      <c r="C118" s="608"/>
      <c r="D118" s="608"/>
      <c r="E118" s="608"/>
      <c r="F118" s="608"/>
      <c r="G118" s="608"/>
      <c r="H118" s="608"/>
      <c r="I118" s="609"/>
      <c r="J118" s="608"/>
      <c r="K118" s="608"/>
      <c r="L118" s="608"/>
      <c r="M118" s="608"/>
      <c r="N118" s="608"/>
      <c r="O118" s="608"/>
      <c r="P118" s="608"/>
      <c r="Q118" s="688"/>
      <c r="R118" s="608"/>
      <c r="S118" s="609"/>
      <c r="T118" s="610"/>
      <c r="V118" s="611"/>
      <c r="W118" s="611"/>
      <c r="Y118" s="561"/>
      <c r="Z118" s="581"/>
      <c r="AA118" s="581"/>
      <c r="AB118" s="581"/>
      <c r="AC118" s="581"/>
      <c r="AD118" s="581"/>
      <c r="AE118" s="581"/>
      <c r="AF118" s="581"/>
      <c r="AG118" s="581"/>
      <c r="AH118" s="581"/>
      <c r="AI118" s="581"/>
      <c r="AJ118" s="581"/>
      <c r="AK118" s="581"/>
    </row>
    <row r="119" spans="1:38">
      <c r="A119" s="596" t="s">
        <v>1076</v>
      </c>
      <c r="B119" s="577"/>
      <c r="C119" s="577"/>
      <c r="D119" s="577"/>
      <c r="E119" s="577"/>
      <c r="F119" s="577"/>
      <c r="G119" s="577"/>
      <c r="H119" s="577"/>
      <c r="I119" s="578"/>
      <c r="J119" s="577"/>
      <c r="K119" s="577"/>
      <c r="L119" s="577"/>
      <c r="M119" s="577"/>
      <c r="N119" s="577"/>
      <c r="O119" s="577"/>
      <c r="P119" s="577"/>
      <c r="Q119" s="684"/>
      <c r="R119" s="577"/>
      <c r="S119" s="578"/>
      <c r="T119" s="582"/>
      <c r="V119" s="580"/>
      <c r="W119" s="580">
        <f t="shared" ref="W119:W121" si="76">+Q119-V119</f>
        <v>0</v>
      </c>
      <c r="Y119" s="561"/>
      <c r="Z119" s="581"/>
      <c r="AA119" s="581"/>
      <c r="AB119" s="581"/>
      <c r="AC119" s="581"/>
      <c r="AD119" s="581"/>
      <c r="AE119" s="581"/>
      <c r="AF119" s="581"/>
      <c r="AG119" s="581"/>
      <c r="AH119" s="581"/>
      <c r="AI119" s="581"/>
      <c r="AJ119" s="581"/>
      <c r="AK119" s="581"/>
    </row>
    <row r="120" spans="1:38">
      <c r="A120" s="596" t="s">
        <v>1077</v>
      </c>
      <c r="B120" s="577"/>
      <c r="C120" s="577"/>
      <c r="D120" s="577"/>
      <c r="E120" s="577"/>
      <c r="F120" s="577"/>
      <c r="G120" s="577"/>
      <c r="H120" s="577"/>
      <c r="I120" s="578"/>
      <c r="J120" s="577"/>
      <c r="K120" s="577"/>
      <c r="L120" s="577"/>
      <c r="M120" s="577"/>
      <c r="N120" s="577"/>
      <c r="O120" s="577"/>
      <c r="P120" s="577"/>
      <c r="Q120" s="684"/>
      <c r="R120" s="577"/>
      <c r="S120" s="578"/>
      <c r="T120" s="582"/>
      <c r="V120" s="580"/>
      <c r="W120" s="580">
        <f t="shared" si="76"/>
        <v>0</v>
      </c>
      <c r="Y120" s="561"/>
      <c r="Z120" s="581"/>
      <c r="AA120" s="581"/>
      <c r="AB120" s="581"/>
      <c r="AC120" s="581"/>
      <c r="AD120" s="581"/>
      <c r="AE120" s="581"/>
      <c r="AF120" s="581"/>
      <c r="AG120" s="581"/>
      <c r="AH120" s="581"/>
      <c r="AI120" s="581"/>
      <c r="AJ120" s="581"/>
      <c r="AK120" s="581"/>
    </row>
    <row r="121" spans="1:38">
      <c r="A121" s="596" t="s">
        <v>1078</v>
      </c>
      <c r="B121" s="577"/>
      <c r="C121" s="577"/>
      <c r="D121" s="577"/>
      <c r="E121" s="577"/>
      <c r="F121" s="577"/>
      <c r="G121" s="577"/>
      <c r="H121" s="577"/>
      <c r="I121" s="578"/>
      <c r="J121" s="577"/>
      <c r="K121" s="577"/>
      <c r="L121" s="577"/>
      <c r="M121" s="577"/>
      <c r="N121" s="577"/>
      <c r="O121" s="577"/>
      <c r="P121" s="577"/>
      <c r="Q121" s="684"/>
      <c r="R121" s="577"/>
      <c r="S121" s="578"/>
      <c r="T121" s="582"/>
      <c r="V121" s="580"/>
      <c r="W121" s="580">
        <f t="shared" si="76"/>
        <v>0</v>
      </c>
      <c r="Y121" s="561"/>
      <c r="Z121" s="581"/>
      <c r="AA121" s="581"/>
      <c r="AB121" s="581"/>
      <c r="AC121" s="581"/>
      <c r="AD121" s="581"/>
      <c r="AE121" s="581"/>
      <c r="AF121" s="581"/>
      <c r="AG121" s="581"/>
      <c r="AH121" s="581"/>
      <c r="AI121" s="581"/>
      <c r="AJ121" s="581"/>
      <c r="AK121" s="581"/>
    </row>
    <row r="122" spans="1:38" s="592" customFormat="1" ht="15.75">
      <c r="A122" s="680" t="s">
        <v>1079</v>
      </c>
      <c r="B122" s="625">
        <f t="shared" ref="B122:R122" si="77">SUM(B119:B121)</f>
        <v>0</v>
      </c>
      <c r="C122" s="625">
        <f t="shared" si="77"/>
        <v>0</v>
      </c>
      <c r="D122" s="625">
        <f t="shared" si="77"/>
        <v>0</v>
      </c>
      <c r="E122" s="622"/>
      <c r="F122" s="625">
        <f t="shared" si="77"/>
        <v>0</v>
      </c>
      <c r="G122" s="625">
        <f t="shared" si="77"/>
        <v>0</v>
      </c>
      <c r="H122" s="625">
        <f t="shared" si="77"/>
        <v>0</v>
      </c>
      <c r="I122" s="599" t="str">
        <f t="shared" ref="I122" si="78">IFERROR((F122/G122),"")</f>
        <v/>
      </c>
      <c r="J122" s="622"/>
      <c r="K122" s="625">
        <f t="shared" si="77"/>
        <v>0</v>
      </c>
      <c r="L122" s="625">
        <f t="shared" si="77"/>
        <v>0</v>
      </c>
      <c r="M122" s="625">
        <f t="shared" si="77"/>
        <v>0</v>
      </c>
      <c r="N122" s="622"/>
      <c r="O122" s="625">
        <f t="shared" si="77"/>
        <v>0</v>
      </c>
      <c r="P122" s="625">
        <f t="shared" si="77"/>
        <v>0</v>
      </c>
      <c r="Q122" s="690">
        <f t="shared" si="77"/>
        <v>0</v>
      </c>
      <c r="R122" s="625">
        <f t="shared" si="77"/>
        <v>0</v>
      </c>
      <c r="S122" s="600" t="str">
        <f t="shared" ref="S122" si="79">IFERROR((R122/L122),"")</f>
        <v/>
      </c>
      <c r="T122" s="626"/>
      <c r="U122" s="697"/>
      <c r="V122" s="627">
        <f t="shared" ref="V122:W122" si="80">SUM(V119:V121)</f>
        <v>0</v>
      </c>
      <c r="W122" s="627">
        <f t="shared" si="80"/>
        <v>0</v>
      </c>
      <c r="X122" s="553"/>
      <c r="Y122" s="561"/>
      <c r="Z122" s="581"/>
      <c r="AA122" s="581"/>
      <c r="AB122" s="581"/>
      <c r="AC122" s="581"/>
      <c r="AD122" s="581"/>
      <c r="AE122" s="581"/>
      <c r="AF122" s="581"/>
      <c r="AG122" s="581"/>
      <c r="AH122" s="581"/>
      <c r="AI122" s="581"/>
      <c r="AJ122" s="581"/>
      <c r="AK122" s="581"/>
      <c r="AL122" s="553"/>
    </row>
    <row r="123" spans="1:38" ht="15.75">
      <c r="A123" s="634" t="s">
        <v>1058</v>
      </c>
      <c r="B123" s="608"/>
      <c r="C123" s="608"/>
      <c r="D123" s="608"/>
      <c r="E123" s="608"/>
      <c r="F123" s="608"/>
      <c r="G123" s="608"/>
      <c r="H123" s="608"/>
      <c r="I123" s="609"/>
      <c r="J123" s="608"/>
      <c r="K123" s="608"/>
      <c r="L123" s="608"/>
      <c r="M123" s="608"/>
      <c r="N123" s="608"/>
      <c r="O123" s="608"/>
      <c r="P123" s="608"/>
      <c r="Q123" s="688"/>
      <c r="R123" s="608"/>
      <c r="S123" s="609"/>
      <c r="T123" s="610"/>
      <c r="V123" s="611"/>
      <c r="W123" s="611"/>
      <c r="Y123" s="561"/>
      <c r="Z123" s="581"/>
      <c r="AA123" s="581"/>
      <c r="AB123" s="581"/>
      <c r="AC123" s="581"/>
      <c r="AD123" s="581"/>
      <c r="AE123" s="581"/>
      <c r="AF123" s="581"/>
      <c r="AG123" s="581"/>
      <c r="AH123" s="581"/>
      <c r="AI123" s="581"/>
      <c r="AJ123" s="581"/>
      <c r="AK123" s="581"/>
    </row>
    <row r="124" spans="1:38" ht="22.5" customHeight="1">
      <c r="A124" s="596" t="s">
        <v>1080</v>
      </c>
      <c r="B124" s="577"/>
      <c r="C124" s="577"/>
      <c r="D124" s="577"/>
      <c r="E124" s="577"/>
      <c r="F124" s="577"/>
      <c r="G124" s="577"/>
      <c r="H124" s="577"/>
      <c r="I124" s="578"/>
      <c r="J124" s="577"/>
      <c r="K124" s="577"/>
      <c r="L124" s="577"/>
      <c r="M124" s="577"/>
      <c r="N124" s="577"/>
      <c r="O124" s="577"/>
      <c r="P124" s="577"/>
      <c r="Q124" s="684"/>
      <c r="R124" s="577"/>
      <c r="S124" s="578"/>
      <c r="T124" s="582"/>
      <c r="V124" s="580"/>
      <c r="W124" s="580">
        <f t="shared" ref="W124:W125" si="81">+Q124-V124</f>
        <v>0</v>
      </c>
      <c r="Y124" s="561"/>
      <c r="Z124" s="581"/>
      <c r="AA124" s="581"/>
      <c r="AB124" s="581"/>
      <c r="AC124" s="581"/>
      <c r="AD124" s="581"/>
      <c r="AE124" s="581"/>
      <c r="AF124" s="581"/>
      <c r="AG124" s="581"/>
      <c r="AH124" s="581"/>
      <c r="AI124" s="581"/>
      <c r="AJ124" s="581"/>
      <c r="AK124" s="581"/>
    </row>
    <row r="125" spans="1:38">
      <c r="A125" s="596" t="s">
        <v>1081</v>
      </c>
      <c r="B125" s="577"/>
      <c r="C125" s="577"/>
      <c r="D125" s="577"/>
      <c r="E125" s="577"/>
      <c r="F125" s="577"/>
      <c r="G125" s="577"/>
      <c r="H125" s="577"/>
      <c r="I125" s="578"/>
      <c r="J125" s="577"/>
      <c r="K125" s="577"/>
      <c r="L125" s="577"/>
      <c r="M125" s="577"/>
      <c r="N125" s="577"/>
      <c r="O125" s="577"/>
      <c r="P125" s="577"/>
      <c r="Q125" s="684"/>
      <c r="R125" s="577"/>
      <c r="S125" s="578"/>
      <c r="T125" s="582"/>
      <c r="V125" s="580"/>
      <c r="W125" s="580">
        <f t="shared" si="81"/>
        <v>0</v>
      </c>
      <c r="Y125" s="561"/>
      <c r="Z125" s="636"/>
      <c r="AA125" s="636"/>
      <c r="AB125" s="636"/>
      <c r="AC125" s="636"/>
      <c r="AD125" s="636"/>
      <c r="AE125" s="636"/>
      <c r="AF125" s="636"/>
      <c r="AG125" s="636"/>
      <c r="AH125" s="636"/>
      <c r="AI125" s="636"/>
      <c r="AJ125" s="636"/>
      <c r="AK125" s="636"/>
      <c r="AL125" s="591"/>
    </row>
    <row r="126" spans="1:38" ht="31.5">
      <c r="A126" s="638" t="s">
        <v>1082</v>
      </c>
      <c r="B126" s="639">
        <f>-SUM(B117,B122,B124:B125)</f>
        <v>0</v>
      </c>
      <c r="C126" s="639">
        <f t="shared" ref="C126:D126" si="82">-SUM(C117,C122,C124:C125)</f>
        <v>0</v>
      </c>
      <c r="D126" s="639">
        <f t="shared" si="82"/>
        <v>0</v>
      </c>
      <c r="E126" s="640"/>
      <c r="F126" s="639">
        <f t="shared" ref="F126:H126" si="83">-SUM(F117,F122,F124:F125)</f>
        <v>0</v>
      </c>
      <c r="G126" s="639">
        <f t="shared" si="83"/>
        <v>0</v>
      </c>
      <c r="H126" s="639">
        <f t="shared" si="83"/>
        <v>0</v>
      </c>
      <c r="I126" s="641" t="str">
        <f t="shared" ref="I126" si="84">IFERROR((F126/G126),"")</f>
        <v/>
      </c>
      <c r="J126" s="640"/>
      <c r="K126" s="639">
        <f t="shared" ref="K126:M126" si="85">-SUM(K117,K122,K124:K125)</f>
        <v>0</v>
      </c>
      <c r="L126" s="639">
        <f t="shared" si="85"/>
        <v>0</v>
      </c>
      <c r="M126" s="639">
        <f t="shared" si="85"/>
        <v>0</v>
      </c>
      <c r="N126" s="640"/>
      <c r="O126" s="639">
        <f t="shared" ref="O126:R126" si="86">-SUM(O117,O122,O124:O125)</f>
        <v>0</v>
      </c>
      <c r="P126" s="639">
        <f t="shared" si="86"/>
        <v>0</v>
      </c>
      <c r="Q126" s="692">
        <f t="shared" si="86"/>
        <v>0</v>
      </c>
      <c r="R126" s="639">
        <f t="shared" si="86"/>
        <v>0</v>
      </c>
      <c r="S126" s="642" t="str">
        <f t="shared" ref="S126" si="87">IFERROR((R126/L126),"")</f>
        <v/>
      </c>
      <c r="T126" s="643"/>
      <c r="V126" s="644">
        <f t="shared" ref="V126:W126" si="88">-SUM(V117,V122,V124:V125)</f>
        <v>0</v>
      </c>
      <c r="W126" s="644">
        <f t="shared" si="88"/>
        <v>0</v>
      </c>
      <c r="Y126" s="561"/>
      <c r="Z126" s="618"/>
      <c r="AA126" s="618"/>
      <c r="AB126" s="618"/>
      <c r="AC126" s="618"/>
      <c r="AD126" s="618"/>
      <c r="AE126" s="618"/>
      <c r="AF126" s="618"/>
      <c r="AG126" s="618"/>
      <c r="AH126" s="618"/>
      <c r="AI126" s="618"/>
      <c r="AJ126" s="618"/>
      <c r="AK126" s="618"/>
    </row>
    <row r="127" spans="1:38">
      <c r="Y127" s="561"/>
      <c r="Z127" s="581"/>
      <c r="AA127" s="581"/>
      <c r="AB127" s="581"/>
      <c r="AC127" s="581"/>
      <c r="AD127" s="581"/>
      <c r="AE127" s="581"/>
      <c r="AF127" s="581"/>
      <c r="AG127" s="581"/>
      <c r="AH127" s="581"/>
      <c r="AI127" s="581"/>
      <c r="AJ127" s="581"/>
      <c r="AK127" s="581"/>
    </row>
    <row r="128" spans="1:38">
      <c r="I128" s="681"/>
      <c r="Q128" s="696"/>
      <c r="Y128" s="561"/>
      <c r="Z128" s="581"/>
      <c r="AA128" s="581"/>
      <c r="AB128" s="581"/>
      <c r="AC128" s="581"/>
      <c r="AD128" s="581"/>
      <c r="AE128" s="581"/>
      <c r="AF128" s="581"/>
      <c r="AG128" s="581"/>
      <c r="AH128" s="581"/>
      <c r="AI128" s="581"/>
      <c r="AJ128" s="581"/>
      <c r="AK128" s="581"/>
    </row>
    <row r="129" spans="25:38">
      <c r="Y129" s="561"/>
      <c r="Z129" s="581"/>
      <c r="AA129" s="581"/>
      <c r="AB129" s="581"/>
      <c r="AC129" s="581"/>
      <c r="AD129" s="581"/>
      <c r="AE129" s="581"/>
      <c r="AF129" s="581"/>
      <c r="AG129" s="581"/>
      <c r="AH129" s="581"/>
      <c r="AI129" s="581"/>
      <c r="AJ129" s="581"/>
      <c r="AK129" s="581"/>
    </row>
    <row r="130" spans="25:38">
      <c r="Y130" s="561"/>
      <c r="Z130" s="636"/>
      <c r="AA130" s="636"/>
      <c r="AB130" s="636"/>
      <c r="AC130" s="636"/>
      <c r="AD130" s="636"/>
      <c r="AE130" s="636"/>
      <c r="AF130" s="636"/>
      <c r="AG130" s="636"/>
      <c r="AH130" s="636"/>
      <c r="AI130" s="636"/>
      <c r="AJ130" s="636"/>
      <c r="AK130" s="636"/>
      <c r="AL130" s="591"/>
    </row>
    <row r="131" spans="25:38">
      <c r="Y131" s="561"/>
      <c r="Z131" s="618"/>
      <c r="AA131" s="618"/>
      <c r="AB131" s="618"/>
      <c r="AC131" s="618"/>
      <c r="AD131" s="618"/>
      <c r="AE131" s="618"/>
      <c r="AF131" s="618"/>
      <c r="AG131" s="618"/>
      <c r="AH131" s="618"/>
      <c r="AI131" s="618"/>
      <c r="AJ131" s="618"/>
      <c r="AK131" s="618"/>
    </row>
    <row r="132" spans="25:38">
      <c r="Y132" s="561"/>
      <c r="Z132" s="581"/>
      <c r="AA132" s="581"/>
      <c r="AB132" s="581"/>
      <c r="AC132" s="581"/>
      <c r="AD132" s="581"/>
      <c r="AE132" s="581"/>
      <c r="AF132" s="581"/>
      <c r="AG132" s="581"/>
      <c r="AH132" s="581"/>
      <c r="AI132" s="581"/>
      <c r="AJ132" s="581"/>
      <c r="AK132" s="581"/>
    </row>
    <row r="133" spans="25:38">
      <c r="Y133" s="561"/>
      <c r="Z133" s="581"/>
      <c r="AA133" s="581"/>
      <c r="AB133" s="581"/>
      <c r="AC133" s="581"/>
      <c r="AD133" s="581"/>
      <c r="AE133" s="581"/>
      <c r="AF133" s="581"/>
      <c r="AG133" s="581"/>
      <c r="AH133" s="581"/>
      <c r="AI133" s="581"/>
      <c r="AJ133" s="581"/>
      <c r="AK133" s="581"/>
    </row>
    <row r="134" spans="25:38">
      <c r="Y134" s="561"/>
      <c r="Z134" s="670"/>
      <c r="AA134" s="670"/>
      <c r="AB134" s="670"/>
      <c r="AC134" s="670"/>
      <c r="AD134" s="670"/>
      <c r="AE134" s="670"/>
      <c r="AF134" s="670"/>
      <c r="AG134" s="670"/>
      <c r="AH134" s="670"/>
      <c r="AI134" s="670"/>
      <c r="AJ134" s="670"/>
      <c r="AK134" s="670"/>
    </row>
    <row r="135" spans="25:38">
      <c r="Y135" s="561"/>
    </row>
    <row r="136" spans="25:38">
      <c r="Y136" s="561"/>
    </row>
    <row r="137" spans="25:38">
      <c r="Y137" s="561"/>
    </row>
    <row r="138" spans="25:38">
      <c r="Y138" s="561"/>
    </row>
    <row r="139" spans="25:38">
      <c r="Y139" s="561"/>
    </row>
    <row r="140" spans="25:38">
      <c r="Y140" s="561"/>
    </row>
    <row r="141" spans="25:38">
      <c r="Y141" s="561"/>
    </row>
    <row r="142" spans="25:38">
      <c r="Y142" s="561"/>
    </row>
    <row r="143" spans="25:38">
      <c r="Y143" s="561"/>
    </row>
    <row r="144" spans="25:38">
      <c r="Y144" s="561"/>
    </row>
    <row r="145" spans="25:25">
      <c r="Y145" s="561"/>
    </row>
  </sheetData>
  <mergeCells count="17">
    <mergeCell ref="B67:D67"/>
    <mergeCell ref="F67:I67"/>
    <mergeCell ref="K67:M67"/>
    <mergeCell ref="O67:T67"/>
    <mergeCell ref="V67:W67"/>
    <mergeCell ref="B106:D106"/>
    <mergeCell ref="F106:I106"/>
    <mergeCell ref="K106:M106"/>
    <mergeCell ref="O106:T106"/>
    <mergeCell ref="V106:W106"/>
    <mergeCell ref="B3:H3"/>
    <mergeCell ref="Z4:AK4"/>
    <mergeCell ref="B5:D5"/>
    <mergeCell ref="F5:I5"/>
    <mergeCell ref="K5:M5"/>
    <mergeCell ref="O5:T5"/>
    <mergeCell ref="V5:W5"/>
  </mergeCells>
  <dataValidations count="1">
    <dataValidation type="list" allowBlank="1" showInputMessage="1" showErrorMessage="1" sqref="G131061:H131061 G196597:H196597 G262133:H262133 G327669:H327669 G393205:H393205 G458741:H458741 G524277:H524277 G589813:H589813 G655349:H655349 G720885:H720885 G786421:H786421 G851957:H851957 G917493:H917493 G983029:H983029 G65525:H65525" xr:uid="{6D633AC7-49DB-433E-98E4-DED68FB7343E}">
      <formula1>School</formula1>
    </dataValidation>
  </dataValidations>
  <pageMargins left="0.19685039370078741" right="0.19685039370078741" top="0.39370078740157483" bottom="0.39370078740157483" header="0" footer="0"/>
  <pageSetup paperSize="9" scale="65" fitToHeight="0" orientation="landscape" r:id="rId1"/>
  <headerFooter alignWithMargins="0">
    <oddFooter>&amp;C_x000D_&amp;1#&amp;"Calibri"&amp;10&amp;K000000 OFFICIAL</oddFooter>
  </headerFooter>
  <rowBreaks count="1" manualBreakCount="1">
    <brk id="105" max="22"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DQ7"/>
  <sheetViews>
    <sheetView workbookViewId="0">
      <selection activeCell="O12" sqref="O12"/>
    </sheetView>
  </sheetViews>
  <sheetFormatPr defaultRowHeight="15"/>
  <sheetData>
    <row r="1" spans="1:121" s="129" customFormat="1" ht="15.75">
      <c r="A1" s="127" t="str">
        <f>Outturn!A1</f>
        <v>Birmingham Financial Monitoring Return 2025-26</v>
      </c>
      <c r="B1" s="128"/>
      <c r="H1" s="129" t="str">
        <f>YTD!H1</f>
        <v xml:space="preserve"> Quarter 1 2025-26</v>
      </c>
    </row>
    <row r="2" spans="1:121" s="129" customFormat="1" ht="15.75">
      <c r="A2" s="127" t="str">
        <f>Outturn!A2</f>
        <v xml:space="preserve">LA Data Sheet - 2025-26 </v>
      </c>
      <c r="B2" s="128"/>
      <c r="C2" s="127" t="s">
        <v>793</v>
      </c>
    </row>
    <row r="3" spans="1:121" s="129" customFormat="1" ht="15.75">
      <c r="A3" s="150"/>
      <c r="B3" s="150"/>
    </row>
    <row r="4" spans="1:121" s="135" customFormat="1" ht="12.75" customHeight="1">
      <c r="A4" s="761" t="s">
        <v>218</v>
      </c>
      <c r="B4" s="762"/>
      <c r="C4" s="762"/>
      <c r="D4" s="762"/>
      <c r="E4" s="762"/>
      <c r="F4" s="763"/>
      <c r="G4" s="764" t="s">
        <v>219</v>
      </c>
      <c r="H4" s="765"/>
      <c r="I4" s="765"/>
      <c r="J4" s="765"/>
      <c r="K4" s="765"/>
      <c r="L4" s="765"/>
      <c r="M4" s="765"/>
      <c r="N4" s="765"/>
      <c r="O4" s="765"/>
      <c r="P4" s="765"/>
      <c r="Q4" s="765"/>
      <c r="R4" s="765"/>
      <c r="S4" s="765"/>
      <c r="T4" s="765"/>
      <c r="U4" s="765"/>
      <c r="V4" s="765"/>
      <c r="W4" s="765"/>
      <c r="X4" s="765"/>
      <c r="Y4" s="765"/>
      <c r="Z4" s="765"/>
      <c r="AA4" s="765"/>
      <c r="AB4" s="765"/>
      <c r="AC4" s="765"/>
      <c r="AD4" s="765"/>
      <c r="AE4" s="765"/>
      <c r="AF4" s="765"/>
      <c r="AG4" s="765"/>
      <c r="AH4" s="765"/>
      <c r="AI4" s="765"/>
      <c r="AJ4" s="765"/>
      <c r="AK4" s="765"/>
      <c r="AL4" s="765"/>
      <c r="AM4" s="765"/>
      <c r="AN4" s="765"/>
      <c r="AO4" s="765"/>
      <c r="AP4" s="765"/>
      <c r="AQ4" s="765"/>
      <c r="AR4" s="765"/>
      <c r="AS4" s="765"/>
      <c r="AT4" s="765"/>
      <c r="AU4" s="765"/>
      <c r="AV4" s="765"/>
      <c r="AW4" s="765"/>
      <c r="AX4" s="765"/>
      <c r="AY4" s="765"/>
      <c r="AZ4" s="765"/>
      <c r="BA4" s="765"/>
      <c r="BB4" s="765"/>
      <c r="BC4" s="765"/>
      <c r="BD4" s="765"/>
      <c r="BE4" s="765"/>
      <c r="BF4" s="765"/>
      <c r="BG4" s="765"/>
      <c r="BH4" s="765"/>
      <c r="BI4" s="766"/>
      <c r="BJ4" s="767" t="s">
        <v>220</v>
      </c>
      <c r="BK4" s="768"/>
      <c r="BL4" s="768"/>
      <c r="BM4" s="768"/>
      <c r="BN4" s="768"/>
      <c r="BO4" s="768"/>
      <c r="BP4" s="768"/>
      <c r="BQ4" s="768"/>
      <c r="BR4" s="768"/>
      <c r="BS4" s="768"/>
      <c r="BT4" s="768"/>
      <c r="BU4" s="769"/>
      <c r="BV4" s="770" t="s">
        <v>221</v>
      </c>
      <c r="BW4" s="771"/>
      <c r="BX4" s="771"/>
      <c r="BY4" s="771"/>
      <c r="BZ4" s="771"/>
      <c r="CA4" s="771"/>
      <c r="CB4" s="771"/>
      <c r="CC4" s="771"/>
      <c r="CD4" s="772"/>
      <c r="CE4" s="773" t="s">
        <v>222</v>
      </c>
      <c r="CF4" s="773"/>
      <c r="CG4" s="773"/>
      <c r="CH4" s="773"/>
      <c r="CI4" s="773"/>
      <c r="CJ4" s="773"/>
      <c r="CK4" s="774" t="s">
        <v>223</v>
      </c>
      <c r="CL4" s="775"/>
      <c r="CM4" s="775"/>
      <c r="CN4" s="775"/>
      <c r="CO4" s="775"/>
      <c r="CP4" s="775"/>
      <c r="CQ4" s="775"/>
      <c r="CR4" s="775"/>
      <c r="CS4" s="776"/>
      <c r="CT4" s="755" t="s">
        <v>224</v>
      </c>
      <c r="CU4" s="756"/>
      <c r="CV4" s="756"/>
      <c r="CW4" s="756"/>
      <c r="CX4" s="756"/>
      <c r="CY4" s="756"/>
      <c r="CZ4" s="756"/>
      <c r="DA4" s="756"/>
      <c r="DB4" s="757"/>
      <c r="DC4" s="758" t="s">
        <v>225</v>
      </c>
      <c r="DD4" s="758"/>
      <c r="DE4" s="758"/>
      <c r="DF4" s="758"/>
      <c r="DG4" s="758"/>
      <c r="DH4" s="758"/>
      <c r="DI4" s="758"/>
      <c r="DJ4" s="758"/>
      <c r="DK4" s="758"/>
      <c r="DL4" s="759" t="s">
        <v>226</v>
      </c>
      <c r="DM4" s="759"/>
      <c r="DN4" s="760" t="s">
        <v>227</v>
      </c>
      <c r="DO4" s="760"/>
      <c r="DP4" s="134"/>
    </row>
    <row r="5" spans="1:121" s="146" customFormat="1" ht="173.25">
      <c r="A5" s="136" t="s">
        <v>228</v>
      </c>
      <c r="B5" s="136" t="s">
        <v>214</v>
      </c>
      <c r="C5" s="136" t="s">
        <v>229</v>
      </c>
      <c r="D5" s="136" t="s">
        <v>230</v>
      </c>
      <c r="E5" s="136" t="s">
        <v>231</v>
      </c>
      <c r="F5" s="136" t="s">
        <v>232</v>
      </c>
      <c r="G5" s="137" t="s">
        <v>233</v>
      </c>
      <c r="H5" s="137" t="s">
        <v>22</v>
      </c>
      <c r="I5" s="137" t="s">
        <v>234</v>
      </c>
      <c r="J5" s="137" t="s">
        <v>271</v>
      </c>
      <c r="K5" s="137" t="s">
        <v>26</v>
      </c>
      <c r="L5" s="137" t="s">
        <v>28</v>
      </c>
      <c r="M5" s="137" t="s">
        <v>235</v>
      </c>
      <c r="N5" s="137" t="s">
        <v>273</v>
      </c>
      <c r="O5" s="137" t="s">
        <v>272</v>
      </c>
      <c r="P5" s="137" t="s">
        <v>32</v>
      </c>
      <c r="Q5" s="137" t="s">
        <v>34</v>
      </c>
      <c r="R5" s="137" t="s">
        <v>36</v>
      </c>
      <c r="S5" s="137" t="s">
        <v>236</v>
      </c>
      <c r="T5" s="137" t="s">
        <v>40</v>
      </c>
      <c r="U5" s="137" t="s">
        <v>237</v>
      </c>
      <c r="V5" s="137" t="s">
        <v>278</v>
      </c>
      <c r="W5" s="137" t="s">
        <v>279</v>
      </c>
      <c r="X5" s="137" t="s">
        <v>280</v>
      </c>
      <c r="Y5" s="137" t="s">
        <v>281</v>
      </c>
      <c r="Z5" s="137" t="s">
        <v>238</v>
      </c>
      <c r="AA5" s="137" t="s">
        <v>46</v>
      </c>
      <c r="AB5" s="137" t="s">
        <v>239</v>
      </c>
      <c r="AC5" s="137" t="s">
        <v>50</v>
      </c>
      <c r="AD5" s="137" t="s">
        <v>52</v>
      </c>
      <c r="AE5" s="137" t="s">
        <v>54</v>
      </c>
      <c r="AF5" s="137" t="s">
        <v>56</v>
      </c>
      <c r="AG5" s="137" t="s">
        <v>58</v>
      </c>
      <c r="AH5" s="137" t="s">
        <v>60</v>
      </c>
      <c r="AI5" s="137" t="s">
        <v>240</v>
      </c>
      <c r="AJ5" s="137" t="s">
        <v>64</v>
      </c>
      <c r="AK5" s="137" t="s">
        <v>66</v>
      </c>
      <c r="AL5" s="137" t="s">
        <v>68</v>
      </c>
      <c r="AM5" s="137" t="s">
        <v>70</v>
      </c>
      <c r="AN5" s="137" t="s">
        <v>72</v>
      </c>
      <c r="AO5" s="137" t="s">
        <v>74</v>
      </c>
      <c r="AP5" s="137" t="s">
        <v>76</v>
      </c>
      <c r="AQ5" s="137" t="s">
        <v>78</v>
      </c>
      <c r="AR5" s="137" t="s">
        <v>80</v>
      </c>
      <c r="AS5" s="137" t="s">
        <v>241</v>
      </c>
      <c r="AT5" s="137" t="s">
        <v>84</v>
      </c>
      <c r="AU5" s="137" t="s">
        <v>242</v>
      </c>
      <c r="AV5" s="137" t="s">
        <v>88</v>
      </c>
      <c r="AW5" s="137" t="s">
        <v>90</v>
      </c>
      <c r="AX5" s="137" t="s">
        <v>92</v>
      </c>
      <c r="AY5" s="137" t="s">
        <v>94</v>
      </c>
      <c r="AZ5" s="137" t="s">
        <v>96</v>
      </c>
      <c r="BA5" s="137" t="s">
        <v>98</v>
      </c>
      <c r="BB5" s="137" t="s">
        <v>286</v>
      </c>
      <c r="BC5" s="137" t="s">
        <v>287</v>
      </c>
      <c r="BD5" s="137" t="s">
        <v>100</v>
      </c>
      <c r="BE5" s="137" t="s">
        <v>102</v>
      </c>
      <c r="BF5" s="137" t="s">
        <v>243</v>
      </c>
      <c r="BG5" s="137" t="s">
        <v>244</v>
      </c>
      <c r="BH5" s="137" t="s">
        <v>245</v>
      </c>
      <c r="BI5" s="137" t="s">
        <v>246</v>
      </c>
      <c r="BJ5" s="138" t="s">
        <v>247</v>
      </c>
      <c r="BK5" s="138" t="s">
        <v>112</v>
      </c>
      <c r="BL5" s="138" t="s">
        <v>114</v>
      </c>
      <c r="BM5" s="138" t="s">
        <v>248</v>
      </c>
      <c r="BN5" s="138" t="s">
        <v>118</v>
      </c>
      <c r="BO5" s="138" t="s">
        <v>249</v>
      </c>
      <c r="BP5" s="138" t="s">
        <v>122</v>
      </c>
      <c r="BQ5" s="138" t="s">
        <v>124</v>
      </c>
      <c r="BR5" s="138" t="s">
        <v>250</v>
      </c>
      <c r="BS5" s="138" t="s">
        <v>251</v>
      </c>
      <c r="BT5" s="138" t="s">
        <v>252</v>
      </c>
      <c r="BU5" s="138" t="s">
        <v>253</v>
      </c>
      <c r="BV5" s="139" t="s">
        <v>254</v>
      </c>
      <c r="BW5" s="139" t="s">
        <v>134</v>
      </c>
      <c r="BX5" s="139" t="s">
        <v>255</v>
      </c>
      <c r="BY5" s="139" t="s">
        <v>138</v>
      </c>
      <c r="BZ5" s="139" t="s">
        <v>140</v>
      </c>
      <c r="CA5" s="139" t="s">
        <v>256</v>
      </c>
      <c r="CB5" s="139" t="s">
        <v>257</v>
      </c>
      <c r="CC5" s="139" t="s">
        <v>258</v>
      </c>
      <c r="CD5" s="139" t="s">
        <v>259</v>
      </c>
      <c r="CE5" s="130" t="s">
        <v>147</v>
      </c>
      <c r="CF5" s="130" t="s">
        <v>149</v>
      </c>
      <c r="CG5" s="130" t="s">
        <v>260</v>
      </c>
      <c r="CH5" s="130" t="s">
        <v>153</v>
      </c>
      <c r="CI5" s="130" t="s">
        <v>155</v>
      </c>
      <c r="CJ5" s="130" t="s">
        <v>261</v>
      </c>
      <c r="CK5" s="140" t="s">
        <v>262</v>
      </c>
      <c r="CL5" s="140" t="s">
        <v>263</v>
      </c>
      <c r="CM5" s="140" t="s">
        <v>264</v>
      </c>
      <c r="CN5" s="140" t="s">
        <v>165</v>
      </c>
      <c r="CO5" s="140" t="s">
        <v>166</v>
      </c>
      <c r="CP5" s="140" t="s">
        <v>289</v>
      </c>
      <c r="CQ5" s="140" t="s">
        <v>265</v>
      </c>
      <c r="CR5" s="140" t="s">
        <v>167</v>
      </c>
      <c r="CS5" s="140" t="s">
        <v>266</v>
      </c>
      <c r="CT5" s="141" t="s">
        <v>262</v>
      </c>
      <c r="CU5" s="141" t="s">
        <v>263</v>
      </c>
      <c r="CV5" s="141" t="s">
        <v>264</v>
      </c>
      <c r="CW5" s="141" t="s">
        <v>165</v>
      </c>
      <c r="CX5" s="141" t="s">
        <v>166</v>
      </c>
      <c r="CY5" s="141" t="s">
        <v>289</v>
      </c>
      <c r="CZ5" s="141" t="s">
        <v>265</v>
      </c>
      <c r="DA5" s="141" t="s">
        <v>167</v>
      </c>
      <c r="DB5" s="141" t="s">
        <v>266</v>
      </c>
      <c r="DC5" s="131" t="s">
        <v>170</v>
      </c>
      <c r="DD5" s="131" t="s">
        <v>172</v>
      </c>
      <c r="DE5" s="131" t="s">
        <v>173</v>
      </c>
      <c r="DF5" s="131" t="s">
        <v>174</v>
      </c>
      <c r="DG5" s="131" t="s">
        <v>175</v>
      </c>
      <c r="DH5" s="131" t="s">
        <v>177</v>
      </c>
      <c r="DI5" s="131" t="s">
        <v>178</v>
      </c>
      <c r="DJ5" s="131" t="s">
        <v>179</v>
      </c>
      <c r="DK5" s="131" t="s">
        <v>267</v>
      </c>
      <c r="DL5" s="142" t="s">
        <v>170</v>
      </c>
      <c r="DM5" s="142" t="s">
        <v>172</v>
      </c>
      <c r="DN5" s="143" t="s">
        <v>175</v>
      </c>
      <c r="DO5" s="143" t="s">
        <v>177</v>
      </c>
      <c r="DP5" s="144" t="s">
        <v>268</v>
      </c>
      <c r="DQ5" s="145" t="s">
        <v>269</v>
      </c>
    </row>
    <row r="6" spans="1:121" s="135" customFormat="1" ht="15.75">
      <c r="A6" s="151"/>
      <c r="B6" s="151"/>
      <c r="C6" s="151"/>
      <c r="D6" s="151"/>
      <c r="E6" s="151"/>
      <c r="F6" s="151"/>
      <c r="G6" s="152" t="s">
        <v>19</v>
      </c>
      <c r="H6" s="152" t="s">
        <v>21</v>
      </c>
      <c r="I6" s="152" t="s">
        <v>23</v>
      </c>
      <c r="J6" s="152" t="s">
        <v>270</v>
      </c>
      <c r="K6" s="152" t="s">
        <v>25</v>
      </c>
      <c r="L6" s="152" t="s">
        <v>27</v>
      </c>
      <c r="M6" s="152" t="s">
        <v>29</v>
      </c>
      <c r="N6" s="152" t="s">
        <v>284</v>
      </c>
      <c r="O6" s="152" t="s">
        <v>285</v>
      </c>
      <c r="P6" s="152" t="s">
        <v>31</v>
      </c>
      <c r="Q6" s="152" t="s">
        <v>33</v>
      </c>
      <c r="R6" s="152" t="s">
        <v>35</v>
      </c>
      <c r="S6" s="152" t="s">
        <v>37</v>
      </c>
      <c r="T6" s="152" t="s">
        <v>39</v>
      </c>
      <c r="U6" s="152" t="s">
        <v>41</v>
      </c>
      <c r="V6" s="152" t="s">
        <v>274</v>
      </c>
      <c r="W6" s="152" t="s">
        <v>275</v>
      </c>
      <c r="X6" s="152" t="s">
        <v>276</v>
      </c>
      <c r="Y6" s="152" t="s">
        <v>277</v>
      </c>
      <c r="Z6" s="153"/>
      <c r="AA6" s="152" t="s">
        <v>45</v>
      </c>
      <c r="AB6" s="152" t="s">
        <v>47</v>
      </c>
      <c r="AC6" s="152" t="s">
        <v>49</v>
      </c>
      <c r="AD6" s="152" t="s">
        <v>51</v>
      </c>
      <c r="AE6" s="152" t="s">
        <v>53</v>
      </c>
      <c r="AF6" s="152" t="s">
        <v>55</v>
      </c>
      <c r="AG6" s="152" t="s">
        <v>57</v>
      </c>
      <c r="AH6" s="152" t="s">
        <v>59</v>
      </c>
      <c r="AI6" s="152" t="s">
        <v>61</v>
      </c>
      <c r="AJ6" s="152" t="s">
        <v>63</v>
      </c>
      <c r="AK6" s="152" t="s">
        <v>65</v>
      </c>
      <c r="AL6" s="152" t="s">
        <v>67</v>
      </c>
      <c r="AM6" s="152" t="s">
        <v>69</v>
      </c>
      <c r="AN6" s="152" t="s">
        <v>71</v>
      </c>
      <c r="AO6" s="152" t="s">
        <v>73</v>
      </c>
      <c r="AP6" s="152" t="s">
        <v>75</v>
      </c>
      <c r="AQ6" s="152" t="s">
        <v>77</v>
      </c>
      <c r="AR6" s="152" t="s">
        <v>79</v>
      </c>
      <c r="AS6" s="152" t="s">
        <v>81</v>
      </c>
      <c r="AT6" s="152" t="s">
        <v>83</v>
      </c>
      <c r="AU6" s="152" t="s">
        <v>85</v>
      </c>
      <c r="AV6" s="152" t="s">
        <v>87</v>
      </c>
      <c r="AW6" s="152" t="s">
        <v>89</v>
      </c>
      <c r="AX6" s="152" t="s">
        <v>91</v>
      </c>
      <c r="AY6" s="152" t="s">
        <v>93</v>
      </c>
      <c r="AZ6" s="152" t="s">
        <v>95</v>
      </c>
      <c r="BA6" s="152" t="s">
        <v>97</v>
      </c>
      <c r="BB6" s="152" t="s">
        <v>282</v>
      </c>
      <c r="BC6" s="152" t="s">
        <v>283</v>
      </c>
      <c r="BD6" s="152" t="s">
        <v>99</v>
      </c>
      <c r="BE6" s="152" t="s">
        <v>101</v>
      </c>
      <c r="BF6" s="152"/>
      <c r="BG6" s="152"/>
      <c r="BH6" s="152"/>
      <c r="BI6" s="152"/>
      <c r="BJ6" s="154" t="s">
        <v>109</v>
      </c>
      <c r="BK6" s="154" t="s">
        <v>111</v>
      </c>
      <c r="BL6" s="154" t="s">
        <v>113</v>
      </c>
      <c r="BM6" s="154"/>
      <c r="BN6" s="154" t="s">
        <v>117</v>
      </c>
      <c r="BO6" s="154" t="s">
        <v>119</v>
      </c>
      <c r="BP6" s="154" t="s">
        <v>121</v>
      </c>
      <c r="BQ6" s="154" t="s">
        <v>123</v>
      </c>
      <c r="BR6" s="154"/>
      <c r="BS6" s="154"/>
      <c r="BT6" s="154"/>
      <c r="BU6" s="154"/>
      <c r="BV6" s="155" t="s">
        <v>131</v>
      </c>
      <c r="BW6" s="155" t="s">
        <v>133</v>
      </c>
      <c r="BX6" s="155"/>
      <c r="BY6" s="155" t="s">
        <v>137</v>
      </c>
      <c r="BZ6" s="155" t="s">
        <v>139</v>
      </c>
      <c r="CA6" s="155"/>
      <c r="CB6" s="155"/>
      <c r="CC6" s="155"/>
      <c r="CD6" s="155"/>
      <c r="CE6" s="156" t="s">
        <v>146</v>
      </c>
      <c r="CF6" s="156" t="s">
        <v>148</v>
      </c>
      <c r="CG6" s="156" t="s">
        <v>150</v>
      </c>
      <c r="CH6" s="156" t="s">
        <v>152</v>
      </c>
      <c r="CI6" s="156" t="s">
        <v>154</v>
      </c>
      <c r="CJ6" s="156"/>
      <c r="CK6" s="157"/>
      <c r="CL6" s="157"/>
      <c r="CM6" s="157"/>
      <c r="CN6" s="157"/>
      <c r="CO6" s="157"/>
      <c r="CP6" s="157"/>
      <c r="CQ6" s="157"/>
      <c r="CR6" s="157"/>
      <c r="CS6" s="157"/>
      <c r="CT6" s="158"/>
      <c r="CU6" s="158"/>
      <c r="CV6" s="158"/>
      <c r="CW6" s="158"/>
      <c r="CX6" s="158"/>
      <c r="CY6" s="158"/>
      <c r="CZ6" s="158"/>
      <c r="DA6" s="158"/>
      <c r="DB6" s="158"/>
      <c r="DC6" s="159"/>
      <c r="DD6" s="159"/>
      <c r="DE6" s="159"/>
      <c r="DF6" s="159"/>
      <c r="DG6" s="159"/>
      <c r="DH6" s="159"/>
      <c r="DI6" s="159"/>
      <c r="DJ6" s="159"/>
      <c r="DK6" s="159"/>
      <c r="DL6" s="132"/>
      <c r="DM6" s="132"/>
      <c r="DN6" s="133"/>
      <c r="DO6" s="133"/>
      <c r="DP6" s="160"/>
      <c r="DQ6" s="161"/>
    </row>
    <row r="7" spans="1:121" s="135" customFormat="1" ht="47.25">
      <c r="A7" s="148">
        <f>'2. CFR Return'!E4</f>
        <v>2010</v>
      </c>
      <c r="B7" s="148" t="str">
        <f>'2. CFR Return'!E3</f>
        <v>Adderley Primary School</v>
      </c>
      <c r="C7" s="148" t="str">
        <f>H1</f>
        <v xml:space="preserve"> Quarter 1 2025-26</v>
      </c>
      <c r="D7" s="148"/>
      <c r="E7" s="148" t="str">
        <f>'2. CFR Return'!E5</f>
        <v>Quarter 1</v>
      </c>
      <c r="F7" s="148"/>
      <c r="G7" s="149">
        <f>'2. CFR Return'!$W15</f>
        <v>0</v>
      </c>
      <c r="H7" s="149">
        <f>'2. CFR Return'!$W16</f>
        <v>0</v>
      </c>
      <c r="I7" s="149">
        <f>'2. CFR Return'!$W17</f>
        <v>0</v>
      </c>
      <c r="J7" s="149">
        <f>'2. CFR Return'!$W18</f>
        <v>0</v>
      </c>
      <c r="K7" s="149">
        <f>'2. CFR Return'!$W19</f>
        <v>0</v>
      </c>
      <c r="L7" s="149">
        <f>'2. CFR Return'!$W20</f>
        <v>0</v>
      </c>
      <c r="M7" s="149">
        <f>'2. CFR Return'!$W21</f>
        <v>0</v>
      </c>
      <c r="N7" s="149">
        <f>'2. CFR Return'!$W22</f>
        <v>0</v>
      </c>
      <c r="O7" s="149">
        <f>'2. CFR Return'!$W23</f>
        <v>0</v>
      </c>
      <c r="P7" s="149">
        <f>'2. CFR Return'!$W24</f>
        <v>0</v>
      </c>
      <c r="Q7" s="149">
        <f>'2. CFR Return'!$W25</f>
        <v>0</v>
      </c>
      <c r="R7" s="149">
        <f>'2. CFR Return'!$W26</f>
        <v>0</v>
      </c>
      <c r="S7" s="149">
        <f>'2. CFR Return'!$W27</f>
        <v>0</v>
      </c>
      <c r="T7" s="149">
        <f>'2. CFR Return'!$W28</f>
        <v>0</v>
      </c>
      <c r="U7" s="149">
        <f>'2. CFR Return'!$W29</f>
        <v>0</v>
      </c>
      <c r="V7" s="149" t="e">
        <f>'2. CFR Return'!#REF!</f>
        <v>#REF!</v>
      </c>
      <c r="W7" s="149" t="e">
        <f>'2. CFR Return'!#REF!</f>
        <v>#REF!</v>
      </c>
      <c r="X7" s="149" t="e">
        <f>'2. CFR Return'!#REF!</f>
        <v>#REF!</v>
      </c>
      <c r="Y7" s="149" t="e">
        <f>'2. CFR Return'!#REF!</f>
        <v>#REF!</v>
      </c>
      <c r="Z7" s="149" t="e">
        <f>SUM(G7:Y7)</f>
        <v>#REF!</v>
      </c>
      <c r="AA7" s="149">
        <f>'2. CFR Return'!$W32</f>
        <v>0</v>
      </c>
      <c r="AB7" s="149">
        <f>'2. CFR Return'!$W33</f>
        <v>0</v>
      </c>
      <c r="AC7" s="149">
        <f>'2. CFR Return'!$W34</f>
        <v>0</v>
      </c>
      <c r="AD7" s="149">
        <f>'2. CFR Return'!$W35</f>
        <v>0</v>
      </c>
      <c r="AE7" s="149">
        <f>'2. CFR Return'!$W36</f>
        <v>0</v>
      </c>
      <c r="AF7" s="149">
        <f>'2. CFR Return'!$W37</f>
        <v>0</v>
      </c>
      <c r="AG7" s="149">
        <f>'2. CFR Return'!$W38</f>
        <v>0</v>
      </c>
      <c r="AH7" s="149">
        <f>'2. CFR Return'!$W39</f>
        <v>0</v>
      </c>
      <c r="AI7" s="149">
        <f>'2. CFR Return'!$W40</f>
        <v>0</v>
      </c>
      <c r="AJ7" s="149">
        <f>'2. CFR Return'!$W41</f>
        <v>0</v>
      </c>
      <c r="AK7" s="149">
        <f>'2. CFR Return'!$W42</f>
        <v>0</v>
      </c>
      <c r="AL7" s="149">
        <f>'2. CFR Return'!$W43</f>
        <v>0</v>
      </c>
      <c r="AM7" s="149">
        <f>'2. CFR Return'!$W44</f>
        <v>0</v>
      </c>
      <c r="AN7" s="149">
        <f>'2. CFR Return'!$W45</f>
        <v>0</v>
      </c>
      <c r="AO7" s="149">
        <f>'2. CFR Return'!$W46</f>
        <v>0</v>
      </c>
      <c r="AP7" s="149">
        <f>'2. CFR Return'!$W47</f>
        <v>0</v>
      </c>
      <c r="AQ7" s="149">
        <f>'2. CFR Return'!$W48</f>
        <v>0</v>
      </c>
      <c r="AR7" s="149">
        <f>'2. CFR Return'!$W49</f>
        <v>0</v>
      </c>
      <c r="AS7" s="149">
        <f>'2. CFR Return'!$W50</f>
        <v>0</v>
      </c>
      <c r="AT7" s="149">
        <f>'2. CFR Return'!$W51</f>
        <v>0</v>
      </c>
      <c r="AU7" s="149">
        <f>'2. CFR Return'!$W58</f>
        <v>0</v>
      </c>
      <c r="AV7" s="149">
        <f>'2. CFR Return'!$W59</f>
        <v>0</v>
      </c>
      <c r="AW7" s="149">
        <f>'2. CFR Return'!$W60</f>
        <v>0</v>
      </c>
      <c r="AX7" s="149">
        <f>'2. CFR Return'!$W61</f>
        <v>0</v>
      </c>
      <c r="AY7" s="149">
        <f>'2. CFR Return'!$W62</f>
        <v>0</v>
      </c>
      <c r="AZ7" s="149">
        <f>'2. CFR Return'!$W63</f>
        <v>0</v>
      </c>
      <c r="BA7" s="149">
        <f>'2. CFR Return'!$W64</f>
        <v>0</v>
      </c>
      <c r="BB7" s="149">
        <f>'2. CFR Return'!$W65</f>
        <v>0</v>
      </c>
      <c r="BC7" s="149">
        <f>'2. CFR Return'!$W66</f>
        <v>0</v>
      </c>
      <c r="BD7" s="149">
        <f>'2. CFR Return'!$W67</f>
        <v>0</v>
      </c>
      <c r="BE7" s="149">
        <f>'2. CFR Return'!$W68</f>
        <v>0</v>
      </c>
      <c r="BF7" s="149">
        <f>SUM(AA7:BE7)</f>
        <v>0</v>
      </c>
      <c r="BG7" s="149">
        <f>'2. CFR Return'!$W13</f>
        <v>0</v>
      </c>
      <c r="BH7" s="149" t="e">
        <f>Z7-BF7</f>
        <v>#REF!</v>
      </c>
      <c r="BI7" s="149" t="e">
        <f>BG7+BH7</f>
        <v>#REF!</v>
      </c>
      <c r="BJ7" s="149">
        <f>'2. CFR Return'!$W79</f>
        <v>0</v>
      </c>
      <c r="BK7" s="149">
        <f>'2. CFR Return'!W80</f>
        <v>0</v>
      </c>
      <c r="BL7" s="149">
        <f>'2. CFR Return'!$W81</f>
        <v>0</v>
      </c>
      <c r="BM7" s="149">
        <f>SUM(BJ7:BL7)</f>
        <v>0</v>
      </c>
      <c r="BN7" s="149">
        <f>'2. CFR Return'!$W84</f>
        <v>0</v>
      </c>
      <c r="BO7" s="149">
        <f>'2. CFR Return'!$W85</f>
        <v>0</v>
      </c>
      <c r="BP7" s="149">
        <f>'2. CFR Return'!$W86</f>
        <v>0</v>
      </c>
      <c r="BQ7" s="149">
        <f>'2. CFR Return'!$W91</f>
        <v>0</v>
      </c>
      <c r="BR7" s="149">
        <f>SUM(BN7:BQ7)</f>
        <v>0</v>
      </c>
      <c r="BS7" s="149">
        <f>'2. CFR Return'!$W77</f>
        <v>0</v>
      </c>
      <c r="BT7" s="149">
        <f>BM7-BR7</f>
        <v>0</v>
      </c>
      <c r="BU7" s="149">
        <f>BS7+BT7</f>
        <v>0</v>
      </c>
      <c r="BV7" s="149">
        <f>'2. CFR Return'!$W102</f>
        <v>0</v>
      </c>
      <c r="BW7" s="149">
        <f>'2. CFR Return'!$W103</f>
        <v>0</v>
      </c>
      <c r="BX7" s="149">
        <f>BV7+BW7</f>
        <v>0</v>
      </c>
      <c r="BY7" s="149">
        <f>'2. CFR Return'!$W106</f>
        <v>0</v>
      </c>
      <c r="BZ7" s="149">
        <f>'2. CFR Return'!$W107</f>
        <v>0</v>
      </c>
      <c r="CA7" s="149">
        <f>BY7+BZ7</f>
        <v>0</v>
      </c>
      <c r="CB7" s="149">
        <f>'2. CFR Return'!$W100</f>
        <v>0</v>
      </c>
      <c r="CC7" s="149">
        <f>BX7-CA7</f>
        <v>0</v>
      </c>
      <c r="CD7" s="149">
        <f>CB7+CC7</f>
        <v>0</v>
      </c>
      <c r="CE7" s="149">
        <f>'2. CFR Return'!$W119</f>
        <v>0</v>
      </c>
      <c r="CF7" s="149">
        <f>'2. CFR Return'!$W120</f>
        <v>0</v>
      </c>
      <c r="CG7" s="149">
        <f>'2. CFR Return'!$W121</f>
        <v>0</v>
      </c>
      <c r="CH7" s="149">
        <f>'2. CFR Return'!$W122</f>
        <v>0</v>
      </c>
      <c r="CI7" s="149">
        <f>'2. CFR Return'!$W123</f>
        <v>0</v>
      </c>
      <c r="CJ7" s="149">
        <f>SUM(CE7:CI7)</f>
        <v>0</v>
      </c>
      <c r="CK7" s="149">
        <f>+'2. CFR Return'!K130</f>
        <v>0</v>
      </c>
      <c r="CL7" s="149">
        <f>+'2. CFR Return'!K133</f>
        <v>0</v>
      </c>
      <c r="CM7" s="149">
        <f>+'2. CFR Return'!K134</f>
        <v>0</v>
      </c>
      <c r="CN7" s="149">
        <f>CK7-CL7+CM7</f>
        <v>0</v>
      </c>
      <c r="CO7" s="149">
        <f>+'2. CFR Return'!K138</f>
        <v>0</v>
      </c>
      <c r="CP7" s="149">
        <f>'2. CFR Return'!K139</f>
        <v>0</v>
      </c>
      <c r="CQ7" s="149">
        <f>+'2. CFR Return'!K140</f>
        <v>0</v>
      </c>
      <c r="CR7" s="149">
        <f>+'2. CFR Return'!K141</f>
        <v>0</v>
      </c>
      <c r="CS7" s="149">
        <f>SUM(CN7:CR7)</f>
        <v>0</v>
      </c>
      <c r="CT7" s="149">
        <f>+'2. CFR Return'!W130</f>
        <v>0</v>
      </c>
      <c r="CU7" s="149">
        <f>+'2. CFR Return'!W133</f>
        <v>0</v>
      </c>
      <c r="CV7" s="149">
        <f>+'2. CFR Return'!W134</f>
        <v>0</v>
      </c>
      <c r="CW7" s="149">
        <f>CT7-CU7+CV7</f>
        <v>0</v>
      </c>
      <c r="CX7" s="149">
        <f>+'2. CFR Return'!W138</f>
        <v>0</v>
      </c>
      <c r="CY7" s="149">
        <f>'2. CFR Return'!W139</f>
        <v>0</v>
      </c>
      <c r="CZ7" s="149">
        <f>+'2. CFR Return'!W140</f>
        <v>0</v>
      </c>
      <c r="DA7" s="149">
        <f>+'2. CFR Return'!W141</f>
        <v>0</v>
      </c>
      <c r="DB7" s="149">
        <f>SUM(CW7:DA7)</f>
        <v>0</v>
      </c>
      <c r="DC7" s="149">
        <f>+'2. CFR Return'!$W148</f>
        <v>0</v>
      </c>
      <c r="DD7" s="149">
        <f>+'2. CFR Return'!$W149</f>
        <v>0</v>
      </c>
      <c r="DE7" s="149">
        <f>+'2. CFR Return'!$W150</f>
        <v>0</v>
      </c>
      <c r="DF7" s="149">
        <f>+'2. CFR Return'!$W151</f>
        <v>0</v>
      </c>
      <c r="DG7" s="149">
        <f>+'2. CFR Return'!$W152</f>
        <v>0</v>
      </c>
      <c r="DH7" s="149">
        <f>+'2. CFR Return'!$W153</f>
        <v>0</v>
      </c>
      <c r="DI7" s="149">
        <f>+'2. CFR Return'!$W154</f>
        <v>0</v>
      </c>
      <c r="DJ7" s="149">
        <f>+'2. CFR Return'!$W155</f>
        <v>0</v>
      </c>
      <c r="DK7" s="149">
        <f>SUM(DC7:DJ7)</f>
        <v>0</v>
      </c>
      <c r="DL7" s="149">
        <f>+'2. CFR Return'!W161</f>
        <v>0</v>
      </c>
      <c r="DM7" s="149">
        <f>+'2. CFR Return'!W162</f>
        <v>0</v>
      </c>
      <c r="DN7" s="149">
        <f>+'2. CFR Return'!W165</f>
        <v>0</v>
      </c>
      <c r="DO7" s="149">
        <f>+'2. CFR Return'!W166</f>
        <v>0</v>
      </c>
      <c r="DP7" s="149">
        <f>+'2. CFR Return'!W168</f>
        <v>0</v>
      </c>
      <c r="DQ7" s="147">
        <f>+'2. CFR Return'!W172</f>
        <v>0</v>
      </c>
    </row>
  </sheetData>
  <mergeCells count="10">
    <mergeCell ref="CT4:DB4"/>
    <mergeCell ref="DC4:DK4"/>
    <mergeCell ref="DL4:DM4"/>
    <mergeCell ref="DN4:DO4"/>
    <mergeCell ref="A4:F4"/>
    <mergeCell ref="G4:BI4"/>
    <mergeCell ref="BJ4:BU4"/>
    <mergeCell ref="BV4:CD4"/>
    <mergeCell ref="CE4:CJ4"/>
    <mergeCell ref="CK4:CS4"/>
  </mergeCells>
  <pageMargins left="0.7" right="0.7" top="0.75" bottom="0.75" header="0.3" footer="0.3"/>
  <headerFooter>
    <oddFooter>&amp;C_x000D_&amp;1#&amp;"Calibri"&amp;10&amp;K000000 OFFICIAL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F8425-FA3B-43F2-A76B-FC4C713A4870}">
  <sheetPr codeName="Sheet16">
    <tabColor rgb="FFCAEDFB"/>
  </sheetPr>
  <dimension ref="A1:AI30"/>
  <sheetViews>
    <sheetView zoomScaleNormal="100" workbookViewId="0">
      <selection activeCell="D39" sqref="D39"/>
    </sheetView>
  </sheetViews>
  <sheetFormatPr defaultColWidth="8.85546875" defaultRowHeight="15"/>
  <cols>
    <col min="1" max="1" width="21.140625" customWidth="1"/>
    <col min="2" max="2" width="74.7109375" customWidth="1"/>
    <col min="3" max="3" width="1.140625" customWidth="1"/>
    <col min="4" max="4" width="12.28515625" customWidth="1"/>
    <col min="5" max="5" width="13" customWidth="1"/>
    <col min="24" max="24" width="1.140625" customWidth="1"/>
    <col min="25" max="26" width="13.7109375" customWidth="1"/>
    <col min="27" max="27" width="14.85546875" customWidth="1"/>
    <col min="28" max="29" width="13.7109375" customWidth="1"/>
    <col min="30" max="30" width="1.140625" customWidth="1"/>
    <col min="31" max="32" width="13.7109375" customWidth="1"/>
    <col min="33" max="33" width="14.7109375" customWidth="1"/>
    <col min="34" max="35" width="13.7109375" customWidth="1"/>
  </cols>
  <sheetData>
    <row r="1" spans="1:35">
      <c r="A1" s="493" t="s">
        <v>925</v>
      </c>
      <c r="B1" s="494"/>
    </row>
    <row r="2" spans="1:35" s="122" customFormat="1">
      <c r="A2" s="495"/>
      <c r="B2" s="496"/>
      <c r="D2" s="783" t="s">
        <v>213</v>
      </c>
      <c r="E2" s="783"/>
      <c r="F2" s="497"/>
      <c r="G2" s="497"/>
      <c r="H2" s="497"/>
    </row>
    <row r="3" spans="1:35" s="122" customFormat="1">
      <c r="A3" s="498" t="s">
        <v>212</v>
      </c>
      <c r="B3" s="499">
        <f>'2. CFR Return'!E4</f>
        <v>2010</v>
      </c>
      <c r="D3" s="783" t="str">
        <f>'2. CFR Return'!E5</f>
        <v>Quarter 1</v>
      </c>
      <c r="E3" s="783"/>
      <c r="F3" s="500" t="s">
        <v>2</v>
      </c>
      <c r="G3" s="501"/>
      <c r="H3" s="501"/>
    </row>
    <row r="4" spans="1:35" s="122" customFormat="1">
      <c r="A4" s="498" t="s">
        <v>214</v>
      </c>
      <c r="B4" s="498" t="str">
        <f>'2. CFR Return'!E3</f>
        <v>Adderley Primary School</v>
      </c>
    </row>
    <row r="5" spans="1:35" s="122" customFormat="1">
      <c r="A5" s="497"/>
      <c r="B5" s="497"/>
      <c r="C5" s="502"/>
      <c r="D5" s="502"/>
      <c r="E5" s="502"/>
      <c r="F5" s="502"/>
    </row>
    <row r="6" spans="1:35" s="122" customFormat="1">
      <c r="A6" s="784" t="s">
        <v>926</v>
      </c>
      <c r="B6" s="785"/>
      <c r="C6" s="502"/>
      <c r="D6" s="502"/>
      <c r="E6" s="502"/>
      <c r="F6" s="502"/>
    </row>
    <row r="7" spans="1:35" ht="15.75" thickBot="1">
      <c r="A7" s="503"/>
      <c r="B7" s="503"/>
    </row>
    <row r="8" spans="1:35" s="497" customFormat="1" ht="13.5" thickBot="1">
      <c r="A8" s="786" t="s">
        <v>927</v>
      </c>
      <c r="B8" s="787"/>
      <c r="C8" s="504"/>
      <c r="D8" s="786" t="s">
        <v>928</v>
      </c>
      <c r="E8" s="788"/>
      <c r="F8" s="788"/>
      <c r="G8" s="788"/>
      <c r="H8" s="788"/>
      <c r="I8" s="788"/>
      <c r="J8" s="788"/>
      <c r="K8" s="788"/>
      <c r="L8" s="788"/>
      <c r="M8" s="788"/>
      <c r="N8" s="788"/>
      <c r="O8" s="788"/>
      <c r="P8" s="788"/>
      <c r="Q8" s="788"/>
      <c r="R8" s="788"/>
      <c r="S8" s="788"/>
      <c r="T8" s="788"/>
      <c r="U8" s="788"/>
      <c r="V8" s="788"/>
      <c r="W8" s="788"/>
      <c r="X8" s="504"/>
      <c r="Y8" s="789" t="s">
        <v>929</v>
      </c>
      <c r="Z8" s="789"/>
      <c r="AA8" s="789"/>
      <c r="AB8" s="789"/>
      <c r="AC8" s="790"/>
      <c r="AD8" s="504"/>
      <c r="AE8" s="789" t="s">
        <v>930</v>
      </c>
      <c r="AF8" s="789"/>
      <c r="AG8" s="789"/>
      <c r="AH8" s="789"/>
      <c r="AI8" s="790"/>
    </row>
    <row r="9" spans="1:35" s="503" customFormat="1" ht="13.5" thickBot="1">
      <c r="C9" s="505"/>
      <c r="X9" s="505"/>
      <c r="Y9" s="506"/>
      <c r="Z9" s="506"/>
      <c r="AA9" s="506"/>
      <c r="AB9" s="506"/>
      <c r="AC9" s="506"/>
      <c r="AD9" s="505"/>
      <c r="AE9" s="506"/>
      <c r="AF9" s="506"/>
      <c r="AG9" s="506"/>
      <c r="AH9" s="506"/>
      <c r="AI9" s="506"/>
    </row>
    <row r="10" spans="1:35" s="510" customFormat="1" ht="15" customHeight="1">
      <c r="A10" s="791" t="s">
        <v>228</v>
      </c>
      <c r="B10" s="793" t="s">
        <v>214</v>
      </c>
      <c r="C10" s="509"/>
      <c r="D10" s="795" t="s">
        <v>931</v>
      </c>
      <c r="E10" s="796"/>
      <c r="F10" s="796"/>
      <c r="G10" s="796"/>
      <c r="H10" s="796"/>
      <c r="I10" s="796"/>
      <c r="J10" s="796"/>
      <c r="K10" s="796"/>
      <c r="L10" s="796"/>
      <c r="M10" s="797"/>
      <c r="N10" s="795" t="s">
        <v>932</v>
      </c>
      <c r="O10" s="796"/>
      <c r="P10" s="796"/>
      <c r="Q10" s="796"/>
      <c r="R10" s="796"/>
      <c r="S10" s="796"/>
      <c r="T10" s="796"/>
      <c r="U10" s="796"/>
      <c r="V10" s="796"/>
      <c r="W10" s="796"/>
      <c r="X10" s="509"/>
      <c r="Y10" s="801" t="s">
        <v>933</v>
      </c>
      <c r="Z10" s="804" t="s">
        <v>934</v>
      </c>
      <c r="AA10" s="804" t="s">
        <v>935</v>
      </c>
      <c r="AB10" s="804" t="s">
        <v>936</v>
      </c>
      <c r="AC10" s="804" t="s">
        <v>937</v>
      </c>
      <c r="AD10" s="509"/>
      <c r="AE10" s="801" t="s">
        <v>933</v>
      </c>
      <c r="AF10" s="804" t="s">
        <v>934</v>
      </c>
      <c r="AG10" s="804" t="s">
        <v>935</v>
      </c>
      <c r="AH10" s="804" t="s">
        <v>936</v>
      </c>
      <c r="AI10" s="804" t="s">
        <v>937</v>
      </c>
    </row>
    <row r="11" spans="1:35" s="510" customFormat="1" ht="13.5" thickBot="1">
      <c r="A11" s="792"/>
      <c r="B11" s="794"/>
      <c r="C11" s="509"/>
      <c r="D11" s="798"/>
      <c r="E11" s="799"/>
      <c r="F11" s="799"/>
      <c r="G11" s="799"/>
      <c r="H11" s="799"/>
      <c r="I11" s="799"/>
      <c r="J11" s="799"/>
      <c r="K11" s="799"/>
      <c r="L11" s="799"/>
      <c r="M11" s="800"/>
      <c r="N11" s="798"/>
      <c r="O11" s="799"/>
      <c r="P11" s="799"/>
      <c r="Q11" s="799"/>
      <c r="R11" s="799"/>
      <c r="S11" s="799"/>
      <c r="T11" s="799"/>
      <c r="U11" s="799"/>
      <c r="V11" s="799"/>
      <c r="W11" s="799"/>
      <c r="X11" s="509"/>
      <c r="Y11" s="802"/>
      <c r="Z11" s="805"/>
      <c r="AA11" s="805"/>
      <c r="AB11" s="805"/>
      <c r="AC11" s="805"/>
      <c r="AD11" s="509"/>
      <c r="AE11" s="802"/>
      <c r="AF11" s="805"/>
      <c r="AG11" s="805"/>
      <c r="AH11" s="805"/>
      <c r="AI11" s="805"/>
    </row>
    <row r="12" spans="1:35" s="510" customFormat="1" ht="39" thickBot="1">
      <c r="A12" s="511"/>
      <c r="B12" s="512"/>
      <c r="C12" s="509"/>
      <c r="D12" s="514" t="s">
        <v>938</v>
      </c>
      <c r="E12" s="514" t="s">
        <v>939</v>
      </c>
      <c r="F12" s="515" t="s">
        <v>940</v>
      </c>
      <c r="G12" s="515" t="s">
        <v>941</v>
      </c>
      <c r="H12" s="515" t="s">
        <v>942</v>
      </c>
      <c r="I12" s="515" t="s">
        <v>943</v>
      </c>
      <c r="J12" s="515" t="s">
        <v>944</v>
      </c>
      <c r="K12" s="515" t="s">
        <v>945</v>
      </c>
      <c r="L12" s="515" t="s">
        <v>946</v>
      </c>
      <c r="M12" s="515" t="s">
        <v>947</v>
      </c>
      <c r="N12" s="514" t="s">
        <v>938</v>
      </c>
      <c r="O12" s="514" t="s">
        <v>939</v>
      </c>
      <c r="P12" s="515" t="s">
        <v>940</v>
      </c>
      <c r="Q12" s="515" t="s">
        <v>941</v>
      </c>
      <c r="R12" s="515" t="s">
        <v>942</v>
      </c>
      <c r="S12" s="515" t="s">
        <v>943</v>
      </c>
      <c r="T12" s="515" t="s">
        <v>944</v>
      </c>
      <c r="U12" s="515" t="s">
        <v>945</v>
      </c>
      <c r="V12" s="515" t="s">
        <v>946</v>
      </c>
      <c r="W12" s="515" t="s">
        <v>947</v>
      </c>
      <c r="X12" s="509"/>
      <c r="Y12" s="803"/>
      <c r="Z12" s="806"/>
      <c r="AA12" s="806"/>
      <c r="AB12" s="806"/>
      <c r="AC12" s="806"/>
      <c r="AD12" s="509"/>
      <c r="AE12" s="803"/>
      <c r="AF12" s="806"/>
      <c r="AG12" s="806"/>
      <c r="AH12" s="806"/>
      <c r="AI12" s="806"/>
    </row>
    <row r="13" spans="1:35" s="510" customFormat="1" ht="13.5" thickBot="1">
      <c r="A13" s="516"/>
      <c r="B13" s="517"/>
      <c r="C13" s="509"/>
      <c r="D13" s="507"/>
      <c r="E13" s="518"/>
      <c r="F13" s="518"/>
      <c r="G13" s="518"/>
      <c r="H13" s="518"/>
      <c r="I13" s="518"/>
      <c r="J13" s="518"/>
      <c r="K13" s="518"/>
      <c r="L13" s="518"/>
      <c r="M13" s="508"/>
      <c r="N13" s="507"/>
      <c r="O13" s="518"/>
      <c r="P13" s="518"/>
      <c r="Q13" s="518"/>
      <c r="R13" s="518"/>
      <c r="S13" s="518"/>
      <c r="T13" s="518"/>
      <c r="U13" s="518"/>
      <c r="V13" s="518"/>
      <c r="W13" s="519"/>
      <c r="X13" s="509"/>
      <c r="Y13" s="520" t="s">
        <v>948</v>
      </c>
      <c r="Z13" s="520" t="s">
        <v>948</v>
      </c>
      <c r="AA13" s="520" t="s">
        <v>948</v>
      </c>
      <c r="AB13" s="520" t="s">
        <v>948</v>
      </c>
      <c r="AC13" s="513" t="s">
        <v>948</v>
      </c>
      <c r="AD13" s="509"/>
      <c r="AE13" s="520" t="s">
        <v>948</v>
      </c>
      <c r="AF13" s="520" t="s">
        <v>948</v>
      </c>
      <c r="AG13" s="520" t="s">
        <v>948</v>
      </c>
      <c r="AH13" s="520" t="s">
        <v>948</v>
      </c>
      <c r="AI13" s="513" t="s">
        <v>948</v>
      </c>
    </row>
    <row r="14" spans="1:35" s="503" customFormat="1" ht="13.5" thickBot="1">
      <c r="A14" s="521">
        <f>B3</f>
        <v>2010</v>
      </c>
      <c r="B14" s="522" t="str">
        <f>B4</f>
        <v>Adderley Primary School</v>
      </c>
      <c r="C14" s="523"/>
      <c r="D14" s="524"/>
      <c r="E14" s="525"/>
      <c r="F14" s="525"/>
      <c r="G14" s="525"/>
      <c r="H14" s="525"/>
      <c r="I14" s="525"/>
      <c r="J14" s="525"/>
      <c r="K14" s="525"/>
      <c r="L14" s="525"/>
      <c r="M14" s="526"/>
      <c r="N14" s="524"/>
      <c r="O14" s="525"/>
      <c r="P14" s="525"/>
      <c r="Q14" s="525"/>
      <c r="R14" s="525"/>
      <c r="S14" s="525"/>
      <c r="T14" s="525"/>
      <c r="U14" s="525"/>
      <c r="V14" s="525"/>
      <c r="W14" s="527"/>
      <c r="X14" s="528"/>
      <c r="Y14" s="529"/>
      <c r="Z14" s="530"/>
      <c r="AA14" s="530"/>
      <c r="AB14" s="530"/>
      <c r="AC14" s="531"/>
      <c r="AD14" s="532"/>
      <c r="AE14" s="529"/>
      <c r="AF14" s="530"/>
      <c r="AG14" s="530"/>
      <c r="AH14" s="530"/>
      <c r="AI14" s="531"/>
    </row>
    <row r="21" spans="1:5" hidden="1"/>
    <row r="22" spans="1:5" hidden="1"/>
    <row r="23" spans="1:5" hidden="1">
      <c r="A23" s="807" t="s">
        <v>228</v>
      </c>
      <c r="B23" s="809" t="s">
        <v>214</v>
      </c>
      <c r="C23" s="535"/>
      <c r="D23" s="811" t="s">
        <v>949</v>
      </c>
      <c r="E23" s="812"/>
    </row>
    <row r="24" spans="1:5" ht="15.75" hidden="1" thickBot="1">
      <c r="A24" s="808"/>
      <c r="B24" s="810"/>
      <c r="C24" s="535"/>
      <c r="D24" s="813"/>
      <c r="E24" s="814"/>
    </row>
    <row r="25" spans="1:5" ht="15.75" hidden="1" thickBot="1">
      <c r="A25" s="536"/>
      <c r="B25" s="537"/>
      <c r="C25" s="535"/>
      <c r="D25" s="538"/>
      <c r="E25" s="539"/>
    </row>
    <row r="26" spans="1:5" hidden="1">
      <c r="A26" s="540"/>
      <c r="B26" s="541"/>
      <c r="C26" s="535"/>
      <c r="D26" s="533" t="s">
        <v>950</v>
      </c>
      <c r="E26" s="534" t="s">
        <v>951</v>
      </c>
    </row>
    <row r="27" spans="1:5" ht="15.75" hidden="1" thickBot="1">
      <c r="A27" s="542">
        <f>A14</f>
        <v>2010</v>
      </c>
      <c r="B27" s="543" t="str">
        <f>B14</f>
        <v>Adderley Primary School</v>
      </c>
      <c r="C27" s="544"/>
      <c r="D27" s="545"/>
      <c r="E27" s="546"/>
    </row>
    <row r="28" spans="1:5" hidden="1"/>
    <row r="29" spans="1:5" hidden="1"/>
    <row r="30" spans="1:5" hidden="1"/>
  </sheetData>
  <sheetProtection selectLockedCells="1"/>
  <protectedRanges>
    <protectedRange sqref="C8:C9 C13:C14 C18:C19 C26:C29" name="Range1_1_2"/>
    <protectedRange sqref="C34:C36" name="Range1_1"/>
  </protectedRanges>
  <mergeCells count="24">
    <mergeCell ref="A23:A24"/>
    <mergeCell ref="B23:B24"/>
    <mergeCell ref="D23:E24"/>
    <mergeCell ref="AC10:AC12"/>
    <mergeCell ref="AE10:AE12"/>
    <mergeCell ref="AE8:AI8"/>
    <mergeCell ref="A10:A11"/>
    <mergeCell ref="B10:B11"/>
    <mergeCell ref="D10:M11"/>
    <mergeCell ref="N10:W11"/>
    <mergeCell ref="Y10:Y12"/>
    <mergeCell ref="Z10:Z12"/>
    <mergeCell ref="AA10:AA12"/>
    <mergeCell ref="AB10:AB12"/>
    <mergeCell ref="Y8:AC8"/>
    <mergeCell ref="AI10:AI12"/>
    <mergeCell ref="AF10:AF12"/>
    <mergeCell ref="AG10:AG12"/>
    <mergeCell ref="AH10:AH12"/>
    <mergeCell ref="D2:E2"/>
    <mergeCell ref="D3:E3"/>
    <mergeCell ref="A6:B6"/>
    <mergeCell ref="A8:B8"/>
    <mergeCell ref="D8:W8"/>
  </mergeCells>
  <dataValidations count="1">
    <dataValidation type="textLength" operator="lessThanOrEqual" allowBlank="1" showInputMessage="1" showErrorMessage="1" sqref="E3" xr:uid="{FE126ED1-A7E6-427A-AF76-EE0A64C1BA83}">
      <formula1>5</formula1>
    </dataValidation>
  </dataValidations>
  <pageMargins left="0.7" right="0.7" top="0.75" bottom="0.75" header="0.3" footer="0.3"/>
  <pageSetup paperSize="9" scale="61" orientation="portrait" r:id="rId1"/>
  <headerFooter>
    <oddFooter>&amp;C_x000D_&amp;1#&amp;"Calibri"&amp;10&amp;K000000 OFFICIAL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195CE-FA32-4E24-8C86-D41059B80E18}">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H20"/>
  <sheetViews>
    <sheetView zoomScaleNormal="100" workbookViewId="0">
      <selection activeCell="M17" sqref="M17"/>
    </sheetView>
  </sheetViews>
  <sheetFormatPr defaultColWidth="8.7109375" defaultRowHeight="15"/>
  <cols>
    <col min="1" max="1" width="41.85546875" customWidth="1"/>
    <col min="2" max="2" width="40.140625" customWidth="1"/>
    <col min="4" max="4" width="13.85546875" customWidth="1"/>
    <col min="5" max="5" width="7.42578125" customWidth="1"/>
    <col min="6" max="6" width="13.85546875" customWidth="1"/>
    <col min="7" max="7" width="19.140625" hidden="1" customWidth="1"/>
    <col min="8" max="8" width="25.140625" hidden="1" customWidth="1"/>
  </cols>
  <sheetData>
    <row r="1" spans="1:6">
      <c r="A1" s="119" t="s">
        <v>211</v>
      </c>
      <c r="B1" s="120"/>
      <c r="C1" s="120"/>
    </row>
    <row r="2" spans="1:6">
      <c r="A2" s="119" t="s">
        <v>212</v>
      </c>
      <c r="B2" s="121">
        <f>'2. CFR Return'!E4</f>
        <v>2010</v>
      </c>
      <c r="C2" s="119" t="s">
        <v>213</v>
      </c>
    </row>
    <row r="3" spans="1:6">
      <c r="A3" s="119" t="s">
        <v>214</v>
      </c>
      <c r="B3" s="119" t="str">
        <f>'2. CFR Return'!E3</f>
        <v>Adderley Primary School</v>
      </c>
      <c r="C3" s="119" t="str">
        <f>+'2. CFR Return'!E5</f>
        <v>Quarter 1</v>
      </c>
    </row>
    <row r="5" spans="1:6">
      <c r="A5" s="122" t="s">
        <v>215</v>
      </c>
    </row>
    <row r="6" spans="1:6">
      <c r="A6" s="122"/>
    </row>
    <row r="7" spans="1:6">
      <c r="A7" s="122"/>
    </row>
    <row r="8" spans="1:6">
      <c r="A8" s="122"/>
    </row>
    <row r="9" spans="1:6">
      <c r="A9" s="122"/>
      <c r="D9" s="4" t="s">
        <v>2</v>
      </c>
      <c r="E9" s="4"/>
      <c r="F9" s="215"/>
    </row>
    <row r="10" spans="1:6">
      <c r="A10" s="122"/>
    </row>
    <row r="11" spans="1:6">
      <c r="B11" s="71" t="s">
        <v>195</v>
      </c>
      <c r="D11" s="236">
        <v>45473</v>
      </c>
      <c r="E11" s="237"/>
    </row>
    <row r="12" spans="1:6" ht="54.95" customHeight="1">
      <c r="D12" s="216" t="s">
        <v>216</v>
      </c>
      <c r="E12" s="216"/>
      <c r="F12" s="216" t="s">
        <v>217</v>
      </c>
    </row>
    <row r="14" spans="1:6">
      <c r="B14" s="78" t="s">
        <v>161</v>
      </c>
      <c r="C14" s="72"/>
      <c r="D14" s="241"/>
      <c r="E14" s="238"/>
      <c r="F14" s="241"/>
    </row>
    <row r="15" spans="1:6">
      <c r="B15" s="82"/>
      <c r="C15" s="72"/>
      <c r="D15" s="72"/>
      <c r="E15" s="72"/>
      <c r="F15" s="72"/>
    </row>
    <row r="16" spans="1:6">
      <c r="B16" s="76" t="s">
        <v>162</v>
      </c>
      <c r="C16" s="72"/>
      <c r="D16" s="72"/>
      <c r="E16" s="72"/>
      <c r="F16" s="72"/>
    </row>
    <row r="17" spans="2:8">
      <c r="B17" s="84" t="s">
        <v>163</v>
      </c>
      <c r="C17" s="72"/>
      <c r="D17" s="241"/>
      <c r="E17" s="238"/>
      <c r="F17" s="241"/>
    </row>
    <row r="18" spans="2:8">
      <c r="B18" s="84" t="s">
        <v>164</v>
      </c>
      <c r="C18" s="72"/>
      <c r="D18" s="241"/>
      <c r="E18" s="238"/>
      <c r="F18" s="241"/>
    </row>
    <row r="19" spans="2:8">
      <c r="B19" s="82"/>
      <c r="C19" s="72"/>
      <c r="D19" s="73"/>
      <c r="E19" s="73"/>
      <c r="F19" s="73"/>
    </row>
    <row r="20" spans="2:8" ht="15.75" thickBot="1">
      <c r="B20" s="78" t="s">
        <v>165</v>
      </c>
      <c r="C20" s="72"/>
      <c r="D20" s="240">
        <f>D14-D17+D18</f>
        <v>0</v>
      </c>
      <c r="E20" s="239"/>
      <c r="F20" s="240">
        <f>F14-F17+F18</f>
        <v>0</v>
      </c>
    </row>
  </sheetData>
  <sheetProtection selectLockedCells="1"/>
  <conditionalFormatting sqref="E14 E17:E18 E20">
    <cfRule type="cellIs" dxfId="1" priority="9" operator="lessThan">
      <formula>-1</formula>
    </cfRule>
  </conditionalFormatting>
  <conditionalFormatting sqref="G17:H18">
    <cfRule type="cellIs" dxfId="0" priority="4" operator="lessThan">
      <formula>-1</formula>
    </cfRule>
  </conditionalFormatting>
  <pageMargins left="0.7" right="0.7" top="0.75" bottom="0.75" header="0.3" footer="0.3"/>
  <pageSetup paperSize="9" scale="79" orientation="portrait" verticalDpi="300" r:id="rId1"/>
  <headerFooter>
    <oddFooter>&amp;C_x000D_&amp;1#&amp;"Calibri"&amp;10&amp;K000000 OFFICIAL</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L247"/>
  <sheetViews>
    <sheetView showGridLines="0" tabSelected="1" topLeftCell="D1" zoomScaleNormal="100" workbookViewId="0">
      <pane ySplit="9" topLeftCell="A115" activePane="bottomLeft" state="frozen"/>
      <selection pane="bottomLeft" activeCell="S138" sqref="S138"/>
    </sheetView>
  </sheetViews>
  <sheetFormatPr defaultColWidth="9.140625" defaultRowHeight="12"/>
  <cols>
    <col min="1" max="2" width="0" style="10" hidden="1" customWidth="1"/>
    <col min="3" max="3" width="17.28515625" style="10" hidden="1" customWidth="1"/>
    <col min="4" max="4" width="12.140625" style="113" customWidth="1"/>
    <col min="5" max="5" width="54.42578125" style="10" customWidth="1"/>
    <col min="6" max="6" width="11.7109375" style="59" customWidth="1"/>
    <col min="7" max="7" width="12.85546875" style="59" customWidth="1"/>
    <col min="8" max="8" width="12.140625" style="59" customWidth="1"/>
    <col min="9" max="9" width="11.42578125" style="59" customWidth="1"/>
    <col min="10" max="10" width="10.5703125" style="10" customWidth="1"/>
    <col min="11" max="11" width="11.28515625" style="10" customWidth="1"/>
    <col min="12" max="12" width="12.140625" style="10" hidden="1" customWidth="1"/>
    <col min="13" max="13" width="4.42578125" style="10" hidden="1" customWidth="1"/>
    <col min="14" max="14" width="3" style="10" hidden="1" customWidth="1"/>
    <col min="15" max="15" width="7.5703125" style="10" hidden="1" customWidth="1"/>
    <col min="16" max="16" width="6.42578125" style="10" hidden="1" customWidth="1"/>
    <col min="17" max="17" width="9.28515625" style="10" hidden="1" customWidth="1"/>
    <col min="18" max="18" width="0.42578125" style="10" hidden="1" customWidth="1"/>
    <col min="19" max="19" width="11.5703125" style="10" customWidth="1"/>
    <col min="20" max="21" width="10.85546875" style="10" customWidth="1"/>
    <col min="22" max="22" width="11.7109375" style="10" customWidth="1"/>
    <col min="23" max="23" width="10" style="10" bestFit="1" customWidth="1"/>
    <col min="24" max="24" width="48.85546875" style="21" customWidth="1"/>
    <col min="25" max="25" width="10" style="21" customWidth="1"/>
    <col min="26" max="26" width="10" style="3" customWidth="1"/>
    <col min="27" max="27" width="12" style="10" hidden="1" customWidth="1"/>
    <col min="28" max="28" width="11" style="10" hidden="1" customWidth="1"/>
    <col min="29" max="29" width="4.5703125" style="10" hidden="1" customWidth="1"/>
    <col min="30" max="30" width="10.42578125" style="10" hidden="1" customWidth="1"/>
    <col min="31" max="31" width="4.28515625" style="10" hidden="1" customWidth="1"/>
    <col min="32" max="32" width="13.85546875" style="10" hidden="1" customWidth="1"/>
    <col min="33" max="34" width="10.140625" style="10" hidden="1" customWidth="1"/>
    <col min="35" max="35" width="9.140625" style="10" hidden="1" customWidth="1"/>
    <col min="36" max="36" width="29.28515625" style="10" hidden="1" customWidth="1"/>
    <col min="37" max="38" width="9.140625" style="10" hidden="1" customWidth="1"/>
    <col min="39" max="16384" width="9.140625" style="10"/>
  </cols>
  <sheetData>
    <row r="1" spans="2:36" s="1" customFormat="1" ht="15" customHeight="1">
      <c r="D1" s="714" t="s">
        <v>811</v>
      </c>
      <c r="E1" s="715"/>
      <c r="F1" s="715"/>
      <c r="G1" s="715"/>
      <c r="H1" s="715"/>
      <c r="I1" s="715"/>
      <c r="J1" s="715"/>
      <c r="K1" s="715"/>
      <c r="L1" s="715"/>
      <c r="M1" s="715"/>
      <c r="N1" s="715"/>
      <c r="O1" s="715"/>
      <c r="P1" s="715"/>
      <c r="Q1" s="715"/>
      <c r="R1" s="715"/>
      <c r="S1" s="715"/>
      <c r="T1" s="715"/>
      <c r="U1" s="715"/>
      <c r="V1" s="715"/>
      <c r="W1" s="716"/>
      <c r="X1" s="2"/>
      <c r="Y1" s="3"/>
    </row>
    <row r="2" spans="2:36" s="1" customFormat="1" ht="8.1" customHeight="1">
      <c r="D2" s="717"/>
      <c r="E2" s="493"/>
      <c r="F2" s="493"/>
      <c r="G2" s="493"/>
      <c r="H2" s="493"/>
      <c r="I2" s="493"/>
      <c r="J2" s="493"/>
      <c r="K2" s="493"/>
      <c r="L2" s="493"/>
      <c r="M2" s="493"/>
      <c r="N2" s="493"/>
      <c r="O2" s="493"/>
      <c r="P2" s="493"/>
      <c r="Q2" s="493"/>
      <c r="R2" s="493"/>
      <c r="S2" s="493"/>
      <c r="T2" s="493"/>
      <c r="U2" s="493"/>
      <c r="V2" s="493"/>
      <c r="W2" s="718"/>
      <c r="X2" s="2"/>
      <c r="Y2" s="3"/>
    </row>
    <row r="3" spans="2:36" s="1" customFormat="1" ht="15">
      <c r="D3" s="717" t="s">
        <v>0</v>
      </c>
      <c r="E3" s="722" t="s">
        <v>416</v>
      </c>
      <c r="F3" s="493" t="s">
        <v>1089</v>
      </c>
      <c r="G3" s="493"/>
      <c r="H3" s="493"/>
      <c r="I3" s="493"/>
      <c r="J3" s="493"/>
      <c r="K3" s="493"/>
      <c r="L3" s="493"/>
      <c r="M3" s="493"/>
      <c r="N3" s="493"/>
      <c r="O3" s="493"/>
      <c r="P3" s="493"/>
      <c r="Q3" s="493"/>
      <c r="R3" s="493"/>
      <c r="S3" s="493"/>
      <c r="T3" s="493"/>
      <c r="U3" s="493"/>
      <c r="V3" s="493"/>
      <c r="W3" s="718"/>
      <c r="Y3" s="3"/>
    </row>
    <row r="4" spans="2:36" s="1" customFormat="1" ht="15.75" thickBot="1">
      <c r="D4" s="717" t="s">
        <v>3</v>
      </c>
      <c r="E4" s="731">
        <f>VLOOKUP('2. CFR Return'!E3,Lookup!A:B,2,FALSE)</f>
        <v>2010</v>
      </c>
      <c r="F4" s="493"/>
      <c r="G4" s="493"/>
      <c r="H4" s="493"/>
      <c r="I4" s="493"/>
      <c r="J4" s="493"/>
      <c r="K4" s="493"/>
      <c r="L4" s="493"/>
      <c r="M4" s="493"/>
      <c r="N4" s="493"/>
      <c r="O4" s="493"/>
      <c r="P4" s="493"/>
      <c r="Q4" s="493"/>
      <c r="R4" s="493"/>
      <c r="S4" s="493"/>
      <c r="T4" s="493"/>
      <c r="U4" s="493"/>
      <c r="V4" s="493"/>
      <c r="W4" s="718"/>
      <c r="X4" s="2"/>
      <c r="Y4" s="3"/>
    </row>
    <row r="5" spans="2:36" s="1" customFormat="1" ht="15">
      <c r="D5" s="717" t="s">
        <v>5</v>
      </c>
      <c r="E5" s="493" t="s">
        <v>785</v>
      </c>
      <c r="F5" s="493"/>
      <c r="G5" s="493"/>
      <c r="H5" s="493"/>
      <c r="I5" s="493"/>
      <c r="J5" s="493"/>
      <c r="K5" s="493"/>
      <c r="L5" s="493"/>
      <c r="M5" s="493"/>
      <c r="N5" s="493"/>
      <c r="O5" s="493"/>
      <c r="P5" s="493"/>
      <c r="Q5" s="493"/>
      <c r="R5" s="493"/>
      <c r="S5" s="493"/>
      <c r="T5" s="493"/>
      <c r="U5" s="493"/>
      <c r="V5" s="493"/>
      <c r="W5" s="718"/>
      <c r="X5" s="2"/>
      <c r="Y5" s="3"/>
      <c r="AA5" s="5"/>
      <c r="AB5" s="6"/>
      <c r="AC5" s="6"/>
      <c r="AD5" s="6"/>
      <c r="AE5" s="6"/>
      <c r="AF5" s="6"/>
      <c r="AG5" s="6"/>
      <c r="AH5" s="6"/>
      <c r="AI5" s="6"/>
      <c r="AJ5" s="6"/>
    </row>
    <row r="6" spans="2:36" s="1" customFormat="1" ht="15" customHeight="1">
      <c r="D6" s="717" t="s">
        <v>6</v>
      </c>
      <c r="E6" s="493" t="s">
        <v>7</v>
      </c>
      <c r="F6" s="493"/>
      <c r="G6" s="493"/>
      <c r="H6" s="493"/>
      <c r="I6" s="493"/>
      <c r="J6" s="493"/>
      <c r="K6" s="493"/>
      <c r="L6" s="493"/>
      <c r="M6" s="493"/>
      <c r="N6" s="493"/>
      <c r="O6" s="493"/>
      <c r="P6" s="493"/>
      <c r="Q6" s="493"/>
      <c r="R6" s="493"/>
      <c r="S6" s="493"/>
      <c r="T6" s="493"/>
      <c r="U6" s="493"/>
      <c r="V6" s="493"/>
      <c r="W6" s="718"/>
      <c r="X6" s="4" t="s">
        <v>2</v>
      </c>
      <c r="Y6" s="3"/>
      <c r="AA6" s="7"/>
      <c r="AB6" s="1" t="s">
        <v>202</v>
      </c>
    </row>
    <row r="7" spans="2:36" s="1" customFormat="1" ht="8.1" customHeight="1" thickBot="1">
      <c r="D7" s="719"/>
      <c r="E7" s="720"/>
      <c r="F7" s="720"/>
      <c r="G7" s="720"/>
      <c r="H7" s="720"/>
      <c r="I7" s="720"/>
      <c r="J7" s="720"/>
      <c r="K7" s="720"/>
      <c r="L7" s="720"/>
      <c r="M7" s="720"/>
      <c r="N7" s="720"/>
      <c r="O7" s="720"/>
      <c r="P7" s="720"/>
      <c r="Q7" s="720"/>
      <c r="R7" s="720"/>
      <c r="S7" s="720"/>
      <c r="T7" s="720"/>
      <c r="U7" s="720"/>
      <c r="V7" s="720"/>
      <c r="W7" s="721"/>
      <c r="X7" s="2"/>
      <c r="Y7" s="3"/>
      <c r="AA7" s="7"/>
    </row>
    <row r="8" spans="2:36" s="8" customFormat="1" ht="15">
      <c r="D8" s="738"/>
      <c r="E8" s="738"/>
      <c r="F8" s="738"/>
      <c r="G8" s="738"/>
      <c r="H8" s="738"/>
      <c r="I8" s="738"/>
      <c r="J8" s="739"/>
      <c r="K8" s="739"/>
      <c r="L8" s="739"/>
      <c r="M8" s="739"/>
      <c r="N8" s="739"/>
      <c r="O8" s="739"/>
      <c r="P8" s="739"/>
      <c r="Q8" s="739"/>
      <c r="R8" s="739"/>
      <c r="S8" s="739"/>
      <c r="T8" s="739"/>
      <c r="U8" s="739"/>
      <c r="V8" s="739"/>
      <c r="W8" s="114"/>
      <c r="X8" s="2"/>
      <c r="Y8" s="2"/>
      <c r="Z8" s="3"/>
      <c r="AA8" s="9"/>
    </row>
    <row r="9" spans="2:36" ht="73.5" customHeight="1">
      <c r="D9" s="116"/>
      <c r="E9" s="281" t="s">
        <v>8</v>
      </c>
      <c r="F9" s="11" t="s">
        <v>817</v>
      </c>
      <c r="G9" s="11" t="s">
        <v>818</v>
      </c>
      <c r="H9" s="11" t="s">
        <v>819</v>
      </c>
      <c r="I9" s="11" t="s">
        <v>820</v>
      </c>
      <c r="J9" s="11" t="s">
        <v>953</v>
      </c>
      <c r="K9" s="11" t="s">
        <v>952</v>
      </c>
      <c r="L9" s="11" t="s">
        <v>917</v>
      </c>
      <c r="M9" s="11" t="s">
        <v>9</v>
      </c>
      <c r="N9" s="11" t="s">
        <v>10</v>
      </c>
      <c r="O9" s="11" t="s">
        <v>11</v>
      </c>
      <c r="P9" s="11" t="s">
        <v>12</v>
      </c>
      <c r="Q9" s="11" t="s">
        <v>13</v>
      </c>
      <c r="R9" s="11"/>
      <c r="S9" s="11" t="s">
        <v>821</v>
      </c>
      <c r="T9" s="11" t="s">
        <v>14</v>
      </c>
      <c r="U9" s="11" t="s">
        <v>347</v>
      </c>
      <c r="V9" s="11" t="s">
        <v>822</v>
      </c>
      <c r="W9" s="282" t="s">
        <v>795</v>
      </c>
      <c r="X9" s="281" t="s">
        <v>918</v>
      </c>
      <c r="Y9" s="12"/>
      <c r="Z9" s="12"/>
      <c r="AA9" s="13"/>
      <c r="AB9" s="11" t="s">
        <v>203</v>
      </c>
      <c r="AC9" s="14"/>
      <c r="AF9" s="11" t="s">
        <v>204</v>
      </c>
      <c r="AG9" s="14"/>
      <c r="AH9" s="14"/>
      <c r="AJ9" s="11" t="s">
        <v>15</v>
      </c>
    </row>
    <row r="10" spans="2:36" ht="15.75" customHeight="1">
      <c r="D10" s="278"/>
      <c r="E10" s="283"/>
      <c r="F10" s="11" t="s">
        <v>796</v>
      </c>
      <c r="G10" s="11" t="s">
        <v>796</v>
      </c>
      <c r="H10" s="11" t="s">
        <v>796</v>
      </c>
      <c r="I10" s="11" t="s">
        <v>796</v>
      </c>
      <c r="J10" s="11" t="s">
        <v>796</v>
      </c>
      <c r="K10" s="11" t="s">
        <v>796</v>
      </c>
      <c r="L10" s="11" t="s">
        <v>796</v>
      </c>
      <c r="M10" s="11" t="s">
        <v>796</v>
      </c>
      <c r="N10" s="11" t="s">
        <v>796</v>
      </c>
      <c r="O10" s="11" t="s">
        <v>796</v>
      </c>
      <c r="P10" s="11" t="s">
        <v>796</v>
      </c>
      <c r="Q10" s="11" t="s">
        <v>796</v>
      </c>
      <c r="R10" s="11"/>
      <c r="S10" s="11" t="s">
        <v>796</v>
      </c>
      <c r="T10" s="11"/>
      <c r="U10" s="11"/>
      <c r="V10" s="11" t="s">
        <v>796</v>
      </c>
      <c r="W10" s="282" t="s">
        <v>796</v>
      </c>
      <c r="X10" s="283"/>
      <c r="Y10" s="12"/>
      <c r="Z10" s="12"/>
      <c r="AA10" s="13"/>
      <c r="AB10" s="279"/>
      <c r="AC10" s="14"/>
      <c r="AF10" s="279"/>
      <c r="AG10" s="14"/>
      <c r="AH10" s="14"/>
      <c r="AJ10" s="280"/>
    </row>
    <row r="11" spans="2:36" ht="18">
      <c r="D11" s="117" t="s">
        <v>16</v>
      </c>
      <c r="E11" s="66"/>
      <c r="F11" s="242"/>
      <c r="G11" s="242"/>
      <c r="H11" s="242"/>
      <c r="I11" s="242"/>
      <c r="J11" s="242"/>
      <c r="K11" s="242"/>
      <c r="L11" s="242"/>
      <c r="M11" s="242"/>
      <c r="N11" s="242"/>
      <c r="O11" s="242"/>
      <c r="P11" s="242"/>
      <c r="Q11" s="242"/>
      <c r="R11" s="242"/>
      <c r="S11" s="242"/>
      <c r="T11" s="242"/>
      <c r="U11" s="242"/>
      <c r="V11" s="242"/>
      <c r="W11" s="242"/>
      <c r="X11" s="16"/>
      <c r="Y11" s="12"/>
      <c r="Z11" s="12"/>
      <c r="AA11" s="13"/>
      <c r="AB11" s="15"/>
      <c r="AC11" s="14"/>
      <c r="AF11" s="15"/>
      <c r="AG11" s="14"/>
      <c r="AH11" s="14"/>
      <c r="AJ11" s="16"/>
    </row>
    <row r="12" spans="2:36" ht="12" customHeight="1">
      <c r="D12" s="115">
        <v>7</v>
      </c>
      <c r="E12" s="118">
        <v>8</v>
      </c>
      <c r="F12" s="14"/>
      <c r="G12" s="14"/>
      <c r="H12" s="14"/>
      <c r="I12" s="14"/>
      <c r="J12" s="14"/>
      <c r="K12" s="14"/>
      <c r="L12" s="14"/>
      <c r="M12" s="14"/>
      <c r="N12" s="14"/>
      <c r="O12" s="14"/>
      <c r="P12" s="14"/>
      <c r="Q12" s="14"/>
      <c r="R12" s="14"/>
      <c r="S12" s="14"/>
      <c r="T12" s="14"/>
      <c r="U12" s="14"/>
      <c r="V12" s="14"/>
      <c r="W12" s="14"/>
      <c r="X12" s="16"/>
      <c r="Y12" s="12"/>
      <c r="Z12" s="12"/>
      <c r="AA12" s="13"/>
      <c r="AB12" s="14"/>
      <c r="AC12" s="14"/>
      <c r="AF12" s="14"/>
      <c r="AG12" s="14"/>
      <c r="AH12" s="14"/>
      <c r="AJ12" s="16"/>
    </row>
    <row r="13" spans="2:36" ht="15" customHeight="1">
      <c r="D13" s="740" t="s">
        <v>17</v>
      </c>
      <c r="E13" s="737"/>
      <c r="F13" s="17">
        <f>IFERROR(ROUND(VLOOKUP($E$4,'Outturn 2024-25'!$A:$DW,58,FALSE),2),0)</f>
        <v>474610.51</v>
      </c>
      <c r="G13" s="202">
        <f>V13</f>
        <v>543637.67000000062</v>
      </c>
      <c r="H13" s="17"/>
      <c r="I13" s="17">
        <f>G13+H13</f>
        <v>543637.67000000062</v>
      </c>
      <c r="J13" s="18">
        <f>G13</f>
        <v>543637.67000000062</v>
      </c>
      <c r="K13" s="18"/>
      <c r="L13" s="18">
        <f>G13</f>
        <v>543637.67000000062</v>
      </c>
      <c r="M13" s="18"/>
      <c r="N13" s="18"/>
      <c r="O13" s="18"/>
      <c r="P13" s="18"/>
      <c r="Q13" s="18"/>
      <c r="R13" s="18"/>
      <c r="S13" s="18">
        <f>G13</f>
        <v>543637.67000000062</v>
      </c>
      <c r="T13" s="19"/>
      <c r="U13" s="19"/>
      <c r="V13" s="19">
        <f>F119</f>
        <v>543637.67000000062</v>
      </c>
      <c r="W13" s="19"/>
      <c r="X13" s="20"/>
      <c r="Z13" s="21"/>
      <c r="AA13" s="22"/>
      <c r="AB13" s="18"/>
      <c r="AC13" s="23"/>
      <c r="AF13" s="18">
        <v>0</v>
      </c>
      <c r="AG13" s="23"/>
      <c r="AH13" s="23"/>
      <c r="AJ13" s="20"/>
    </row>
    <row r="14" spans="2:36">
      <c r="D14" s="24"/>
      <c r="E14" s="25" t="s">
        <v>18</v>
      </c>
      <c r="F14" s="26"/>
      <c r="G14" s="203"/>
      <c r="H14" s="26"/>
      <c r="I14" s="26"/>
      <c r="J14" s="26"/>
      <c r="K14" s="26"/>
      <c r="L14" s="26"/>
      <c r="M14" s="26"/>
      <c r="N14" s="26"/>
      <c r="O14" s="26"/>
      <c r="P14" s="26"/>
      <c r="Q14" s="26"/>
      <c r="R14" s="26"/>
      <c r="S14" s="26"/>
      <c r="T14" s="26"/>
      <c r="U14" s="26"/>
      <c r="V14" s="163"/>
      <c r="W14" s="26"/>
      <c r="X14" s="26"/>
      <c r="AA14" s="13"/>
      <c r="AB14" s="26"/>
      <c r="AC14" s="27"/>
      <c r="AF14" s="26"/>
      <c r="AG14" s="27"/>
      <c r="AH14" s="27"/>
      <c r="AJ14" s="26"/>
    </row>
    <row r="15" spans="2:36" ht="12" customHeight="1">
      <c r="B15" s="10" t="s">
        <v>1037</v>
      </c>
      <c r="C15" s="576" t="s">
        <v>1036</v>
      </c>
      <c r="D15" s="24" t="s">
        <v>19</v>
      </c>
      <c r="E15" s="28" t="s">
        <v>20</v>
      </c>
      <c r="F15" s="29">
        <f>IFERROR(ROUND(VLOOKUP($E$4,'Outturn 2024-25'!$A:$DW,8,FALSE),2),0)</f>
        <v>2630113.11</v>
      </c>
      <c r="G15" s="30"/>
      <c r="H15" s="30"/>
      <c r="I15" s="204">
        <f>G15+H15</f>
        <v>0</v>
      </c>
      <c r="J15" s="29">
        <f>VLOOKUP($E$4,Payments!$A:$LZ,207,FALSE)</f>
        <v>658744.0682018986</v>
      </c>
      <c r="K15" s="30"/>
      <c r="L15" s="29">
        <f>J15+K15</f>
        <v>658744.0682018986</v>
      </c>
      <c r="M15" s="29">
        <v>0</v>
      </c>
      <c r="N15" s="31"/>
      <c r="O15" s="31"/>
      <c r="P15" s="29">
        <v>0</v>
      </c>
      <c r="Q15" s="29"/>
      <c r="R15" s="29"/>
      <c r="S15" s="29">
        <f>L15+Q15</f>
        <v>658744.0682018986</v>
      </c>
      <c r="T15" s="32" t="str">
        <f>IFERROR((S15/G15),"")</f>
        <v/>
      </c>
      <c r="U15" s="723">
        <f>IFERROR(+S15/$S$30,"")</f>
        <v>0.98767401713831371</v>
      </c>
      <c r="V15" s="30"/>
      <c r="W15" s="29">
        <f>I15-V15</f>
        <v>0</v>
      </c>
      <c r="X15" s="33"/>
      <c r="Z15" s="21"/>
      <c r="AA15" s="22"/>
      <c r="AB15" s="29"/>
      <c r="AC15" s="34"/>
      <c r="AF15" s="29">
        <v>0</v>
      </c>
      <c r="AG15" s="34"/>
      <c r="AH15" s="34"/>
      <c r="AJ15" s="33"/>
    </row>
    <row r="16" spans="2:36" ht="12" customHeight="1">
      <c r="C16" s="24" t="s">
        <v>1038</v>
      </c>
      <c r="D16" s="24" t="s">
        <v>21</v>
      </c>
      <c r="E16" s="28" t="s">
        <v>22</v>
      </c>
      <c r="F16" s="29">
        <f>IFERROR(ROUND(VLOOKUP($E$4,'Outturn 2024-25'!$A:$DW,9,FALSE),2),0)</f>
        <v>0</v>
      </c>
      <c r="G16" s="30"/>
      <c r="H16" s="30"/>
      <c r="I16" s="204">
        <f t="shared" ref="I16:I29" si="0">G16+H16</f>
        <v>0</v>
      </c>
      <c r="J16" s="29">
        <f>VLOOKUP($E$4,Payments!$A:$LZ,208,FALSE)</f>
        <v>0</v>
      </c>
      <c r="K16" s="30"/>
      <c r="L16" s="29">
        <f>J16+K16</f>
        <v>0</v>
      </c>
      <c r="M16" s="29">
        <v>0</v>
      </c>
      <c r="N16" s="31"/>
      <c r="O16" s="31"/>
      <c r="P16" s="29">
        <v>0</v>
      </c>
      <c r="Q16" s="29"/>
      <c r="R16" s="29"/>
      <c r="S16" s="29">
        <f t="shared" ref="S16:S29" si="1">L16+Q16</f>
        <v>0</v>
      </c>
      <c r="T16" s="32" t="str">
        <f t="shared" ref="T16:T29" si="2">IFERROR((S16/G16),"")</f>
        <v/>
      </c>
      <c r="U16" s="723">
        <f t="shared" ref="U16:U29" si="3">IFERROR(+S16/$S$30,"")</f>
        <v>0</v>
      </c>
      <c r="V16" s="30"/>
      <c r="W16" s="29">
        <f t="shared" ref="W16:W29" si="4">I16-V16</f>
        <v>0</v>
      </c>
      <c r="X16" s="33"/>
      <c r="Z16" s="21"/>
      <c r="AA16" s="22"/>
      <c r="AB16" s="29"/>
      <c r="AC16" s="34"/>
      <c r="AF16" s="29">
        <v>0</v>
      </c>
    </row>
    <row r="17" spans="3:32" ht="12" customHeight="1">
      <c r="C17" s="24" t="s">
        <v>1039</v>
      </c>
      <c r="D17" s="24" t="s">
        <v>23</v>
      </c>
      <c r="E17" s="28" t="s">
        <v>24</v>
      </c>
      <c r="F17" s="29">
        <f>IFERROR(ROUND(VLOOKUP($E$4,'Outturn 2024-25'!$A:$DW,10,FALSE),2),0)</f>
        <v>11616.99</v>
      </c>
      <c r="G17" s="30"/>
      <c r="H17" s="30"/>
      <c r="I17" s="204">
        <f t="shared" si="0"/>
        <v>0</v>
      </c>
      <c r="J17" s="29">
        <f>VLOOKUP($E$4,Payments!$A:$LZ,209,FALSE)</f>
        <v>0</v>
      </c>
      <c r="K17" s="30"/>
      <c r="L17" s="29">
        <f t="shared" ref="L17:L29" si="5">J17+K17</f>
        <v>0</v>
      </c>
      <c r="M17" s="29">
        <v>0</v>
      </c>
      <c r="N17" s="31"/>
      <c r="O17" s="31"/>
      <c r="P17" s="29">
        <v>0</v>
      </c>
      <c r="Q17" s="29"/>
      <c r="R17" s="29"/>
      <c r="S17" s="29">
        <f t="shared" si="1"/>
        <v>0</v>
      </c>
      <c r="T17" s="32" t="str">
        <f t="shared" si="2"/>
        <v/>
      </c>
      <c r="U17" s="723">
        <f t="shared" si="3"/>
        <v>0</v>
      </c>
      <c r="V17" s="30"/>
      <c r="W17" s="29">
        <f t="shared" si="4"/>
        <v>0</v>
      </c>
      <c r="X17" s="33"/>
      <c r="Z17" s="21"/>
      <c r="AA17" s="22"/>
      <c r="AB17" s="29"/>
      <c r="AC17" s="34"/>
      <c r="AF17" s="29">
        <v>0</v>
      </c>
    </row>
    <row r="18" spans="3:32" ht="12" customHeight="1">
      <c r="C18" s="24" t="s">
        <v>1040</v>
      </c>
      <c r="D18" s="24" t="s">
        <v>270</v>
      </c>
      <c r="E18" s="28" t="s">
        <v>271</v>
      </c>
      <c r="F18" s="29">
        <f>IFERROR(ROUND(VLOOKUP($E$4,'Outturn 2024-25'!$A:$DW,11,FALSE),2),0)</f>
        <v>0</v>
      </c>
      <c r="G18" s="30"/>
      <c r="H18" s="30"/>
      <c r="I18" s="204">
        <f t="shared" si="0"/>
        <v>0</v>
      </c>
      <c r="J18" s="29"/>
      <c r="K18" s="30"/>
      <c r="L18" s="29">
        <f t="shared" si="5"/>
        <v>0</v>
      </c>
      <c r="M18" s="29"/>
      <c r="N18" s="31"/>
      <c r="O18" s="31"/>
      <c r="P18" s="29"/>
      <c r="Q18" s="29"/>
      <c r="R18" s="29"/>
      <c r="S18" s="29">
        <f t="shared" si="1"/>
        <v>0</v>
      </c>
      <c r="T18" s="32" t="str">
        <f t="shared" si="2"/>
        <v/>
      </c>
      <c r="U18" s="723">
        <f t="shared" si="3"/>
        <v>0</v>
      </c>
      <c r="V18" s="30"/>
      <c r="W18" s="29">
        <f t="shared" si="4"/>
        <v>0</v>
      </c>
      <c r="X18" s="33"/>
      <c r="Z18" s="21"/>
      <c r="AA18" s="22"/>
      <c r="AB18" s="29"/>
      <c r="AC18" s="34"/>
      <c r="AF18" s="29"/>
    </row>
    <row r="19" spans="3:32" ht="12" customHeight="1">
      <c r="C19" s="24" t="s">
        <v>1041</v>
      </c>
      <c r="D19" s="24" t="s">
        <v>25</v>
      </c>
      <c r="E19" s="28" t="s">
        <v>26</v>
      </c>
      <c r="F19" s="29">
        <f>IFERROR(ROUND(VLOOKUP($E$4,'Outturn 2024-25'!$A:$DW,12,FALSE),2),0)</f>
        <v>334480</v>
      </c>
      <c r="G19" s="30"/>
      <c r="H19" s="30"/>
      <c r="I19" s="204">
        <f t="shared" si="0"/>
        <v>0</v>
      </c>
      <c r="J19" s="29">
        <f>VLOOKUP($E$4,Payments!$A:$LZ,202,FALSE)</f>
        <v>0</v>
      </c>
      <c r="K19" s="30"/>
      <c r="L19" s="29">
        <f t="shared" si="5"/>
        <v>0</v>
      </c>
      <c r="M19" s="29">
        <v>0</v>
      </c>
      <c r="N19" s="31"/>
      <c r="O19" s="31"/>
      <c r="P19" s="29">
        <v>0</v>
      </c>
      <c r="Q19" s="29"/>
      <c r="R19" s="29"/>
      <c r="S19" s="29">
        <f t="shared" si="1"/>
        <v>0</v>
      </c>
      <c r="T19" s="32" t="str">
        <f t="shared" si="2"/>
        <v/>
      </c>
      <c r="U19" s="723">
        <f t="shared" si="3"/>
        <v>0</v>
      </c>
      <c r="V19" s="30"/>
      <c r="W19" s="29">
        <f t="shared" si="4"/>
        <v>0</v>
      </c>
      <c r="X19" s="33"/>
      <c r="Z19" s="21"/>
      <c r="AA19" s="22"/>
      <c r="AB19" s="29"/>
      <c r="AC19" s="34"/>
      <c r="AF19" s="29">
        <v>0</v>
      </c>
    </row>
    <row r="20" spans="3:32" ht="12" customHeight="1">
      <c r="C20" s="24" t="s">
        <v>1044</v>
      </c>
      <c r="D20" s="24" t="s">
        <v>27</v>
      </c>
      <c r="E20" s="28" t="s">
        <v>28</v>
      </c>
      <c r="F20" s="29">
        <f>IFERROR(ROUND(VLOOKUP($E$4,'Outturn 2024-25'!$A:$DW,13,FALSE)+VLOOKUP($E$4,'Outturn 2024-25'!$A:$DW,23,FALSE)+VLOOKUP($E$4,'Outturn 2024-25'!$A:$DW,24,FALSE),2),0)</f>
        <v>70078.11</v>
      </c>
      <c r="G20" s="30"/>
      <c r="H20" s="30"/>
      <c r="I20" s="204">
        <f t="shared" si="0"/>
        <v>0</v>
      </c>
      <c r="J20" s="29">
        <f>VLOOKUP($E$4,Payments!$A:$LZ,203,FALSE)</f>
        <v>8221</v>
      </c>
      <c r="K20" s="30"/>
      <c r="L20" s="29">
        <f t="shared" si="5"/>
        <v>8221</v>
      </c>
      <c r="M20" s="29">
        <v>0</v>
      </c>
      <c r="N20" s="31"/>
      <c r="O20" s="31"/>
      <c r="P20" s="29">
        <v>0</v>
      </c>
      <c r="Q20" s="29"/>
      <c r="R20" s="29"/>
      <c r="S20" s="29">
        <f t="shared" si="1"/>
        <v>8221</v>
      </c>
      <c r="T20" s="32" t="str">
        <f t="shared" si="2"/>
        <v/>
      </c>
      <c r="U20" s="723">
        <f t="shared" si="3"/>
        <v>1.2325982861686246E-2</v>
      </c>
      <c r="V20" s="30"/>
      <c r="W20" s="29">
        <f t="shared" si="4"/>
        <v>0</v>
      </c>
      <c r="X20" s="33"/>
      <c r="Z20" s="21"/>
      <c r="AA20" s="22"/>
      <c r="AB20" s="29"/>
      <c r="AC20" s="34"/>
      <c r="AF20" s="29">
        <v>0</v>
      </c>
    </row>
    <row r="21" spans="3:32" ht="12" customHeight="1">
      <c r="C21" s="24" t="s">
        <v>1045</v>
      </c>
      <c r="D21" s="24" t="s">
        <v>29</v>
      </c>
      <c r="E21" s="28" t="s">
        <v>30</v>
      </c>
      <c r="F21" s="29">
        <f>IFERROR(ROUND(VLOOKUP($E$4,'Outturn 2024-25'!$A:$DW,14,FALSE),2),0)</f>
        <v>0</v>
      </c>
      <c r="G21" s="30"/>
      <c r="H21" s="30"/>
      <c r="I21" s="204">
        <f t="shared" si="0"/>
        <v>0</v>
      </c>
      <c r="J21" s="29">
        <f>VLOOKUP($E$4,Payments!$A:$LZ,204,FALSE)</f>
        <v>0</v>
      </c>
      <c r="K21" s="30"/>
      <c r="L21" s="29">
        <f t="shared" si="5"/>
        <v>0</v>
      </c>
      <c r="M21" s="29">
        <v>0</v>
      </c>
      <c r="N21" s="31"/>
      <c r="O21" s="31"/>
      <c r="P21" s="29">
        <v>0</v>
      </c>
      <c r="Q21" s="29"/>
      <c r="R21" s="29"/>
      <c r="S21" s="29">
        <f t="shared" si="1"/>
        <v>0</v>
      </c>
      <c r="T21" s="32" t="str">
        <f t="shared" si="2"/>
        <v/>
      </c>
      <c r="U21" s="723">
        <f t="shared" si="3"/>
        <v>0</v>
      </c>
      <c r="V21" s="30"/>
      <c r="W21" s="29">
        <f t="shared" si="4"/>
        <v>0</v>
      </c>
      <c r="X21" s="33"/>
      <c r="Z21" s="21"/>
      <c r="AA21" s="22"/>
      <c r="AB21" s="29"/>
      <c r="AC21" s="34"/>
      <c r="AF21" s="29">
        <v>0</v>
      </c>
    </row>
    <row r="22" spans="3:32" ht="12" customHeight="1">
      <c r="C22" s="24" t="s">
        <v>1046</v>
      </c>
      <c r="D22" s="24" t="s">
        <v>284</v>
      </c>
      <c r="E22" s="28" t="s">
        <v>273</v>
      </c>
      <c r="F22" s="29">
        <f>IFERROR(ROUND(VLOOKUP($E$4,'Outturn 2024-25'!$A:$DW,15,FALSE),2),0)</f>
        <v>0</v>
      </c>
      <c r="G22" s="30"/>
      <c r="H22" s="30"/>
      <c r="I22" s="204">
        <f t="shared" si="0"/>
        <v>0</v>
      </c>
      <c r="J22" s="29"/>
      <c r="K22" s="30"/>
      <c r="L22" s="29">
        <f t="shared" si="5"/>
        <v>0</v>
      </c>
      <c r="M22" s="29">
        <v>0</v>
      </c>
      <c r="N22" s="31"/>
      <c r="O22" s="31"/>
      <c r="P22" s="29">
        <v>0</v>
      </c>
      <c r="Q22" s="29"/>
      <c r="R22" s="29"/>
      <c r="S22" s="29">
        <f t="shared" si="1"/>
        <v>0</v>
      </c>
      <c r="T22" s="32" t="str">
        <f t="shared" si="2"/>
        <v/>
      </c>
      <c r="U22" s="723">
        <f t="shared" si="3"/>
        <v>0</v>
      </c>
      <c r="V22" s="30"/>
      <c r="W22" s="29">
        <f t="shared" si="4"/>
        <v>0</v>
      </c>
      <c r="X22" s="33"/>
      <c r="Z22" s="21"/>
      <c r="AA22" s="22"/>
      <c r="AB22" s="29"/>
      <c r="AC22" s="34"/>
      <c r="AF22" s="29">
        <v>0</v>
      </c>
    </row>
    <row r="23" spans="3:32" ht="12" customHeight="1">
      <c r="C23" s="24" t="s">
        <v>1047</v>
      </c>
      <c r="D23" s="24" t="s">
        <v>285</v>
      </c>
      <c r="E23" s="28" t="s">
        <v>272</v>
      </c>
      <c r="F23" s="29">
        <f>IFERROR(ROUND(VLOOKUP($E$4,'Outturn 2024-25'!$A:$DW,16,FALSE),2),0)</f>
        <v>820.32</v>
      </c>
      <c r="G23" s="30"/>
      <c r="H23" s="30"/>
      <c r="I23" s="204">
        <f t="shared" si="0"/>
        <v>0</v>
      </c>
      <c r="J23" s="29"/>
      <c r="K23" s="30"/>
      <c r="L23" s="29">
        <f t="shared" si="5"/>
        <v>0</v>
      </c>
      <c r="M23" s="29"/>
      <c r="N23" s="31"/>
      <c r="O23" s="31"/>
      <c r="P23" s="29"/>
      <c r="Q23" s="29"/>
      <c r="R23" s="29"/>
      <c r="S23" s="29">
        <f t="shared" si="1"/>
        <v>0</v>
      </c>
      <c r="T23" s="32" t="str">
        <f t="shared" si="2"/>
        <v/>
      </c>
      <c r="U23" s="723">
        <f t="shared" si="3"/>
        <v>0</v>
      </c>
      <c r="V23" s="30"/>
      <c r="W23" s="29">
        <f t="shared" si="4"/>
        <v>0</v>
      </c>
      <c r="X23" s="33"/>
      <c r="Z23" s="21"/>
      <c r="AA23" s="22"/>
      <c r="AB23" s="29"/>
      <c r="AC23" s="34"/>
      <c r="AF23" s="29"/>
    </row>
    <row r="24" spans="3:32" ht="12" customHeight="1">
      <c r="C24" s="24" t="s">
        <v>1048</v>
      </c>
      <c r="D24" s="24" t="s">
        <v>31</v>
      </c>
      <c r="E24" s="28" t="s">
        <v>32</v>
      </c>
      <c r="F24" s="29">
        <f>IFERROR(ROUND(VLOOKUP($E$4,'Outturn 2024-25'!$A:$DW,17,FALSE),2),0)</f>
        <v>20622.87</v>
      </c>
      <c r="G24" s="30"/>
      <c r="H24" s="30"/>
      <c r="I24" s="204">
        <f t="shared" si="0"/>
        <v>0</v>
      </c>
      <c r="J24" s="29"/>
      <c r="K24" s="30"/>
      <c r="L24" s="29">
        <f t="shared" si="5"/>
        <v>0</v>
      </c>
      <c r="M24" s="29">
        <v>0</v>
      </c>
      <c r="N24" s="31"/>
      <c r="O24" s="31"/>
      <c r="P24" s="29">
        <v>0</v>
      </c>
      <c r="Q24" s="29"/>
      <c r="R24" s="29"/>
      <c r="S24" s="29">
        <f t="shared" si="1"/>
        <v>0</v>
      </c>
      <c r="T24" s="32" t="str">
        <f t="shared" si="2"/>
        <v/>
      </c>
      <c r="U24" s="723">
        <f t="shared" si="3"/>
        <v>0</v>
      </c>
      <c r="V24" s="30"/>
      <c r="W24" s="29">
        <f t="shared" si="4"/>
        <v>0</v>
      </c>
      <c r="X24" s="33"/>
      <c r="Z24" s="21"/>
      <c r="AA24" s="22"/>
      <c r="AB24" s="29"/>
      <c r="AC24" s="34"/>
      <c r="AF24" s="29">
        <v>0</v>
      </c>
    </row>
    <row r="25" spans="3:32" ht="12" customHeight="1">
      <c r="C25" s="24" t="s">
        <v>1049</v>
      </c>
      <c r="D25" s="24" t="s">
        <v>33</v>
      </c>
      <c r="E25" s="28" t="s">
        <v>34</v>
      </c>
      <c r="F25" s="29">
        <f>IFERROR(ROUND(VLOOKUP($E$4,'Outturn 2024-25'!$A:$DW,18,FALSE),2),0)</f>
        <v>0</v>
      </c>
      <c r="G25" s="30"/>
      <c r="H25" s="30"/>
      <c r="I25" s="204">
        <f t="shared" si="0"/>
        <v>0</v>
      </c>
      <c r="J25" s="29"/>
      <c r="K25" s="30"/>
      <c r="L25" s="29">
        <f t="shared" si="5"/>
        <v>0</v>
      </c>
      <c r="M25" s="29">
        <v>0</v>
      </c>
      <c r="N25" s="31"/>
      <c r="O25" s="31"/>
      <c r="P25" s="29">
        <v>0</v>
      </c>
      <c r="Q25" s="29"/>
      <c r="R25" s="29"/>
      <c r="S25" s="29">
        <f t="shared" si="1"/>
        <v>0</v>
      </c>
      <c r="T25" s="32" t="str">
        <f t="shared" si="2"/>
        <v/>
      </c>
      <c r="U25" s="723">
        <f t="shared" si="3"/>
        <v>0</v>
      </c>
      <c r="V25" s="30"/>
      <c r="W25" s="29">
        <f t="shared" si="4"/>
        <v>0</v>
      </c>
      <c r="X25" s="33"/>
      <c r="Z25" s="21"/>
      <c r="AA25" s="22"/>
      <c r="AB25" s="29"/>
      <c r="AC25" s="34"/>
      <c r="AF25" s="29">
        <v>0</v>
      </c>
    </row>
    <row r="26" spans="3:32" ht="12" customHeight="1">
      <c r="C26" s="24" t="s">
        <v>1050</v>
      </c>
      <c r="D26" s="24" t="s">
        <v>35</v>
      </c>
      <c r="E26" s="28" t="s">
        <v>36</v>
      </c>
      <c r="F26" s="29">
        <f>IFERROR(ROUND(VLOOKUP($E$4,'Outturn 2024-25'!$A:$DW,19,FALSE),2),0)</f>
        <v>0</v>
      </c>
      <c r="G26" s="30"/>
      <c r="H26" s="30"/>
      <c r="I26" s="204">
        <f t="shared" si="0"/>
        <v>0</v>
      </c>
      <c r="J26" s="29"/>
      <c r="K26" s="30"/>
      <c r="L26" s="29">
        <f t="shared" si="5"/>
        <v>0</v>
      </c>
      <c r="M26" s="29">
        <v>0</v>
      </c>
      <c r="N26" s="31"/>
      <c r="O26" s="31"/>
      <c r="P26" s="29">
        <v>0</v>
      </c>
      <c r="Q26" s="29"/>
      <c r="R26" s="29"/>
      <c r="S26" s="29">
        <f t="shared" si="1"/>
        <v>0</v>
      </c>
      <c r="T26" s="32" t="str">
        <f t="shared" si="2"/>
        <v/>
      </c>
      <c r="U26" s="723">
        <f t="shared" si="3"/>
        <v>0</v>
      </c>
      <c r="V26" s="30"/>
      <c r="W26" s="29">
        <f t="shared" si="4"/>
        <v>0</v>
      </c>
      <c r="X26" s="33"/>
      <c r="Z26" s="21"/>
      <c r="AA26" s="22"/>
      <c r="AB26" s="29"/>
      <c r="AC26" s="34"/>
      <c r="AF26" s="29">
        <v>0</v>
      </c>
    </row>
    <row r="27" spans="3:32" ht="12" customHeight="1">
      <c r="C27" s="24" t="s">
        <v>1051</v>
      </c>
      <c r="D27" s="24" t="s">
        <v>37</v>
      </c>
      <c r="E27" s="28" t="s">
        <v>38</v>
      </c>
      <c r="F27" s="29">
        <f>IFERROR(ROUND(VLOOKUP($E$4,'Outturn 2024-25'!$A:$DW,20,FALSE),2),0)</f>
        <v>11899</v>
      </c>
      <c r="G27" s="30"/>
      <c r="H27" s="30"/>
      <c r="I27" s="204">
        <f t="shared" si="0"/>
        <v>0</v>
      </c>
      <c r="J27" s="29"/>
      <c r="K27" s="30"/>
      <c r="L27" s="29">
        <f t="shared" si="5"/>
        <v>0</v>
      </c>
      <c r="M27" s="29">
        <v>0</v>
      </c>
      <c r="N27" s="31"/>
      <c r="O27" s="31"/>
      <c r="P27" s="29">
        <v>0</v>
      </c>
      <c r="Q27" s="29"/>
      <c r="R27" s="29"/>
      <c r="S27" s="29">
        <f t="shared" si="1"/>
        <v>0</v>
      </c>
      <c r="T27" s="32" t="str">
        <f t="shared" si="2"/>
        <v/>
      </c>
      <c r="U27" s="723">
        <f t="shared" si="3"/>
        <v>0</v>
      </c>
      <c r="V27" s="30"/>
      <c r="W27" s="29">
        <f t="shared" si="4"/>
        <v>0</v>
      </c>
      <c r="X27" s="33"/>
      <c r="Z27" s="21"/>
      <c r="AA27" s="22"/>
      <c r="AB27" s="29"/>
      <c r="AC27" s="34"/>
      <c r="AF27" s="29">
        <v>0</v>
      </c>
    </row>
    <row r="28" spans="3:32" ht="12" customHeight="1">
      <c r="C28" s="24" t="s">
        <v>1052</v>
      </c>
      <c r="D28" s="24" t="s">
        <v>39</v>
      </c>
      <c r="E28" s="28" t="s">
        <v>40</v>
      </c>
      <c r="F28" s="29">
        <f>IFERROR(ROUND(VLOOKUP($E$4,'Outturn 2024-25'!$A:$DW,21,FALSE),2),0)</f>
        <v>21978.1</v>
      </c>
      <c r="G28" s="30"/>
      <c r="H28" s="30"/>
      <c r="I28" s="204">
        <f t="shared" si="0"/>
        <v>0</v>
      </c>
      <c r="J28" s="29"/>
      <c r="K28" s="30"/>
      <c r="L28" s="29">
        <f t="shared" si="5"/>
        <v>0</v>
      </c>
      <c r="M28" s="29">
        <v>0</v>
      </c>
      <c r="N28" s="31"/>
      <c r="O28" s="31"/>
      <c r="P28" s="29">
        <v>0</v>
      </c>
      <c r="Q28" s="29"/>
      <c r="R28" s="29"/>
      <c r="S28" s="29">
        <f t="shared" si="1"/>
        <v>0</v>
      </c>
      <c r="T28" s="32" t="str">
        <f t="shared" si="2"/>
        <v/>
      </c>
      <c r="U28" s="723">
        <f t="shared" si="3"/>
        <v>0</v>
      </c>
      <c r="V28" s="30"/>
      <c r="W28" s="29">
        <f t="shared" si="4"/>
        <v>0</v>
      </c>
      <c r="X28" s="33"/>
      <c r="Z28" s="21"/>
      <c r="AA28" s="22"/>
      <c r="AB28" s="29"/>
      <c r="AC28" s="34"/>
      <c r="AF28" s="29">
        <v>0</v>
      </c>
    </row>
    <row r="29" spans="3:32" ht="12" customHeight="1">
      <c r="C29" s="24" t="s">
        <v>1053</v>
      </c>
      <c r="D29" s="24" t="s">
        <v>41</v>
      </c>
      <c r="E29" s="28" t="s">
        <v>42</v>
      </c>
      <c r="F29" s="29">
        <f>IFERROR(ROUND(VLOOKUP($E$4,'Outturn 2024-25'!$A:$DW,22,FALSE),2),0)</f>
        <v>0</v>
      </c>
      <c r="G29" s="30"/>
      <c r="H29" s="30"/>
      <c r="I29" s="204">
        <f t="shared" si="0"/>
        <v>0</v>
      </c>
      <c r="J29" s="29"/>
      <c r="K29" s="30"/>
      <c r="L29" s="29">
        <f t="shared" si="5"/>
        <v>0</v>
      </c>
      <c r="M29" s="29">
        <v>0</v>
      </c>
      <c r="N29" s="31"/>
      <c r="O29" s="31"/>
      <c r="P29" s="29">
        <v>0</v>
      </c>
      <c r="Q29" s="29"/>
      <c r="R29" s="29"/>
      <c r="S29" s="29">
        <f t="shared" si="1"/>
        <v>0</v>
      </c>
      <c r="T29" s="32" t="str">
        <f t="shared" si="2"/>
        <v/>
      </c>
      <c r="U29" s="723">
        <f t="shared" si="3"/>
        <v>0</v>
      </c>
      <c r="V29" s="30"/>
      <c r="W29" s="29">
        <f t="shared" si="4"/>
        <v>0</v>
      </c>
      <c r="X29" s="33"/>
      <c r="Z29" s="21"/>
      <c r="AA29" s="22"/>
      <c r="AB29" s="29"/>
      <c r="AC29" s="34"/>
      <c r="AF29" s="29">
        <v>0</v>
      </c>
    </row>
    <row r="30" spans="3:32">
      <c r="D30" s="736" t="s">
        <v>43</v>
      </c>
      <c r="E30" s="737"/>
      <c r="F30" s="18">
        <f>SUM(F15:F29)</f>
        <v>3101608.5</v>
      </c>
      <c r="G30" s="205">
        <f t="shared" ref="G30:Q30" si="6">SUM(G15:G29)</f>
        <v>0</v>
      </c>
      <c r="H30" s="18">
        <f t="shared" si="6"/>
        <v>0</v>
      </c>
      <c r="I30" s="18">
        <f t="shared" si="6"/>
        <v>0</v>
      </c>
      <c r="J30" s="18">
        <f t="shared" si="6"/>
        <v>666965.0682018986</v>
      </c>
      <c r="K30" s="18">
        <f t="shared" si="6"/>
        <v>0</v>
      </c>
      <c r="L30" s="18">
        <f t="shared" si="6"/>
        <v>666965.0682018986</v>
      </c>
      <c r="M30" s="18">
        <f t="shared" si="6"/>
        <v>0</v>
      </c>
      <c r="N30" s="18">
        <f t="shared" si="6"/>
        <v>0</v>
      </c>
      <c r="O30" s="18">
        <f t="shared" si="6"/>
        <v>0</v>
      </c>
      <c r="P30" s="18">
        <f t="shared" si="6"/>
        <v>0</v>
      </c>
      <c r="Q30" s="18">
        <f t="shared" si="6"/>
        <v>0</v>
      </c>
      <c r="R30" s="18"/>
      <c r="S30" s="18">
        <f>SUM(S15:S29)</f>
        <v>666965.0682018986</v>
      </c>
      <c r="T30" s="18"/>
      <c r="U30" s="724"/>
      <c r="V30" s="18">
        <f>SUM(V15:V29)</f>
        <v>0</v>
      </c>
      <c r="W30" s="18">
        <f>SUM(W15:W29)</f>
        <v>0</v>
      </c>
      <c r="X30" s="20"/>
      <c r="AA30" s="22"/>
      <c r="AB30" s="18">
        <v>0</v>
      </c>
      <c r="AC30" s="23"/>
      <c r="AF30" s="18">
        <v>0</v>
      </c>
    </row>
    <row r="31" spans="3:32">
      <c r="D31" s="24"/>
      <c r="E31" s="25" t="s">
        <v>44</v>
      </c>
      <c r="F31" s="36"/>
      <c r="G31" s="206"/>
      <c r="H31" s="36"/>
      <c r="I31" s="36"/>
      <c r="J31" s="36"/>
      <c r="K31" s="36"/>
      <c r="L31" s="36"/>
      <c r="M31" s="36"/>
      <c r="N31" s="36"/>
      <c r="O31" s="36"/>
      <c r="P31" s="36"/>
      <c r="Q31" s="36"/>
      <c r="R31" s="36"/>
      <c r="S31" s="36"/>
      <c r="T31" s="36"/>
      <c r="U31" s="725"/>
      <c r="V31" s="36"/>
      <c r="W31" s="36"/>
      <c r="X31" s="36"/>
      <c r="AA31" s="22"/>
      <c r="AB31" s="36"/>
      <c r="AC31" s="37"/>
      <c r="AF31" s="36"/>
    </row>
    <row r="32" spans="3:32" ht="12" customHeight="1">
      <c r="C32" s="24" t="s">
        <v>979</v>
      </c>
      <c r="D32" s="24" t="s">
        <v>45</v>
      </c>
      <c r="E32" s="28" t="s">
        <v>46</v>
      </c>
      <c r="F32" s="29">
        <f>IFERROR(ROUND(VLOOKUP($E$4,'Outturn 2024-25'!$A:$DW,26,FALSE),2),0)</f>
        <v>1282206.68</v>
      </c>
      <c r="G32" s="30"/>
      <c r="H32" s="30"/>
      <c r="I32" s="204">
        <f t="shared" ref="I32:I68" si="7">G32+H32</f>
        <v>0</v>
      </c>
      <c r="J32" s="29"/>
      <c r="K32" s="30"/>
      <c r="L32" s="29">
        <f>J32+K32</f>
        <v>0</v>
      </c>
      <c r="M32" s="31"/>
      <c r="N32" s="29">
        <v>0</v>
      </c>
      <c r="O32" s="29">
        <v>0</v>
      </c>
      <c r="P32" s="31"/>
      <c r="Q32" s="29"/>
      <c r="R32" s="29"/>
      <c r="S32" s="29">
        <f t="shared" ref="S32:S68" si="8">L32+Q32</f>
        <v>0</v>
      </c>
      <c r="T32" s="32" t="str">
        <f t="shared" ref="T32:T68" si="9">IFERROR((S32/G32),"")</f>
        <v/>
      </c>
      <c r="U32" s="723">
        <f t="shared" ref="U32:U57" si="10">IFERROR(+S32/$S$69,"")</f>
        <v>0</v>
      </c>
      <c r="V32" s="30"/>
      <c r="W32" s="29">
        <f t="shared" ref="W32:W68" si="11">I32-V32</f>
        <v>0</v>
      </c>
      <c r="X32" s="38"/>
      <c r="Z32" s="21"/>
      <c r="AA32" s="22"/>
      <c r="AB32" s="29"/>
      <c r="AC32" s="34"/>
      <c r="AF32" s="29">
        <v>0</v>
      </c>
    </row>
    <row r="33" spans="3:32" ht="12" customHeight="1">
      <c r="C33" s="24" t="s">
        <v>980</v>
      </c>
      <c r="D33" s="24" t="s">
        <v>47</v>
      </c>
      <c r="E33" s="28" t="s">
        <v>48</v>
      </c>
      <c r="F33" s="29">
        <f>IFERROR(ROUND(VLOOKUP($E$4,'Outturn 2024-25'!$A:$DW,27,FALSE),2),0)</f>
        <v>2560.54</v>
      </c>
      <c r="G33" s="30"/>
      <c r="H33" s="30"/>
      <c r="I33" s="204">
        <f t="shared" si="7"/>
        <v>0</v>
      </c>
      <c r="J33" s="29"/>
      <c r="K33" s="30"/>
      <c r="L33" s="29">
        <f t="shared" ref="L33:L68" si="12">J33+K33</f>
        <v>0</v>
      </c>
      <c r="M33" s="31"/>
      <c r="N33" s="29">
        <v>0</v>
      </c>
      <c r="O33" s="29">
        <v>0</v>
      </c>
      <c r="P33" s="31"/>
      <c r="Q33" s="29"/>
      <c r="R33" s="29"/>
      <c r="S33" s="29">
        <f t="shared" si="8"/>
        <v>0</v>
      </c>
      <c r="T33" s="32" t="str">
        <f t="shared" si="9"/>
        <v/>
      </c>
      <c r="U33" s="723">
        <f t="shared" si="10"/>
        <v>0</v>
      </c>
      <c r="V33" s="30"/>
      <c r="W33" s="29">
        <f t="shared" si="11"/>
        <v>0</v>
      </c>
      <c r="X33" s="38"/>
      <c r="Z33" s="21"/>
      <c r="AA33" s="22"/>
      <c r="AB33" s="39"/>
      <c r="AC33" s="34"/>
      <c r="AF33" s="29">
        <v>0</v>
      </c>
    </row>
    <row r="34" spans="3:32" ht="12" customHeight="1">
      <c r="C34" s="24" t="s">
        <v>984</v>
      </c>
      <c r="D34" s="24" t="s">
        <v>49</v>
      </c>
      <c r="E34" s="28" t="s">
        <v>50</v>
      </c>
      <c r="F34" s="29">
        <f>IFERROR(ROUND(VLOOKUP($E$4,'Outturn 2024-25'!$A:$DW,28,FALSE),2),0)</f>
        <v>395940.15</v>
      </c>
      <c r="G34" s="30"/>
      <c r="H34" s="30"/>
      <c r="I34" s="204">
        <f t="shared" si="7"/>
        <v>0</v>
      </c>
      <c r="J34" s="29"/>
      <c r="K34" s="30"/>
      <c r="L34" s="29">
        <f t="shared" si="12"/>
        <v>0</v>
      </c>
      <c r="M34" s="31"/>
      <c r="N34" s="29">
        <v>0</v>
      </c>
      <c r="O34" s="29">
        <v>0</v>
      </c>
      <c r="P34" s="31"/>
      <c r="Q34" s="29"/>
      <c r="R34" s="29"/>
      <c r="S34" s="29">
        <f t="shared" si="8"/>
        <v>0</v>
      </c>
      <c r="T34" s="32" t="str">
        <f t="shared" si="9"/>
        <v/>
      </c>
      <c r="U34" s="723">
        <f t="shared" si="10"/>
        <v>0</v>
      </c>
      <c r="V34" s="30"/>
      <c r="W34" s="29">
        <f t="shared" si="11"/>
        <v>0</v>
      </c>
      <c r="X34" s="38"/>
      <c r="Z34" s="21"/>
      <c r="AA34" s="22"/>
      <c r="AB34" s="29"/>
      <c r="AC34" s="34"/>
      <c r="AF34" s="29">
        <v>0</v>
      </c>
    </row>
    <row r="35" spans="3:32" ht="12" customHeight="1">
      <c r="C35" s="24" t="s">
        <v>988</v>
      </c>
      <c r="D35" s="24" t="s">
        <v>51</v>
      </c>
      <c r="E35" s="28" t="s">
        <v>52</v>
      </c>
      <c r="F35" s="29">
        <f>IFERROR(ROUND(VLOOKUP($E$4,'Outturn 2024-25'!$A:$DW,29,FALSE),2),0)</f>
        <v>121143.22</v>
      </c>
      <c r="G35" s="30"/>
      <c r="H35" s="30"/>
      <c r="I35" s="204">
        <f t="shared" si="7"/>
        <v>0</v>
      </c>
      <c r="J35" s="29"/>
      <c r="K35" s="30"/>
      <c r="L35" s="29">
        <f t="shared" si="12"/>
        <v>0</v>
      </c>
      <c r="M35" s="31"/>
      <c r="N35" s="29">
        <v>0</v>
      </c>
      <c r="O35" s="29">
        <v>0</v>
      </c>
      <c r="P35" s="31"/>
      <c r="Q35" s="29"/>
      <c r="R35" s="29"/>
      <c r="S35" s="29">
        <f t="shared" si="8"/>
        <v>0</v>
      </c>
      <c r="T35" s="32" t="str">
        <f t="shared" si="9"/>
        <v/>
      </c>
      <c r="U35" s="723">
        <f t="shared" si="10"/>
        <v>0</v>
      </c>
      <c r="V35" s="30"/>
      <c r="W35" s="29">
        <f t="shared" si="11"/>
        <v>0</v>
      </c>
      <c r="X35" s="38"/>
      <c r="Z35" s="21"/>
      <c r="AA35" s="22"/>
      <c r="AB35" s="29"/>
      <c r="AC35" s="34"/>
      <c r="AF35" s="29">
        <v>0</v>
      </c>
    </row>
    <row r="36" spans="3:32" ht="12" customHeight="1">
      <c r="C36" s="24" t="s">
        <v>989</v>
      </c>
      <c r="D36" s="24" t="s">
        <v>53</v>
      </c>
      <c r="E36" s="28" t="s">
        <v>54</v>
      </c>
      <c r="F36" s="29">
        <f>IFERROR(ROUND(VLOOKUP($E$4,'Outturn 2024-25'!$A:$DW,30,FALSE),2),0)</f>
        <v>142816.9</v>
      </c>
      <c r="G36" s="30"/>
      <c r="H36" s="30"/>
      <c r="I36" s="204">
        <f t="shared" si="7"/>
        <v>0</v>
      </c>
      <c r="J36" s="29"/>
      <c r="K36" s="30"/>
      <c r="L36" s="29">
        <f t="shared" si="12"/>
        <v>0</v>
      </c>
      <c r="M36" s="31"/>
      <c r="N36" s="29">
        <v>0</v>
      </c>
      <c r="O36" s="29">
        <v>0</v>
      </c>
      <c r="P36" s="31"/>
      <c r="Q36" s="29"/>
      <c r="R36" s="29"/>
      <c r="S36" s="29">
        <f t="shared" si="8"/>
        <v>0</v>
      </c>
      <c r="T36" s="32" t="str">
        <f t="shared" si="9"/>
        <v/>
      </c>
      <c r="U36" s="723">
        <f t="shared" si="10"/>
        <v>0</v>
      </c>
      <c r="V36" s="30"/>
      <c r="W36" s="29">
        <f t="shared" si="11"/>
        <v>0</v>
      </c>
      <c r="X36" s="38"/>
      <c r="Z36" s="21"/>
      <c r="AA36" s="22"/>
      <c r="AB36" s="29"/>
      <c r="AC36" s="34"/>
      <c r="AF36" s="29">
        <v>0</v>
      </c>
    </row>
    <row r="37" spans="3:32" ht="12" customHeight="1">
      <c r="C37" s="24" t="s">
        <v>990</v>
      </c>
      <c r="D37" s="24" t="s">
        <v>55</v>
      </c>
      <c r="E37" s="28" t="s">
        <v>56</v>
      </c>
      <c r="F37" s="29">
        <f>IFERROR(ROUND(VLOOKUP($E$4,'Outturn 2024-25'!$A:$DW,31,FALSE),2),0)</f>
        <v>57307.43</v>
      </c>
      <c r="G37" s="30"/>
      <c r="H37" s="30"/>
      <c r="I37" s="204">
        <f t="shared" si="7"/>
        <v>0</v>
      </c>
      <c r="J37" s="29"/>
      <c r="K37" s="30"/>
      <c r="L37" s="29">
        <f t="shared" si="12"/>
        <v>0</v>
      </c>
      <c r="M37" s="31"/>
      <c r="N37" s="29">
        <v>0</v>
      </c>
      <c r="O37" s="29">
        <v>0</v>
      </c>
      <c r="P37" s="31"/>
      <c r="Q37" s="29"/>
      <c r="R37" s="29"/>
      <c r="S37" s="29">
        <f t="shared" si="8"/>
        <v>0</v>
      </c>
      <c r="T37" s="32" t="str">
        <f t="shared" si="9"/>
        <v/>
      </c>
      <c r="U37" s="723">
        <f t="shared" si="10"/>
        <v>0</v>
      </c>
      <c r="V37" s="30"/>
      <c r="W37" s="29">
        <f t="shared" si="11"/>
        <v>0</v>
      </c>
      <c r="X37" s="38"/>
      <c r="Z37" s="21"/>
      <c r="AA37" s="22"/>
      <c r="AB37" s="29"/>
      <c r="AC37" s="34"/>
      <c r="AF37" s="29">
        <v>0</v>
      </c>
    </row>
    <row r="38" spans="3:32" ht="12" customHeight="1">
      <c r="C38" s="24" t="s">
        <v>991</v>
      </c>
      <c r="D38" s="24" t="s">
        <v>57</v>
      </c>
      <c r="E38" s="28" t="s">
        <v>58</v>
      </c>
      <c r="F38" s="29">
        <f>IFERROR(ROUND(VLOOKUP($E$4,'Outturn 2024-25'!$A:$DW,32,FALSE),2),0)</f>
        <v>42773.96</v>
      </c>
      <c r="G38" s="30"/>
      <c r="H38" s="30"/>
      <c r="I38" s="204">
        <f t="shared" si="7"/>
        <v>0</v>
      </c>
      <c r="J38" s="29"/>
      <c r="K38" s="30"/>
      <c r="L38" s="29">
        <f t="shared" si="12"/>
        <v>0</v>
      </c>
      <c r="M38" s="31"/>
      <c r="N38" s="29">
        <v>0</v>
      </c>
      <c r="O38" s="29">
        <v>0</v>
      </c>
      <c r="P38" s="31"/>
      <c r="Q38" s="29"/>
      <c r="R38" s="29"/>
      <c r="S38" s="29">
        <f t="shared" si="8"/>
        <v>0</v>
      </c>
      <c r="T38" s="32" t="str">
        <f t="shared" si="9"/>
        <v/>
      </c>
      <c r="U38" s="723">
        <f t="shared" si="10"/>
        <v>0</v>
      </c>
      <c r="V38" s="30"/>
      <c r="W38" s="29">
        <f t="shared" si="11"/>
        <v>0</v>
      </c>
      <c r="X38" s="38"/>
      <c r="Z38" s="21"/>
      <c r="AA38" s="22"/>
      <c r="AB38" s="29"/>
      <c r="AC38" s="34"/>
      <c r="AF38" s="29">
        <v>0</v>
      </c>
    </row>
    <row r="39" spans="3:32" ht="12" customHeight="1">
      <c r="C39" s="24" t="s">
        <v>995</v>
      </c>
      <c r="D39" s="24" t="s">
        <v>59</v>
      </c>
      <c r="E39" s="28" t="s">
        <v>60</v>
      </c>
      <c r="F39" s="29">
        <f>IFERROR(ROUND(VLOOKUP($E$4,'Outturn 2024-25'!$A:$DW,33,FALSE),2),0)</f>
        <v>10241</v>
      </c>
      <c r="G39" s="30"/>
      <c r="H39" s="30"/>
      <c r="I39" s="204">
        <f t="shared" si="7"/>
        <v>0</v>
      </c>
      <c r="J39" s="29"/>
      <c r="K39" s="30"/>
      <c r="L39" s="29">
        <f t="shared" si="12"/>
        <v>0</v>
      </c>
      <c r="M39" s="31"/>
      <c r="N39" s="29">
        <v>0</v>
      </c>
      <c r="O39" s="29">
        <v>0</v>
      </c>
      <c r="P39" s="31"/>
      <c r="Q39" s="29"/>
      <c r="R39" s="29"/>
      <c r="S39" s="29">
        <f t="shared" si="8"/>
        <v>0</v>
      </c>
      <c r="T39" s="32" t="str">
        <f t="shared" si="9"/>
        <v/>
      </c>
      <c r="U39" s="723">
        <f t="shared" si="10"/>
        <v>0</v>
      </c>
      <c r="V39" s="30"/>
      <c r="W39" s="29">
        <f t="shared" si="11"/>
        <v>0</v>
      </c>
      <c r="X39" s="38"/>
      <c r="Z39" s="21"/>
      <c r="AA39" s="22"/>
      <c r="AB39" s="29"/>
      <c r="AC39" s="34"/>
      <c r="AF39" s="29">
        <v>0</v>
      </c>
    </row>
    <row r="40" spans="3:32" ht="12" customHeight="1">
      <c r="C40" s="24" t="s">
        <v>996</v>
      </c>
      <c r="D40" s="24" t="s">
        <v>61</v>
      </c>
      <c r="E40" s="28" t="s">
        <v>62</v>
      </c>
      <c r="F40" s="29">
        <f>IFERROR(ROUND(VLOOKUP($E$4,'Outturn 2024-25'!$A:$DW,34,FALSE),2),0)</f>
        <v>6384.79</v>
      </c>
      <c r="G40" s="30"/>
      <c r="H40" s="30"/>
      <c r="I40" s="204">
        <f t="shared" si="7"/>
        <v>0</v>
      </c>
      <c r="J40" s="29"/>
      <c r="K40" s="30"/>
      <c r="L40" s="29">
        <f t="shared" si="12"/>
        <v>0</v>
      </c>
      <c r="M40" s="31"/>
      <c r="N40" s="29">
        <v>0</v>
      </c>
      <c r="O40" s="29">
        <v>0</v>
      </c>
      <c r="P40" s="31"/>
      <c r="Q40" s="29"/>
      <c r="R40" s="29"/>
      <c r="S40" s="29">
        <f t="shared" si="8"/>
        <v>0</v>
      </c>
      <c r="T40" s="32" t="str">
        <f t="shared" si="9"/>
        <v/>
      </c>
      <c r="U40" s="723">
        <f t="shared" si="10"/>
        <v>0</v>
      </c>
      <c r="V40" s="30"/>
      <c r="W40" s="29">
        <f t="shared" si="11"/>
        <v>0</v>
      </c>
      <c r="X40" s="38"/>
      <c r="Z40" s="21"/>
      <c r="AA40" s="22"/>
      <c r="AB40" s="29"/>
      <c r="AC40" s="34"/>
      <c r="AF40" s="29">
        <v>0</v>
      </c>
    </row>
    <row r="41" spans="3:32" ht="12" customHeight="1">
      <c r="C41" s="24" t="s">
        <v>997</v>
      </c>
      <c r="D41" s="24" t="s">
        <v>63</v>
      </c>
      <c r="E41" s="28" t="s">
        <v>64</v>
      </c>
      <c r="F41" s="29">
        <f>IFERROR(ROUND(VLOOKUP($E$4,'Outturn 2024-25'!$A:$DW,35,FALSE),2),0)</f>
        <v>0</v>
      </c>
      <c r="G41" s="30"/>
      <c r="H41" s="30"/>
      <c r="I41" s="204">
        <f t="shared" si="7"/>
        <v>0</v>
      </c>
      <c r="J41" s="29"/>
      <c r="K41" s="30"/>
      <c r="L41" s="29">
        <f t="shared" si="12"/>
        <v>0</v>
      </c>
      <c r="M41" s="31"/>
      <c r="N41" s="29">
        <v>0</v>
      </c>
      <c r="O41" s="29">
        <v>0</v>
      </c>
      <c r="P41" s="31"/>
      <c r="Q41" s="29"/>
      <c r="R41" s="29"/>
      <c r="S41" s="29">
        <f t="shared" si="8"/>
        <v>0</v>
      </c>
      <c r="T41" s="32" t="str">
        <f t="shared" si="9"/>
        <v/>
      </c>
      <c r="U41" s="723">
        <f t="shared" si="10"/>
        <v>0</v>
      </c>
      <c r="V41" s="30"/>
      <c r="W41" s="29">
        <f t="shared" si="11"/>
        <v>0</v>
      </c>
      <c r="X41" s="38"/>
      <c r="Z41" s="21"/>
      <c r="AA41" s="22"/>
      <c r="AB41" s="29"/>
      <c r="AC41" s="34"/>
      <c r="AF41" s="29">
        <v>0</v>
      </c>
    </row>
    <row r="42" spans="3:32" ht="12" customHeight="1">
      <c r="C42" s="24" t="s">
        <v>998</v>
      </c>
      <c r="D42" s="24" t="s">
        <v>65</v>
      </c>
      <c r="E42" s="28" t="s">
        <v>66</v>
      </c>
      <c r="F42" s="29">
        <f>IFERROR(ROUND(VLOOKUP($E$4,'Outturn 2024-25'!$A:$DW,36,FALSE),2),0)</f>
        <v>75</v>
      </c>
      <c r="G42" s="30"/>
      <c r="H42" s="30"/>
      <c r="I42" s="204">
        <f t="shared" si="7"/>
        <v>0</v>
      </c>
      <c r="J42" s="29"/>
      <c r="K42" s="30"/>
      <c r="L42" s="29">
        <f t="shared" si="12"/>
        <v>0</v>
      </c>
      <c r="M42" s="31"/>
      <c r="N42" s="29">
        <v>0</v>
      </c>
      <c r="O42" s="29">
        <v>0</v>
      </c>
      <c r="P42" s="31"/>
      <c r="Q42" s="29"/>
      <c r="R42" s="29"/>
      <c r="S42" s="29">
        <f t="shared" si="8"/>
        <v>0</v>
      </c>
      <c r="T42" s="32" t="str">
        <f t="shared" si="9"/>
        <v/>
      </c>
      <c r="U42" s="723">
        <f t="shared" si="10"/>
        <v>0</v>
      </c>
      <c r="V42" s="30"/>
      <c r="W42" s="29">
        <f t="shared" si="11"/>
        <v>0</v>
      </c>
      <c r="X42" s="38"/>
      <c r="Z42" s="21"/>
      <c r="AA42" s="22"/>
      <c r="AB42" s="29"/>
      <c r="AC42" s="34"/>
      <c r="AF42" s="29">
        <v>0</v>
      </c>
    </row>
    <row r="43" spans="3:32" ht="12" customHeight="1">
      <c r="C43" s="24" t="s">
        <v>1001</v>
      </c>
      <c r="D43" s="24" t="s">
        <v>67</v>
      </c>
      <c r="E43" s="28" t="s">
        <v>68</v>
      </c>
      <c r="F43" s="29">
        <f>IFERROR(ROUND(VLOOKUP($E$4,'Outturn 2024-25'!$A:$DW,37,FALSE),2),0)</f>
        <v>44492.23</v>
      </c>
      <c r="G43" s="30"/>
      <c r="H43" s="30"/>
      <c r="I43" s="204">
        <f t="shared" si="7"/>
        <v>0</v>
      </c>
      <c r="J43" s="29"/>
      <c r="K43" s="30"/>
      <c r="L43" s="29">
        <f t="shared" si="12"/>
        <v>0</v>
      </c>
      <c r="M43" s="31"/>
      <c r="N43" s="29">
        <v>0</v>
      </c>
      <c r="O43" s="29">
        <v>0</v>
      </c>
      <c r="P43" s="31"/>
      <c r="Q43" s="29"/>
      <c r="R43" s="29"/>
      <c r="S43" s="29">
        <f t="shared" si="8"/>
        <v>0</v>
      </c>
      <c r="T43" s="32" t="str">
        <f t="shared" si="9"/>
        <v/>
      </c>
      <c r="U43" s="723">
        <f t="shared" si="10"/>
        <v>0</v>
      </c>
      <c r="V43" s="30"/>
      <c r="W43" s="29">
        <f t="shared" si="11"/>
        <v>0</v>
      </c>
      <c r="X43" s="38"/>
      <c r="Z43" s="21"/>
      <c r="AA43" s="22"/>
      <c r="AB43" s="29"/>
      <c r="AC43" s="34"/>
      <c r="AF43" s="29">
        <v>0</v>
      </c>
    </row>
    <row r="44" spans="3:32" ht="12" customHeight="1">
      <c r="C44" s="24" t="s">
        <v>1002</v>
      </c>
      <c r="D44" s="24" t="s">
        <v>69</v>
      </c>
      <c r="E44" s="28" t="s">
        <v>70</v>
      </c>
      <c r="F44" s="29">
        <f>IFERROR(ROUND(VLOOKUP($E$4,'Outturn 2024-25'!$A:$DW,38,FALSE),2),0)</f>
        <v>974.91</v>
      </c>
      <c r="G44" s="30"/>
      <c r="H44" s="30"/>
      <c r="I44" s="204">
        <f t="shared" si="7"/>
        <v>0</v>
      </c>
      <c r="J44" s="29"/>
      <c r="K44" s="30"/>
      <c r="L44" s="29">
        <f t="shared" si="12"/>
        <v>0</v>
      </c>
      <c r="M44" s="31"/>
      <c r="N44" s="29">
        <v>0</v>
      </c>
      <c r="O44" s="29">
        <v>0</v>
      </c>
      <c r="P44" s="31"/>
      <c r="Q44" s="29"/>
      <c r="R44" s="29"/>
      <c r="S44" s="29">
        <f t="shared" si="8"/>
        <v>0</v>
      </c>
      <c r="T44" s="32" t="str">
        <f t="shared" si="9"/>
        <v/>
      </c>
      <c r="U44" s="723">
        <f t="shared" si="10"/>
        <v>0</v>
      </c>
      <c r="V44" s="30"/>
      <c r="W44" s="29">
        <f t="shared" si="11"/>
        <v>0</v>
      </c>
      <c r="X44" s="38"/>
      <c r="Z44" s="21"/>
      <c r="AA44" s="22"/>
      <c r="AB44" s="29"/>
      <c r="AC44" s="34"/>
      <c r="AF44" s="29">
        <v>0</v>
      </c>
    </row>
    <row r="45" spans="3:32" ht="12" customHeight="1">
      <c r="C45" s="24" t="s">
        <v>1003</v>
      </c>
      <c r="D45" s="24" t="s">
        <v>71</v>
      </c>
      <c r="E45" s="28" t="s">
        <v>72</v>
      </c>
      <c r="F45" s="29">
        <f>IFERROR(ROUND(VLOOKUP($E$4,'Outturn 2024-25'!$A:$DW,39,FALSE),2),0)</f>
        <v>3014.6</v>
      </c>
      <c r="G45" s="30"/>
      <c r="H45" s="30"/>
      <c r="I45" s="204">
        <f t="shared" si="7"/>
        <v>0</v>
      </c>
      <c r="J45" s="29"/>
      <c r="K45" s="30"/>
      <c r="L45" s="29">
        <f t="shared" si="12"/>
        <v>0</v>
      </c>
      <c r="M45" s="31"/>
      <c r="N45" s="29">
        <v>0</v>
      </c>
      <c r="O45" s="29">
        <v>0</v>
      </c>
      <c r="P45" s="31"/>
      <c r="Q45" s="29"/>
      <c r="R45" s="29"/>
      <c r="S45" s="29">
        <f t="shared" si="8"/>
        <v>0</v>
      </c>
      <c r="T45" s="32" t="str">
        <f t="shared" si="9"/>
        <v/>
      </c>
      <c r="U45" s="723">
        <f t="shared" si="10"/>
        <v>0</v>
      </c>
      <c r="V45" s="30"/>
      <c r="W45" s="29">
        <f t="shared" si="11"/>
        <v>0</v>
      </c>
      <c r="X45" s="38"/>
      <c r="Z45" s="21"/>
      <c r="AA45" s="22"/>
      <c r="AB45" s="29"/>
      <c r="AC45" s="34"/>
      <c r="AF45" s="29">
        <v>0</v>
      </c>
    </row>
    <row r="46" spans="3:32" ht="12" customHeight="1">
      <c r="C46" s="24" t="s">
        <v>1004</v>
      </c>
      <c r="D46" s="24" t="s">
        <v>73</v>
      </c>
      <c r="E46" s="28" t="s">
        <v>74</v>
      </c>
      <c r="F46" s="29">
        <f>IFERROR(ROUND(VLOOKUP($E$4,'Outturn 2024-25'!$A:$DW,40,FALSE),2),0)</f>
        <v>7704.01</v>
      </c>
      <c r="G46" s="30"/>
      <c r="H46" s="30"/>
      <c r="I46" s="204">
        <f t="shared" si="7"/>
        <v>0</v>
      </c>
      <c r="J46" s="29"/>
      <c r="K46" s="30"/>
      <c r="L46" s="29">
        <f t="shared" si="12"/>
        <v>0</v>
      </c>
      <c r="M46" s="31"/>
      <c r="N46" s="29">
        <v>0</v>
      </c>
      <c r="O46" s="29">
        <v>0</v>
      </c>
      <c r="P46" s="31"/>
      <c r="Q46" s="29"/>
      <c r="R46" s="29"/>
      <c r="S46" s="29">
        <f t="shared" si="8"/>
        <v>0</v>
      </c>
      <c r="T46" s="32" t="str">
        <f t="shared" si="9"/>
        <v/>
      </c>
      <c r="U46" s="723">
        <f t="shared" si="10"/>
        <v>0</v>
      </c>
      <c r="V46" s="30"/>
      <c r="W46" s="29">
        <f t="shared" si="11"/>
        <v>0</v>
      </c>
      <c r="X46" s="38"/>
      <c r="Z46" s="21"/>
      <c r="AA46" s="22"/>
      <c r="AB46" s="29"/>
      <c r="AC46" s="34"/>
      <c r="AF46" s="29">
        <v>0</v>
      </c>
    </row>
    <row r="47" spans="3:32" ht="12" customHeight="1">
      <c r="C47" s="24" t="s">
        <v>1005</v>
      </c>
      <c r="D47" s="24" t="s">
        <v>75</v>
      </c>
      <c r="E47" s="28" t="s">
        <v>76</v>
      </c>
      <c r="F47" s="29">
        <f>IFERROR(ROUND(VLOOKUP($E$4,'Outturn 2024-25'!$A:$DW,41,FALSE),2),0)</f>
        <v>54723.09</v>
      </c>
      <c r="G47" s="30"/>
      <c r="H47" s="30"/>
      <c r="I47" s="204">
        <f t="shared" si="7"/>
        <v>0</v>
      </c>
      <c r="J47" s="29"/>
      <c r="K47" s="30"/>
      <c r="L47" s="29">
        <f t="shared" si="12"/>
        <v>0</v>
      </c>
      <c r="M47" s="31"/>
      <c r="N47" s="29">
        <v>0</v>
      </c>
      <c r="O47" s="29">
        <v>0</v>
      </c>
      <c r="P47" s="31"/>
      <c r="Q47" s="29"/>
      <c r="R47" s="29"/>
      <c r="S47" s="29">
        <f t="shared" si="8"/>
        <v>0</v>
      </c>
      <c r="T47" s="32" t="str">
        <f t="shared" si="9"/>
        <v/>
      </c>
      <c r="U47" s="723">
        <f t="shared" si="10"/>
        <v>0</v>
      </c>
      <c r="V47" s="30"/>
      <c r="W47" s="29">
        <f t="shared" si="11"/>
        <v>0</v>
      </c>
      <c r="X47" s="38"/>
      <c r="Z47" s="21"/>
      <c r="AA47" s="22"/>
      <c r="AB47" s="29"/>
      <c r="AC47" s="34"/>
      <c r="AF47" s="29">
        <v>0</v>
      </c>
    </row>
    <row r="48" spans="3:32" ht="12" customHeight="1">
      <c r="C48" s="24" t="s">
        <v>1006</v>
      </c>
      <c r="D48" s="24" t="s">
        <v>77</v>
      </c>
      <c r="E48" s="28" t="s">
        <v>78</v>
      </c>
      <c r="F48" s="29">
        <f>IFERROR(ROUND(VLOOKUP($E$4,'Outturn 2024-25'!$A:$DW,42,FALSE),2),0)</f>
        <v>47169.72</v>
      </c>
      <c r="G48" s="30"/>
      <c r="H48" s="30"/>
      <c r="I48" s="204">
        <f t="shared" si="7"/>
        <v>0</v>
      </c>
      <c r="J48" s="29">
        <f>-VLOOKUP($E$4,Payments!$A:$LZ,193,FALSE)</f>
        <v>11792.43</v>
      </c>
      <c r="K48" s="30"/>
      <c r="L48" s="29">
        <f t="shared" si="12"/>
        <v>11792.43</v>
      </c>
      <c r="M48" s="31"/>
      <c r="N48" s="29">
        <v>0</v>
      </c>
      <c r="O48" s="29">
        <v>0</v>
      </c>
      <c r="P48" s="31"/>
      <c r="Q48" s="29"/>
      <c r="R48" s="29"/>
      <c r="S48" s="29">
        <f t="shared" si="8"/>
        <v>11792.43</v>
      </c>
      <c r="T48" s="32" t="str">
        <f t="shared" si="9"/>
        <v/>
      </c>
      <c r="U48" s="723">
        <f t="shared" si="10"/>
        <v>0.81190982566469605</v>
      </c>
      <c r="V48" s="30"/>
      <c r="W48" s="29">
        <f t="shared" si="11"/>
        <v>0</v>
      </c>
      <c r="X48" s="38"/>
      <c r="Z48" s="21"/>
      <c r="AA48" s="22"/>
      <c r="AB48" s="29"/>
      <c r="AC48" s="34"/>
      <c r="AF48" s="29">
        <v>0</v>
      </c>
    </row>
    <row r="49" spans="1:32" ht="12" customHeight="1">
      <c r="C49" s="24" t="s">
        <v>1007</v>
      </c>
      <c r="D49" s="24" t="s">
        <v>79</v>
      </c>
      <c r="E49" s="28" t="s">
        <v>80</v>
      </c>
      <c r="F49" s="29">
        <f>IFERROR(ROUND(VLOOKUP($E$4,'Outturn 2024-25'!$A:$DW,43,FALSE),2),0)</f>
        <v>34374.050000000003</v>
      </c>
      <c r="G49" s="30"/>
      <c r="H49" s="30"/>
      <c r="I49" s="204">
        <f t="shared" si="7"/>
        <v>0</v>
      </c>
      <c r="J49" s="29"/>
      <c r="K49" s="30"/>
      <c r="L49" s="29">
        <f t="shared" si="12"/>
        <v>0</v>
      </c>
      <c r="M49" s="31"/>
      <c r="N49" s="29">
        <v>0</v>
      </c>
      <c r="O49" s="29">
        <v>0</v>
      </c>
      <c r="P49" s="31"/>
      <c r="Q49" s="29"/>
      <c r="R49" s="29"/>
      <c r="S49" s="29">
        <f t="shared" si="8"/>
        <v>0</v>
      </c>
      <c r="T49" s="32" t="str">
        <f t="shared" si="9"/>
        <v/>
      </c>
      <c r="U49" s="723">
        <f t="shared" si="10"/>
        <v>0</v>
      </c>
      <c r="V49" s="30"/>
      <c r="W49" s="29">
        <f t="shared" si="11"/>
        <v>0</v>
      </c>
      <c r="X49" s="38"/>
      <c r="Z49" s="21"/>
      <c r="AA49" s="22"/>
      <c r="AB49" s="29"/>
      <c r="AC49" s="34"/>
      <c r="AF49" s="29">
        <v>0</v>
      </c>
    </row>
    <row r="50" spans="1:32" ht="12" customHeight="1">
      <c r="C50" s="24" t="s">
        <v>1011</v>
      </c>
      <c r="D50" s="24" t="s">
        <v>81</v>
      </c>
      <c r="E50" s="28" t="s">
        <v>82</v>
      </c>
      <c r="F50" s="29">
        <f>IFERROR(ROUND(VLOOKUP($E$4,'Outturn 2024-25'!$A:$DW,44,FALSE),2),0)</f>
        <v>92880.26</v>
      </c>
      <c r="G50" s="30"/>
      <c r="H50" s="30"/>
      <c r="I50" s="204">
        <f t="shared" si="7"/>
        <v>0</v>
      </c>
      <c r="J50" s="29"/>
      <c r="K50" s="30"/>
      <c r="L50" s="29">
        <f t="shared" si="12"/>
        <v>0</v>
      </c>
      <c r="M50" s="31"/>
      <c r="N50" s="29">
        <v>0</v>
      </c>
      <c r="O50" s="29">
        <v>0</v>
      </c>
      <c r="P50" s="31"/>
      <c r="Q50" s="29"/>
      <c r="R50" s="29"/>
      <c r="S50" s="29">
        <f t="shared" si="8"/>
        <v>0</v>
      </c>
      <c r="T50" s="32" t="str">
        <f t="shared" si="9"/>
        <v/>
      </c>
      <c r="U50" s="723">
        <f t="shared" si="10"/>
        <v>0</v>
      </c>
      <c r="V50" s="30"/>
      <c r="W50" s="29">
        <f t="shared" si="11"/>
        <v>0</v>
      </c>
      <c r="X50" s="38"/>
      <c r="Z50" s="21"/>
      <c r="AA50" s="22"/>
      <c r="AB50" s="29"/>
      <c r="AC50" s="34"/>
      <c r="AF50" s="29">
        <v>0</v>
      </c>
    </row>
    <row r="51" spans="1:32" ht="12" customHeight="1">
      <c r="C51" s="24" t="s">
        <v>1012</v>
      </c>
      <c r="D51" s="24" t="s">
        <v>826</v>
      </c>
      <c r="E51" s="28" t="s">
        <v>840</v>
      </c>
      <c r="F51" s="29">
        <f>IFERROR(ROUND(VLOOKUP($E$4,'Outturn 2024-25'!$A:$DW,45,FALSE),2),0)</f>
        <v>49455.67</v>
      </c>
      <c r="G51" s="30"/>
      <c r="H51" s="30"/>
      <c r="I51" s="204">
        <f t="shared" si="7"/>
        <v>0</v>
      </c>
      <c r="J51" s="29"/>
      <c r="K51" s="30"/>
      <c r="L51" s="29">
        <f t="shared" si="12"/>
        <v>0</v>
      </c>
      <c r="M51" s="31"/>
      <c r="N51" s="29">
        <v>0</v>
      </c>
      <c r="O51" s="29">
        <v>0</v>
      </c>
      <c r="P51" s="31"/>
      <c r="Q51" s="29"/>
      <c r="R51" s="29"/>
      <c r="S51" s="29">
        <f t="shared" si="8"/>
        <v>0</v>
      </c>
      <c r="T51" s="32" t="str">
        <f t="shared" si="9"/>
        <v/>
      </c>
      <c r="U51" s="723">
        <f t="shared" si="10"/>
        <v>0</v>
      </c>
      <c r="V51" s="30"/>
      <c r="W51" s="29">
        <f t="shared" si="11"/>
        <v>0</v>
      </c>
      <c r="X51" s="38"/>
      <c r="Z51" s="21"/>
      <c r="AA51" s="22"/>
      <c r="AB51" s="29"/>
      <c r="AC51" s="34"/>
      <c r="AF51" s="29">
        <v>0</v>
      </c>
    </row>
    <row r="52" spans="1:32" ht="12" customHeight="1">
      <c r="C52" s="24" t="s">
        <v>1013</v>
      </c>
      <c r="D52" s="24" t="s">
        <v>827</v>
      </c>
      <c r="E52" s="28" t="s">
        <v>838</v>
      </c>
      <c r="F52" s="29"/>
      <c r="G52" s="30"/>
      <c r="H52" s="30"/>
      <c r="I52" s="204">
        <f t="shared" si="7"/>
        <v>0</v>
      </c>
      <c r="J52" s="29"/>
      <c r="K52" s="30"/>
      <c r="L52" s="29">
        <f t="shared" si="12"/>
        <v>0</v>
      </c>
      <c r="M52" s="31"/>
      <c r="N52" s="29"/>
      <c r="O52" s="29"/>
      <c r="P52" s="31"/>
      <c r="Q52" s="29"/>
      <c r="R52" s="29"/>
      <c r="S52" s="29">
        <f t="shared" si="8"/>
        <v>0</v>
      </c>
      <c r="T52" s="32" t="str">
        <f t="shared" si="9"/>
        <v/>
      </c>
      <c r="U52" s="723">
        <f t="shared" si="10"/>
        <v>0</v>
      </c>
      <c r="V52" s="30"/>
      <c r="W52" s="29">
        <f t="shared" si="11"/>
        <v>0</v>
      </c>
      <c r="X52" s="38"/>
      <c r="Z52" s="21"/>
      <c r="AA52" s="22"/>
      <c r="AB52" s="29"/>
      <c r="AC52" s="34"/>
      <c r="AF52" s="29"/>
    </row>
    <row r="53" spans="1:32" ht="12" customHeight="1">
      <c r="C53" s="24" t="s">
        <v>1014</v>
      </c>
      <c r="D53" s="24" t="s">
        <v>828</v>
      </c>
      <c r="E53" s="28" t="s">
        <v>839</v>
      </c>
      <c r="F53" s="29"/>
      <c r="G53" s="30"/>
      <c r="H53" s="30"/>
      <c r="I53" s="204">
        <f t="shared" si="7"/>
        <v>0</v>
      </c>
      <c r="J53" s="29"/>
      <c r="K53" s="30"/>
      <c r="L53" s="29">
        <f t="shared" si="12"/>
        <v>0</v>
      </c>
      <c r="M53" s="31"/>
      <c r="N53" s="29"/>
      <c r="O53" s="29"/>
      <c r="P53" s="31"/>
      <c r="Q53" s="29"/>
      <c r="R53" s="29"/>
      <c r="S53" s="29">
        <f t="shared" si="8"/>
        <v>0</v>
      </c>
      <c r="T53" s="32" t="str">
        <f t="shared" si="9"/>
        <v/>
      </c>
      <c r="U53" s="723">
        <f t="shared" si="10"/>
        <v>0</v>
      </c>
      <c r="V53" s="30"/>
      <c r="W53" s="29">
        <f t="shared" si="11"/>
        <v>0</v>
      </c>
      <c r="X53" s="38"/>
      <c r="Z53" s="21"/>
      <c r="AA53" s="22"/>
      <c r="AB53" s="29"/>
      <c r="AC53" s="34"/>
      <c r="AF53" s="29"/>
    </row>
    <row r="54" spans="1:32" ht="12" customHeight="1">
      <c r="C54" s="24" t="s">
        <v>1015</v>
      </c>
      <c r="D54" s="24" t="s">
        <v>829</v>
      </c>
      <c r="E54" s="28" t="s">
        <v>841</v>
      </c>
      <c r="F54" s="29"/>
      <c r="G54" s="30"/>
      <c r="H54" s="30"/>
      <c r="I54" s="204">
        <f t="shared" si="7"/>
        <v>0</v>
      </c>
      <c r="J54" s="29"/>
      <c r="K54" s="30"/>
      <c r="L54" s="29">
        <f t="shared" si="12"/>
        <v>0</v>
      </c>
      <c r="M54" s="31"/>
      <c r="N54" s="29"/>
      <c r="O54" s="29"/>
      <c r="P54" s="31"/>
      <c r="Q54" s="29"/>
      <c r="R54" s="29"/>
      <c r="S54" s="29">
        <f t="shared" si="8"/>
        <v>0</v>
      </c>
      <c r="T54" s="32" t="str">
        <f t="shared" si="9"/>
        <v/>
      </c>
      <c r="U54" s="723">
        <f t="shared" si="10"/>
        <v>0</v>
      </c>
      <c r="V54" s="30"/>
      <c r="W54" s="29">
        <f t="shared" si="11"/>
        <v>0</v>
      </c>
      <c r="X54" s="38"/>
      <c r="Z54" s="21"/>
      <c r="AA54" s="22"/>
      <c r="AB54" s="29"/>
      <c r="AC54" s="34"/>
      <c r="AF54" s="29"/>
    </row>
    <row r="55" spans="1:32" ht="12" customHeight="1">
      <c r="C55" s="24" t="s">
        <v>1016</v>
      </c>
      <c r="D55" s="24" t="s">
        <v>830</v>
      </c>
      <c r="E55" s="28" t="s">
        <v>842</v>
      </c>
      <c r="F55" s="29"/>
      <c r="G55" s="30"/>
      <c r="H55" s="30"/>
      <c r="I55" s="204">
        <f t="shared" si="7"/>
        <v>0</v>
      </c>
      <c r="J55" s="29"/>
      <c r="K55" s="30"/>
      <c r="L55" s="29">
        <f t="shared" si="12"/>
        <v>0</v>
      </c>
      <c r="M55" s="31"/>
      <c r="N55" s="29"/>
      <c r="O55" s="29"/>
      <c r="P55" s="31"/>
      <c r="Q55" s="29"/>
      <c r="R55" s="29"/>
      <c r="S55" s="29">
        <f t="shared" si="8"/>
        <v>0</v>
      </c>
      <c r="T55" s="32" t="str">
        <f t="shared" si="9"/>
        <v/>
      </c>
      <c r="U55" s="723">
        <f t="shared" si="10"/>
        <v>0</v>
      </c>
      <c r="V55" s="30"/>
      <c r="W55" s="29">
        <f t="shared" si="11"/>
        <v>0</v>
      </c>
      <c r="X55" s="38"/>
      <c r="Z55" s="21"/>
      <c r="AA55" s="22"/>
      <c r="AB55" s="29"/>
      <c r="AC55" s="34"/>
      <c r="AF55" s="29"/>
    </row>
    <row r="56" spans="1:32" ht="12" customHeight="1">
      <c r="C56" s="24" t="s">
        <v>1017</v>
      </c>
      <c r="D56" s="24" t="s">
        <v>831</v>
      </c>
      <c r="E56" s="28" t="s">
        <v>843</v>
      </c>
      <c r="F56" s="29"/>
      <c r="G56" s="30"/>
      <c r="H56" s="30"/>
      <c r="I56" s="204">
        <f t="shared" si="7"/>
        <v>0</v>
      </c>
      <c r="J56" s="29"/>
      <c r="K56" s="30"/>
      <c r="L56" s="29">
        <f t="shared" si="12"/>
        <v>0</v>
      </c>
      <c r="M56" s="31"/>
      <c r="N56" s="29"/>
      <c r="O56" s="29"/>
      <c r="P56" s="31"/>
      <c r="Q56" s="29"/>
      <c r="R56" s="29"/>
      <c r="S56" s="29">
        <f t="shared" si="8"/>
        <v>0</v>
      </c>
      <c r="T56" s="32" t="str">
        <f t="shared" si="9"/>
        <v/>
      </c>
      <c r="U56" s="723">
        <f t="shared" si="10"/>
        <v>0</v>
      </c>
      <c r="V56" s="30"/>
      <c r="W56" s="29">
        <f t="shared" si="11"/>
        <v>0</v>
      </c>
      <c r="X56" s="38"/>
      <c r="Z56" s="21"/>
      <c r="AA56" s="22"/>
      <c r="AB56" s="29"/>
      <c r="AC56" s="34"/>
      <c r="AF56" s="29"/>
    </row>
    <row r="57" spans="1:32" ht="12" customHeight="1">
      <c r="C57" s="24" t="s">
        <v>1018</v>
      </c>
      <c r="D57" s="24" t="s">
        <v>832</v>
      </c>
      <c r="E57" s="28" t="s">
        <v>844</v>
      </c>
      <c r="F57" s="29"/>
      <c r="G57" s="30"/>
      <c r="H57" s="30"/>
      <c r="I57" s="204">
        <f t="shared" si="7"/>
        <v>0</v>
      </c>
      <c r="J57" s="29"/>
      <c r="K57" s="30"/>
      <c r="L57" s="29">
        <f t="shared" si="12"/>
        <v>0</v>
      </c>
      <c r="M57" s="31"/>
      <c r="N57" s="29"/>
      <c r="O57" s="29"/>
      <c r="P57" s="31"/>
      <c r="Q57" s="29"/>
      <c r="R57" s="29"/>
      <c r="S57" s="29">
        <f t="shared" si="8"/>
        <v>0</v>
      </c>
      <c r="T57" s="32" t="str">
        <f t="shared" si="9"/>
        <v/>
      </c>
      <c r="U57" s="723">
        <f t="shared" si="10"/>
        <v>0</v>
      </c>
      <c r="V57" s="30"/>
      <c r="W57" s="29">
        <f t="shared" si="11"/>
        <v>0</v>
      </c>
      <c r="X57" s="38"/>
      <c r="Z57" s="21"/>
      <c r="AA57" s="22"/>
      <c r="AB57" s="29"/>
      <c r="AC57" s="34"/>
      <c r="AF57" s="29"/>
    </row>
    <row r="58" spans="1:32" ht="12" customHeight="1">
      <c r="C58" s="24"/>
      <c r="D58" s="24" t="s">
        <v>85</v>
      </c>
      <c r="E58" s="28" t="s">
        <v>86</v>
      </c>
      <c r="F58" s="29">
        <f>IFERROR(ROUND(VLOOKUP($E$4,'Outturn 2024-25'!$A:$DW,46,FALSE),2),0)</f>
        <v>0</v>
      </c>
      <c r="G58" s="30"/>
      <c r="H58" s="30"/>
      <c r="I58" s="204">
        <f t="shared" si="7"/>
        <v>0</v>
      </c>
      <c r="J58" s="29"/>
      <c r="K58" s="30"/>
      <c r="L58" s="29">
        <f t="shared" si="12"/>
        <v>0</v>
      </c>
      <c r="M58" s="31"/>
      <c r="N58" s="29">
        <v>0</v>
      </c>
      <c r="O58" s="29">
        <v>0</v>
      </c>
      <c r="P58" s="31"/>
      <c r="Q58" s="29"/>
      <c r="R58" s="29"/>
      <c r="S58" s="29">
        <f t="shared" si="8"/>
        <v>0</v>
      </c>
      <c r="T58" s="32" t="str">
        <f t="shared" si="9"/>
        <v/>
      </c>
      <c r="U58" s="723">
        <f t="shared" ref="U58:U68" si="13">IFERROR(+S58/$S$69,"")</f>
        <v>0</v>
      </c>
      <c r="V58" s="30"/>
      <c r="W58" s="29">
        <f t="shared" si="11"/>
        <v>0</v>
      </c>
      <c r="X58" s="38"/>
      <c r="Z58" s="21"/>
      <c r="AA58" s="22"/>
      <c r="AB58" s="29"/>
      <c r="AC58" s="34"/>
      <c r="AF58" s="29">
        <v>0</v>
      </c>
    </row>
    <row r="59" spans="1:32" ht="12" customHeight="1">
      <c r="C59" s="24" t="s">
        <v>1022</v>
      </c>
      <c r="D59" s="24" t="s">
        <v>87</v>
      </c>
      <c r="E59" s="28" t="s">
        <v>88</v>
      </c>
      <c r="F59" s="29">
        <f>IFERROR(ROUND(VLOOKUP($E$4,'Outturn 2024-25'!$A:$DW,47,FALSE),2),0)</f>
        <v>64784.88</v>
      </c>
      <c r="G59" s="30"/>
      <c r="H59" s="30"/>
      <c r="I59" s="204">
        <f t="shared" si="7"/>
        <v>0</v>
      </c>
      <c r="J59" s="29"/>
      <c r="K59" s="30"/>
      <c r="L59" s="29">
        <f t="shared" si="12"/>
        <v>0</v>
      </c>
      <c r="M59" s="31"/>
      <c r="N59" s="29">
        <v>0</v>
      </c>
      <c r="O59" s="29">
        <v>0</v>
      </c>
      <c r="P59" s="31"/>
      <c r="Q59" s="29"/>
      <c r="R59" s="29"/>
      <c r="S59" s="29">
        <f t="shared" si="8"/>
        <v>0</v>
      </c>
      <c r="T59" s="32" t="str">
        <f t="shared" si="9"/>
        <v/>
      </c>
      <c r="U59" s="723">
        <f t="shared" si="13"/>
        <v>0</v>
      </c>
      <c r="V59" s="30"/>
      <c r="W59" s="29">
        <f t="shared" si="11"/>
        <v>0</v>
      </c>
      <c r="X59" s="38"/>
      <c r="Z59" s="21"/>
      <c r="AA59" s="22"/>
      <c r="AB59" s="29"/>
      <c r="AC59" s="34"/>
      <c r="AF59" s="29">
        <v>0</v>
      </c>
    </row>
    <row r="60" spans="1:32" ht="12" customHeight="1">
      <c r="C60" s="24" t="s">
        <v>1008</v>
      </c>
      <c r="D60" s="24" t="s">
        <v>89</v>
      </c>
      <c r="E60" s="28" t="s">
        <v>90</v>
      </c>
      <c r="F60" s="29">
        <f>IFERROR(ROUND(VLOOKUP($E$4,'Outturn 2024-25'!$A:$DW,48,FALSE),2),0)</f>
        <v>12472.58</v>
      </c>
      <c r="G60" s="30"/>
      <c r="H60" s="30"/>
      <c r="I60" s="204">
        <f t="shared" si="7"/>
        <v>0</v>
      </c>
      <c r="J60" s="29">
        <f>VLOOKUP($E$4,Payments!$A:$LZ,194,FALSE)</f>
        <v>0</v>
      </c>
      <c r="K60" s="30"/>
      <c r="L60" s="29">
        <f t="shared" si="12"/>
        <v>0</v>
      </c>
      <c r="M60" s="31"/>
      <c r="N60" s="29">
        <v>0</v>
      </c>
      <c r="O60" s="29">
        <v>0</v>
      </c>
      <c r="P60" s="31"/>
      <c r="Q60" s="29"/>
      <c r="R60" s="29"/>
      <c r="S60" s="29">
        <f t="shared" si="8"/>
        <v>0</v>
      </c>
      <c r="T60" s="32" t="str">
        <f t="shared" si="9"/>
        <v/>
      </c>
      <c r="U60" s="723">
        <f t="shared" si="13"/>
        <v>0</v>
      </c>
      <c r="V60" s="30"/>
      <c r="W60" s="29">
        <f t="shared" si="11"/>
        <v>0</v>
      </c>
      <c r="X60" s="38"/>
      <c r="Z60" s="21"/>
      <c r="AA60" s="22"/>
      <c r="AB60" s="29"/>
      <c r="AC60" s="34"/>
      <c r="AF60" s="29">
        <v>0</v>
      </c>
    </row>
    <row r="61" spans="1:32" ht="12" customHeight="1">
      <c r="C61" s="24" t="s">
        <v>1023</v>
      </c>
      <c r="D61" s="24" t="s">
        <v>91</v>
      </c>
      <c r="E61" s="28" t="s">
        <v>92</v>
      </c>
      <c r="F61" s="29">
        <f>IFERROR(ROUND(VLOOKUP($E$4,'Outturn 2024-25'!$A:$DW,49,FALSE),2),0)</f>
        <v>4215</v>
      </c>
      <c r="G61" s="30"/>
      <c r="H61" s="30"/>
      <c r="I61" s="204">
        <f t="shared" si="7"/>
        <v>0</v>
      </c>
      <c r="J61" s="29"/>
      <c r="K61" s="30"/>
      <c r="L61" s="29">
        <f t="shared" si="12"/>
        <v>0</v>
      </c>
      <c r="M61" s="31"/>
      <c r="N61" s="29">
        <v>0</v>
      </c>
      <c r="O61" s="29">
        <v>0</v>
      </c>
      <c r="P61" s="31"/>
      <c r="Q61" s="29"/>
      <c r="R61" s="29"/>
      <c r="S61" s="29">
        <f t="shared" si="8"/>
        <v>0</v>
      </c>
      <c r="T61" s="32" t="str">
        <f t="shared" si="9"/>
        <v/>
      </c>
      <c r="U61" s="723">
        <f t="shared" si="13"/>
        <v>0</v>
      </c>
      <c r="V61" s="30"/>
      <c r="W61" s="29">
        <f t="shared" si="11"/>
        <v>0</v>
      </c>
      <c r="X61" s="38"/>
      <c r="Z61" s="21"/>
      <c r="AA61" s="22"/>
      <c r="AB61" s="29"/>
      <c r="AC61" s="34"/>
      <c r="AF61" s="29">
        <v>0</v>
      </c>
    </row>
    <row r="62" spans="1:32" ht="12" customHeight="1">
      <c r="C62" s="24" t="s">
        <v>1024</v>
      </c>
      <c r="D62" s="24" t="s">
        <v>93</v>
      </c>
      <c r="E62" s="28" t="s">
        <v>94</v>
      </c>
      <c r="F62" s="29">
        <f>IFERROR(ROUND(VLOOKUP($E$4,'Outturn 2024-25'!$A:$DW,50,FALSE),2),0)</f>
        <v>120875.41</v>
      </c>
      <c r="G62" s="30"/>
      <c r="H62" s="30"/>
      <c r="I62" s="204">
        <f t="shared" si="7"/>
        <v>0</v>
      </c>
      <c r="J62" s="29"/>
      <c r="K62" s="30"/>
      <c r="L62" s="29">
        <f t="shared" si="12"/>
        <v>0</v>
      </c>
      <c r="M62" s="31"/>
      <c r="N62" s="29">
        <v>0</v>
      </c>
      <c r="O62" s="29">
        <v>0</v>
      </c>
      <c r="P62" s="31"/>
      <c r="Q62" s="29"/>
      <c r="R62" s="29"/>
      <c r="S62" s="29">
        <f t="shared" si="8"/>
        <v>0</v>
      </c>
      <c r="T62" s="32" t="str">
        <f t="shared" si="9"/>
        <v/>
      </c>
      <c r="U62" s="723">
        <f t="shared" si="13"/>
        <v>0</v>
      </c>
      <c r="V62" s="30"/>
      <c r="W62" s="29">
        <f t="shared" si="11"/>
        <v>0</v>
      </c>
      <c r="X62" s="38"/>
      <c r="Z62" s="21"/>
      <c r="AA62" s="22"/>
      <c r="AB62" s="29"/>
      <c r="AC62" s="34"/>
      <c r="AF62" s="29">
        <v>0</v>
      </c>
    </row>
    <row r="63" spans="1:32" ht="12" customHeight="1">
      <c r="A63" s="10" t="s">
        <v>985</v>
      </c>
      <c r="B63" s="10" t="s">
        <v>992</v>
      </c>
      <c r="C63" s="24" t="s">
        <v>981</v>
      </c>
      <c r="D63" s="24" t="s">
        <v>95</v>
      </c>
      <c r="E63" s="28" t="s">
        <v>96</v>
      </c>
      <c r="F63" s="29">
        <f>IFERROR(ROUND(VLOOKUP($E$4,'Outturn 2024-25'!$A:$DW,51,FALSE),2),0)</f>
        <v>164661.14000000001</v>
      </c>
      <c r="G63" s="30"/>
      <c r="H63" s="30"/>
      <c r="I63" s="204">
        <f t="shared" si="7"/>
        <v>0</v>
      </c>
      <c r="J63" s="29"/>
      <c r="K63" s="30"/>
      <c r="L63" s="29">
        <f t="shared" si="12"/>
        <v>0</v>
      </c>
      <c r="M63" s="31"/>
      <c r="N63" s="29">
        <v>0</v>
      </c>
      <c r="O63" s="29">
        <v>0</v>
      </c>
      <c r="P63" s="31"/>
      <c r="Q63" s="29"/>
      <c r="R63" s="29"/>
      <c r="S63" s="29">
        <f t="shared" si="8"/>
        <v>0</v>
      </c>
      <c r="T63" s="32" t="str">
        <f t="shared" si="9"/>
        <v/>
      </c>
      <c r="U63" s="723">
        <f t="shared" si="13"/>
        <v>0</v>
      </c>
      <c r="V63" s="30"/>
      <c r="W63" s="29">
        <f t="shared" si="11"/>
        <v>0</v>
      </c>
      <c r="X63" s="38"/>
      <c r="Z63" s="21"/>
      <c r="AA63" s="22"/>
      <c r="AB63" s="29"/>
      <c r="AC63" s="34"/>
      <c r="AF63" s="29">
        <v>0</v>
      </c>
    </row>
    <row r="64" spans="1:32" ht="12" customHeight="1">
      <c r="C64" s="24" t="s">
        <v>1019</v>
      </c>
      <c r="D64" s="24" t="s">
        <v>97</v>
      </c>
      <c r="E64" s="28" t="s">
        <v>98</v>
      </c>
      <c r="F64" s="29">
        <f>IFERROR(ROUND(VLOOKUP($E$4,'Outturn 2024-25'!$A:$DW,52,FALSE),2),0)</f>
        <v>16318.03</v>
      </c>
      <c r="G64" s="30"/>
      <c r="H64" s="30"/>
      <c r="I64" s="204">
        <f t="shared" si="7"/>
        <v>0</v>
      </c>
      <c r="J64" s="29">
        <f>-VLOOKUP($E$4,Payments!$A:$LZ,192,FALSE)</f>
        <v>2731.8799999999997</v>
      </c>
      <c r="K64" s="30"/>
      <c r="L64" s="29">
        <f t="shared" si="12"/>
        <v>2731.8799999999997</v>
      </c>
      <c r="M64" s="31"/>
      <c r="N64" s="29">
        <v>0</v>
      </c>
      <c r="O64" s="29">
        <v>0</v>
      </c>
      <c r="P64" s="31"/>
      <c r="Q64" s="29"/>
      <c r="R64" s="29"/>
      <c r="S64" s="29">
        <f t="shared" si="8"/>
        <v>2731.8799999999997</v>
      </c>
      <c r="T64" s="32" t="str">
        <f t="shared" si="9"/>
        <v/>
      </c>
      <c r="U64" s="723">
        <f t="shared" si="13"/>
        <v>0.18809017433530403</v>
      </c>
      <c r="V64" s="30"/>
      <c r="W64" s="29">
        <f t="shared" si="11"/>
        <v>0</v>
      </c>
      <c r="X64" s="38"/>
      <c r="Z64" s="21"/>
      <c r="AA64" s="22"/>
      <c r="AB64" s="29"/>
      <c r="AC64" s="34"/>
      <c r="AF64" s="29">
        <v>0</v>
      </c>
    </row>
    <row r="65" spans="3:32" ht="12" customHeight="1">
      <c r="C65" s="24" t="s">
        <v>1025</v>
      </c>
      <c r="D65" s="24" t="s">
        <v>282</v>
      </c>
      <c r="E65" s="28" t="s">
        <v>286</v>
      </c>
      <c r="F65" s="29">
        <f>IFERROR(ROUND(VLOOKUP($E$4,'Outturn 2024-25'!$A:$DW,53,FALSE),2),0)</f>
        <v>253279.09</v>
      </c>
      <c r="G65" s="30"/>
      <c r="H65" s="30"/>
      <c r="I65" s="204">
        <f t="shared" si="7"/>
        <v>0</v>
      </c>
      <c r="J65" s="29"/>
      <c r="K65" s="30"/>
      <c r="L65" s="29">
        <f t="shared" si="12"/>
        <v>0</v>
      </c>
      <c r="M65" s="31"/>
      <c r="N65" s="29">
        <v>0</v>
      </c>
      <c r="O65" s="29">
        <v>0</v>
      </c>
      <c r="P65" s="31"/>
      <c r="Q65" s="29"/>
      <c r="R65" s="29"/>
      <c r="S65" s="29">
        <f t="shared" si="8"/>
        <v>0</v>
      </c>
      <c r="T65" s="32" t="str">
        <f t="shared" si="9"/>
        <v/>
      </c>
      <c r="U65" s="723">
        <f t="shared" si="13"/>
        <v>0</v>
      </c>
      <c r="V65" s="30"/>
      <c r="W65" s="29">
        <f t="shared" si="11"/>
        <v>0</v>
      </c>
      <c r="X65" s="38"/>
      <c r="Z65" s="21"/>
      <c r="AA65" s="22"/>
      <c r="AB65" s="29"/>
      <c r="AC65" s="34"/>
      <c r="AF65" s="29">
        <v>0</v>
      </c>
    </row>
    <row r="66" spans="3:32" ht="12" customHeight="1">
      <c r="C66" s="24" t="s">
        <v>1026</v>
      </c>
      <c r="D66" s="24" t="s">
        <v>283</v>
      </c>
      <c r="E66" s="28" t="s">
        <v>287</v>
      </c>
      <c r="F66" s="29">
        <f>IFERROR(ROUND(VLOOKUP($E$4,'Outturn 2024-25'!$A:$DW,54,FALSE),2),0)</f>
        <v>0</v>
      </c>
      <c r="G66" s="30"/>
      <c r="H66" s="30"/>
      <c r="I66" s="204">
        <f t="shared" si="7"/>
        <v>0</v>
      </c>
      <c r="J66" s="29"/>
      <c r="K66" s="30"/>
      <c r="L66" s="29">
        <f t="shared" si="12"/>
        <v>0</v>
      </c>
      <c r="M66" s="31"/>
      <c r="N66" s="29">
        <v>0</v>
      </c>
      <c r="O66" s="29">
        <v>0</v>
      </c>
      <c r="P66" s="31"/>
      <c r="Q66" s="29"/>
      <c r="R66" s="29"/>
      <c r="S66" s="29">
        <f t="shared" si="8"/>
        <v>0</v>
      </c>
      <c r="T66" s="32" t="str">
        <f t="shared" si="9"/>
        <v/>
      </c>
      <c r="U66" s="723">
        <f t="shared" si="13"/>
        <v>0</v>
      </c>
      <c r="V66" s="30"/>
      <c r="W66" s="29">
        <f t="shared" si="11"/>
        <v>0</v>
      </c>
      <c r="X66" s="38"/>
      <c r="Z66" s="21"/>
      <c r="AA66" s="22"/>
      <c r="AB66" s="29"/>
      <c r="AC66" s="34"/>
      <c r="AF66" s="29">
        <v>0</v>
      </c>
    </row>
    <row r="67" spans="3:32" ht="12" customHeight="1">
      <c r="C67" s="24" t="s">
        <v>1027</v>
      </c>
      <c r="D67" s="24" t="s">
        <v>99</v>
      </c>
      <c r="E67" s="28" t="s">
        <v>100</v>
      </c>
      <c r="F67" s="29">
        <f>IFERROR(ROUND(VLOOKUP($E$4,'Outturn 2024-25'!$A:$DW,55,FALSE),2),0)</f>
        <v>-263</v>
      </c>
      <c r="G67" s="30"/>
      <c r="H67" s="30"/>
      <c r="I67" s="204">
        <f t="shared" si="7"/>
        <v>0</v>
      </c>
      <c r="J67" s="29"/>
      <c r="K67" s="30"/>
      <c r="L67" s="29">
        <f t="shared" si="12"/>
        <v>0</v>
      </c>
      <c r="M67" s="31"/>
      <c r="N67" s="29">
        <v>0</v>
      </c>
      <c r="O67" s="29">
        <v>0</v>
      </c>
      <c r="P67" s="31"/>
      <c r="Q67" s="29"/>
      <c r="R67" s="29"/>
      <c r="S67" s="29">
        <f t="shared" si="8"/>
        <v>0</v>
      </c>
      <c r="T67" s="32" t="str">
        <f t="shared" si="9"/>
        <v/>
      </c>
      <c r="U67" s="723">
        <f t="shared" si="13"/>
        <v>0</v>
      </c>
      <c r="V67" s="30"/>
      <c r="W67" s="29">
        <f t="shared" si="11"/>
        <v>0</v>
      </c>
      <c r="X67" s="38"/>
      <c r="Z67" s="21"/>
      <c r="AA67" s="22"/>
      <c r="AB67" s="29"/>
      <c r="AC67" s="34"/>
      <c r="AF67" s="29">
        <v>0</v>
      </c>
    </row>
    <row r="68" spans="3:32" ht="12" customHeight="1">
      <c r="C68" s="24" t="s">
        <v>1028</v>
      </c>
      <c r="D68" s="24" t="s">
        <v>101</v>
      </c>
      <c r="E68" s="28" t="s">
        <v>102</v>
      </c>
      <c r="F68" s="29">
        <f>IFERROR(ROUND(VLOOKUP($E$4,'Outturn 2024-25'!$A:$DW,56,FALSE),2),0)</f>
        <v>0</v>
      </c>
      <c r="G68" s="30"/>
      <c r="H68" s="30"/>
      <c r="I68" s="204">
        <f t="shared" si="7"/>
        <v>0</v>
      </c>
      <c r="J68" s="29"/>
      <c r="K68" s="30"/>
      <c r="L68" s="29">
        <f t="shared" si="12"/>
        <v>0</v>
      </c>
      <c r="M68" s="31"/>
      <c r="N68" s="29">
        <v>0</v>
      </c>
      <c r="O68" s="29">
        <v>0</v>
      </c>
      <c r="P68" s="31"/>
      <c r="Q68" s="29"/>
      <c r="R68" s="29"/>
      <c r="S68" s="29">
        <f t="shared" si="8"/>
        <v>0</v>
      </c>
      <c r="T68" s="32" t="str">
        <f t="shared" si="9"/>
        <v/>
      </c>
      <c r="U68" s="723">
        <f t="shared" si="13"/>
        <v>0</v>
      </c>
      <c r="V68" s="30"/>
      <c r="W68" s="29">
        <f t="shared" si="11"/>
        <v>0</v>
      </c>
      <c r="X68" s="38"/>
      <c r="Z68" s="21"/>
      <c r="AA68" s="22"/>
      <c r="AB68" s="29"/>
      <c r="AC68" s="34"/>
      <c r="AF68" s="29">
        <v>0</v>
      </c>
    </row>
    <row r="69" spans="3:32">
      <c r="D69" s="736" t="s">
        <v>103</v>
      </c>
      <c r="E69" s="737"/>
      <c r="F69" s="18">
        <f t="shared" ref="F69:Q69" si="14">SUM(F32:F68)</f>
        <v>3032581.3399999994</v>
      </c>
      <c r="G69" s="205">
        <f t="shared" si="14"/>
        <v>0</v>
      </c>
      <c r="H69" s="18">
        <f t="shared" si="14"/>
        <v>0</v>
      </c>
      <c r="I69" s="18">
        <f t="shared" si="14"/>
        <v>0</v>
      </c>
      <c r="J69" s="18">
        <f t="shared" si="14"/>
        <v>14524.31</v>
      </c>
      <c r="K69" s="18">
        <f t="shared" si="14"/>
        <v>0</v>
      </c>
      <c r="L69" s="18">
        <f t="shared" si="14"/>
        <v>14524.31</v>
      </c>
      <c r="M69" s="18">
        <f t="shared" si="14"/>
        <v>0</v>
      </c>
      <c r="N69" s="18">
        <f t="shared" si="14"/>
        <v>0</v>
      </c>
      <c r="O69" s="18">
        <f t="shared" si="14"/>
        <v>0</v>
      </c>
      <c r="P69" s="18">
        <f t="shared" si="14"/>
        <v>0</v>
      </c>
      <c r="Q69" s="18">
        <f t="shared" si="14"/>
        <v>0</v>
      </c>
      <c r="R69" s="18"/>
      <c r="S69" s="18">
        <f>SUM(S32:S68)</f>
        <v>14524.31</v>
      </c>
      <c r="T69" s="18"/>
      <c r="U69" s="724"/>
      <c r="V69" s="18">
        <f>SUM(V32:V68)</f>
        <v>0</v>
      </c>
      <c r="W69" s="18">
        <f>SUM(W32:W68)</f>
        <v>0</v>
      </c>
      <c r="X69" s="20"/>
      <c r="AA69" s="13"/>
      <c r="AB69" s="18">
        <v>0</v>
      </c>
      <c r="AC69" s="23"/>
      <c r="AF69" s="18">
        <v>0</v>
      </c>
    </row>
    <row r="70" spans="3:32">
      <c r="D70" s="40"/>
      <c r="E70" s="41"/>
      <c r="F70" s="42"/>
      <c r="G70" s="207"/>
      <c r="H70" s="27"/>
      <c r="I70" s="27"/>
      <c r="J70" s="43"/>
      <c r="K70" s="27"/>
      <c r="L70" s="27"/>
      <c r="M70" s="27"/>
      <c r="N70" s="27"/>
      <c r="O70" s="27"/>
      <c r="P70" s="27"/>
      <c r="Q70" s="27"/>
      <c r="R70" s="27"/>
      <c r="S70" s="27"/>
      <c r="T70" s="27"/>
      <c r="U70" s="726"/>
      <c r="V70" s="27"/>
      <c r="W70" s="27"/>
      <c r="X70" s="44"/>
      <c r="Z70" s="21"/>
      <c r="AA70" s="22"/>
      <c r="AB70" s="27"/>
      <c r="AC70" s="27"/>
      <c r="AF70" s="27"/>
    </row>
    <row r="71" spans="3:32">
      <c r="D71" s="736" t="s">
        <v>104</v>
      </c>
      <c r="E71" s="737"/>
      <c r="F71" s="18">
        <f t="shared" ref="F71:Q71" si="15">F30-F69</f>
        <v>69027.160000000615</v>
      </c>
      <c r="G71" s="205">
        <f t="shared" si="15"/>
        <v>0</v>
      </c>
      <c r="H71" s="18">
        <f t="shared" si="15"/>
        <v>0</v>
      </c>
      <c r="I71" s="18">
        <f t="shared" si="15"/>
        <v>0</v>
      </c>
      <c r="J71" s="18">
        <f t="shared" si="15"/>
        <v>652440.75820189854</v>
      </c>
      <c r="K71" s="18">
        <f t="shared" si="15"/>
        <v>0</v>
      </c>
      <c r="L71" s="18">
        <f t="shared" si="15"/>
        <v>652440.75820189854</v>
      </c>
      <c r="M71" s="18">
        <f t="shared" si="15"/>
        <v>0</v>
      </c>
      <c r="N71" s="18">
        <f t="shared" si="15"/>
        <v>0</v>
      </c>
      <c r="O71" s="18">
        <f t="shared" si="15"/>
        <v>0</v>
      </c>
      <c r="P71" s="18">
        <f t="shared" si="15"/>
        <v>0</v>
      </c>
      <c r="Q71" s="18">
        <f t="shared" si="15"/>
        <v>0</v>
      </c>
      <c r="R71" s="18"/>
      <c r="S71" s="18">
        <f>S30-S69</f>
        <v>652440.75820189854</v>
      </c>
      <c r="T71" s="18"/>
      <c r="U71" s="724"/>
      <c r="V71" s="18">
        <f>V30-V69</f>
        <v>0</v>
      </c>
      <c r="W71" s="18">
        <f>W30-W69</f>
        <v>0</v>
      </c>
      <c r="X71" s="45"/>
      <c r="AA71" s="13"/>
      <c r="AB71" s="18">
        <v>0</v>
      </c>
      <c r="AC71" s="23"/>
      <c r="AF71" s="18">
        <v>0</v>
      </c>
    </row>
    <row r="72" spans="3:32">
      <c r="D72" s="40"/>
      <c r="F72" s="42"/>
      <c r="G72" s="207"/>
      <c r="H72" s="27"/>
      <c r="I72" s="27"/>
      <c r="J72" s="43"/>
      <c r="K72" s="27"/>
      <c r="L72" s="27"/>
      <c r="M72" s="27"/>
      <c r="N72" s="27"/>
      <c r="O72" s="27"/>
      <c r="P72" s="27"/>
      <c r="Q72" s="27"/>
      <c r="R72" s="27"/>
      <c r="S72" s="27"/>
      <c r="T72" s="27"/>
      <c r="U72" s="726"/>
      <c r="V72" s="27"/>
      <c r="W72" s="27"/>
      <c r="X72" s="46"/>
      <c r="Z72" s="21"/>
      <c r="AA72" s="22"/>
      <c r="AB72" s="27"/>
      <c r="AC72" s="27"/>
      <c r="AF72" s="27"/>
    </row>
    <row r="73" spans="3:32">
      <c r="D73" s="736" t="s">
        <v>105</v>
      </c>
      <c r="E73" s="737"/>
      <c r="F73" s="18">
        <f t="shared" ref="F73:Q73" si="16">F71+F13</f>
        <v>543637.67000000062</v>
      </c>
      <c r="G73" s="205">
        <f t="shared" si="16"/>
        <v>543637.67000000062</v>
      </c>
      <c r="H73" s="18">
        <f t="shared" si="16"/>
        <v>0</v>
      </c>
      <c r="I73" s="18">
        <f t="shared" si="16"/>
        <v>543637.67000000062</v>
      </c>
      <c r="J73" s="18">
        <f t="shared" si="16"/>
        <v>1196078.4282018992</v>
      </c>
      <c r="K73" s="18">
        <f t="shared" si="16"/>
        <v>0</v>
      </c>
      <c r="L73" s="18">
        <f t="shared" si="16"/>
        <v>1196078.4282018992</v>
      </c>
      <c r="M73" s="18">
        <f t="shared" si="16"/>
        <v>0</v>
      </c>
      <c r="N73" s="18">
        <f t="shared" si="16"/>
        <v>0</v>
      </c>
      <c r="O73" s="18">
        <f t="shared" si="16"/>
        <v>0</v>
      </c>
      <c r="P73" s="18">
        <f t="shared" si="16"/>
        <v>0</v>
      </c>
      <c r="Q73" s="18">
        <f t="shared" si="16"/>
        <v>0</v>
      </c>
      <c r="R73" s="18"/>
      <c r="S73" s="18">
        <f>S71+S13</f>
        <v>1196078.4282018992</v>
      </c>
      <c r="T73" s="18">
        <f>T71+T13</f>
        <v>0</v>
      </c>
      <c r="U73" s="724"/>
      <c r="V73" s="18">
        <f>V71+V13</f>
        <v>543637.67000000062</v>
      </c>
      <c r="W73" s="18">
        <f>W71+W13</f>
        <v>0</v>
      </c>
      <c r="X73" s="45"/>
      <c r="AA73" s="13"/>
      <c r="AB73" s="18">
        <v>0</v>
      </c>
      <c r="AC73" s="23"/>
      <c r="AF73" s="18">
        <v>0</v>
      </c>
    </row>
    <row r="74" spans="3:32">
      <c r="D74" s="47"/>
      <c r="E74" s="48"/>
      <c r="F74" s="49"/>
      <c r="G74" s="208"/>
      <c r="H74" s="50"/>
      <c r="I74" s="50"/>
      <c r="J74" s="50"/>
      <c r="K74" s="50"/>
      <c r="L74" s="50"/>
      <c r="M74" s="50"/>
      <c r="N74" s="50"/>
      <c r="O74" s="50"/>
      <c r="P74" s="50"/>
      <c r="Q74" s="50"/>
      <c r="R74" s="50"/>
      <c r="S74" s="50"/>
      <c r="T74" s="50"/>
      <c r="U74" s="727"/>
      <c r="V74" s="50"/>
      <c r="W74" s="50"/>
      <c r="X74" s="44"/>
      <c r="Z74" s="21"/>
      <c r="AA74" s="22"/>
      <c r="AB74" s="50"/>
      <c r="AC74" s="27"/>
      <c r="AF74" s="50"/>
    </row>
    <row r="75" spans="3:32" ht="18">
      <c r="D75" s="51" t="s">
        <v>106</v>
      </c>
      <c r="F75" s="52"/>
      <c r="G75" s="207"/>
      <c r="H75" s="27"/>
      <c r="I75" s="27"/>
      <c r="J75" s="27"/>
      <c r="K75" s="27"/>
      <c r="L75" s="27"/>
      <c r="M75" s="27"/>
      <c r="N75" s="27"/>
      <c r="O75" s="27"/>
      <c r="P75" s="27"/>
      <c r="Q75" s="27"/>
      <c r="R75" s="27"/>
      <c r="S75" s="27"/>
      <c r="T75" s="27"/>
      <c r="U75" s="726"/>
      <c r="V75" s="27"/>
      <c r="W75" s="27"/>
      <c r="X75" s="46"/>
      <c r="Z75" s="21"/>
      <c r="AA75" s="22"/>
      <c r="AB75" s="27"/>
      <c r="AC75" s="27"/>
      <c r="AF75" s="27"/>
    </row>
    <row r="76" spans="3:32" ht="12" customHeight="1">
      <c r="D76" s="51"/>
      <c r="E76" s="53"/>
      <c r="F76" s="54"/>
      <c r="G76" s="209"/>
      <c r="H76" s="55"/>
      <c r="I76" s="55"/>
      <c r="J76" s="55"/>
      <c r="K76" s="55"/>
      <c r="L76" s="55"/>
      <c r="M76" s="55"/>
      <c r="N76" s="55"/>
      <c r="O76" s="55"/>
      <c r="P76" s="55"/>
      <c r="Q76" s="55"/>
      <c r="R76" s="55"/>
      <c r="S76" s="55"/>
      <c r="T76" s="55"/>
      <c r="U76" s="728"/>
      <c r="V76" s="55"/>
      <c r="W76" s="55"/>
      <c r="X76" s="46"/>
      <c r="Z76" s="21"/>
      <c r="AA76" s="22"/>
      <c r="AB76" s="55"/>
      <c r="AC76" s="27"/>
      <c r="AF76" s="55"/>
    </row>
    <row r="77" spans="3:32">
      <c r="D77" s="736" t="s">
        <v>107</v>
      </c>
      <c r="E77" s="737"/>
      <c r="F77" s="18">
        <f>IFERROR(ROUND(VLOOKUP($E$4,'Outturn 2024-25'!$A:$DW,70,FALSE),2),0)</f>
        <v>137592.71</v>
      </c>
      <c r="G77" s="205">
        <f>F121</f>
        <v>145977.87</v>
      </c>
      <c r="H77" s="18"/>
      <c r="I77" s="18">
        <f>G77+H77</f>
        <v>145977.87</v>
      </c>
      <c r="J77" s="18"/>
      <c r="K77" s="18"/>
      <c r="L77" s="18"/>
      <c r="M77" s="18"/>
      <c r="N77" s="18"/>
      <c r="O77" s="18"/>
      <c r="P77" s="18"/>
      <c r="Q77" s="18"/>
      <c r="R77" s="18"/>
      <c r="S77" s="18">
        <f>G77</f>
        <v>145977.87</v>
      </c>
      <c r="T77" s="19"/>
      <c r="U77" s="724"/>
      <c r="V77" s="18">
        <f>G77</f>
        <v>145977.87</v>
      </c>
      <c r="W77" s="18"/>
      <c r="X77" s="20"/>
      <c r="Z77" s="21"/>
      <c r="AA77" s="22"/>
      <c r="AB77" s="18">
        <v>0</v>
      </c>
      <c r="AC77" s="23"/>
      <c r="AF77" s="18">
        <v>0</v>
      </c>
    </row>
    <row r="78" spans="3:32">
      <c r="D78" s="24"/>
      <c r="E78" s="25" t="s">
        <v>108</v>
      </c>
      <c r="F78" s="56"/>
      <c r="G78" s="211"/>
      <c r="H78" s="56"/>
      <c r="I78" s="56"/>
      <c r="J78" s="56"/>
      <c r="K78" s="56"/>
      <c r="L78" s="56"/>
      <c r="M78" s="56"/>
      <c r="N78" s="56"/>
      <c r="O78" s="56"/>
      <c r="P78" s="56"/>
      <c r="Q78" s="56"/>
      <c r="R78" s="56"/>
      <c r="S78" s="56"/>
      <c r="T78" s="56"/>
      <c r="U78" s="725"/>
      <c r="V78" s="56"/>
      <c r="W78" s="56"/>
      <c r="X78" s="36"/>
      <c r="AA78" s="13"/>
      <c r="AB78" s="56"/>
      <c r="AC78" s="59"/>
      <c r="AF78" s="56"/>
    </row>
    <row r="79" spans="3:32" ht="12" customHeight="1">
      <c r="C79" s="24" t="s">
        <v>1076</v>
      </c>
      <c r="D79" s="24" t="s">
        <v>109</v>
      </c>
      <c r="E79" s="28" t="s">
        <v>110</v>
      </c>
      <c r="F79" s="29">
        <f>IFERROR(ROUND(VLOOKUP($E$4,'Outturn 2024-25'!$A:$DW,61,FALSE),2),0)</f>
        <v>9096.25</v>
      </c>
      <c r="G79" s="30"/>
      <c r="H79" s="30"/>
      <c r="I79" s="204">
        <f>G79+H79</f>
        <v>0</v>
      </c>
      <c r="J79" s="29">
        <f>VLOOKUP($E$4,Payments!$A:$LZ,205,FALSE)</f>
        <v>0</v>
      </c>
      <c r="K79" s="30"/>
      <c r="L79" s="29">
        <f t="shared" ref="L79:L80" si="17">J79+K79</f>
        <v>0</v>
      </c>
      <c r="M79" s="29">
        <v>0</v>
      </c>
      <c r="N79" s="31"/>
      <c r="O79" s="31"/>
      <c r="P79" s="29">
        <v>0</v>
      </c>
      <c r="Q79" s="29"/>
      <c r="R79" s="29"/>
      <c r="S79" s="29">
        <f>L79+Q79</f>
        <v>0</v>
      </c>
      <c r="T79" s="32" t="str">
        <f>IFERROR((S79/G79),"")</f>
        <v/>
      </c>
      <c r="U79" s="723">
        <f t="shared" ref="U79:U81" si="18">IFERROR(+S79/$S$69,"")</f>
        <v>0</v>
      </c>
      <c r="V79" s="30"/>
      <c r="W79" s="29">
        <f>I79-V79</f>
        <v>0</v>
      </c>
      <c r="X79" s="38"/>
      <c r="Z79" s="21"/>
      <c r="AA79" s="13"/>
      <c r="AB79" s="29"/>
      <c r="AC79" s="34"/>
      <c r="AF79" s="29">
        <v>0</v>
      </c>
    </row>
    <row r="80" spans="3:32" ht="12" customHeight="1">
      <c r="C80" s="24" t="s">
        <v>1077</v>
      </c>
      <c r="D80" s="24" t="s">
        <v>111</v>
      </c>
      <c r="E80" s="28" t="s">
        <v>112</v>
      </c>
      <c r="F80" s="29">
        <f>IFERROR(ROUND(VLOOKUP($E$4,'Outturn 2024-25'!$A:$DW,62,FALSE),2),0)</f>
        <v>0</v>
      </c>
      <c r="G80" s="30"/>
      <c r="H80" s="30"/>
      <c r="I80" s="204">
        <f>G80+H80</f>
        <v>0</v>
      </c>
      <c r="J80" s="29"/>
      <c r="K80" s="30"/>
      <c r="L80" s="29">
        <f t="shared" si="17"/>
        <v>0</v>
      </c>
      <c r="M80" s="29">
        <v>0</v>
      </c>
      <c r="N80" s="31"/>
      <c r="O80" s="31"/>
      <c r="P80" s="29">
        <v>0</v>
      </c>
      <c r="Q80" s="29"/>
      <c r="R80" s="29"/>
      <c r="S80" s="29">
        <f>L80+Q80</f>
        <v>0</v>
      </c>
      <c r="T80" s="32" t="str">
        <f>IFERROR((S80/G80),"")</f>
        <v/>
      </c>
      <c r="U80" s="723">
        <f t="shared" si="18"/>
        <v>0</v>
      </c>
      <c r="V80" s="30"/>
      <c r="W80" s="29">
        <f>I80-V80</f>
        <v>0</v>
      </c>
      <c r="X80" s="38"/>
      <c r="Z80" s="21"/>
      <c r="AA80" s="13"/>
      <c r="AB80" s="29"/>
      <c r="AC80" s="34"/>
      <c r="AF80" s="29">
        <v>0</v>
      </c>
    </row>
    <row r="81" spans="3:32" ht="12" customHeight="1">
      <c r="C81" s="24" t="s">
        <v>1078</v>
      </c>
      <c r="D81" s="24" t="s">
        <v>113</v>
      </c>
      <c r="E81" s="28" t="s">
        <v>114</v>
      </c>
      <c r="F81" s="29">
        <f>IFERROR(ROUND(VLOOKUP($E$4,'Outturn 2024-25'!$A:$DW,63,FALSE),2),0)</f>
        <v>0</v>
      </c>
      <c r="G81" s="30"/>
      <c r="H81" s="30"/>
      <c r="I81" s="204">
        <f t="shared" ref="I81" si="19">G81+H81</f>
        <v>0</v>
      </c>
      <c r="J81" s="29"/>
      <c r="K81" s="30"/>
      <c r="L81" s="29">
        <f>J81+K81</f>
        <v>0</v>
      </c>
      <c r="M81" s="29">
        <v>0</v>
      </c>
      <c r="N81" s="31"/>
      <c r="O81" s="31"/>
      <c r="P81" s="29">
        <v>0</v>
      </c>
      <c r="Q81" s="29"/>
      <c r="R81" s="29"/>
      <c r="S81" s="29">
        <f>L81+Q81</f>
        <v>0</v>
      </c>
      <c r="T81" s="32" t="str">
        <f t="shared" ref="T81" si="20">IFERROR((S81/G81),"")</f>
        <v/>
      </c>
      <c r="U81" s="723">
        <f t="shared" si="18"/>
        <v>0</v>
      </c>
      <c r="V81" s="30"/>
      <c r="W81" s="29">
        <f>I81-V81</f>
        <v>0</v>
      </c>
      <c r="X81" s="60"/>
      <c r="Z81" s="21"/>
      <c r="AA81" s="13"/>
      <c r="AB81" s="29"/>
      <c r="AC81" s="34"/>
      <c r="AF81" s="29">
        <v>0</v>
      </c>
    </row>
    <row r="82" spans="3:32">
      <c r="D82" s="736" t="s">
        <v>115</v>
      </c>
      <c r="E82" s="737"/>
      <c r="F82" s="18">
        <f t="shared" ref="F82:Q82" si="21">SUM(F79:F81)</f>
        <v>9096.25</v>
      </c>
      <c r="G82" s="205">
        <f>SUM(G79:G81)</f>
        <v>0</v>
      </c>
      <c r="H82" s="18">
        <f t="shared" si="21"/>
        <v>0</v>
      </c>
      <c r="I82" s="18">
        <f t="shared" si="21"/>
        <v>0</v>
      </c>
      <c r="J82" s="18">
        <f t="shared" si="21"/>
        <v>0</v>
      </c>
      <c r="K82" s="18">
        <f t="shared" si="21"/>
        <v>0</v>
      </c>
      <c r="L82" s="18">
        <f t="shared" si="21"/>
        <v>0</v>
      </c>
      <c r="M82" s="18">
        <f t="shared" si="21"/>
        <v>0</v>
      </c>
      <c r="N82" s="18">
        <f t="shared" si="21"/>
        <v>0</v>
      </c>
      <c r="O82" s="18">
        <f t="shared" si="21"/>
        <v>0</v>
      </c>
      <c r="P82" s="18">
        <f t="shared" si="21"/>
        <v>0</v>
      </c>
      <c r="Q82" s="18">
        <f t="shared" si="21"/>
        <v>0</v>
      </c>
      <c r="R82" s="18"/>
      <c r="S82" s="18">
        <f>SUM(S79:S81)</f>
        <v>0</v>
      </c>
      <c r="T82" s="18">
        <f>SUM(T79:T81)</f>
        <v>0</v>
      </c>
      <c r="U82" s="724"/>
      <c r="V82" s="18">
        <f>SUM(V79:V81)</f>
        <v>0</v>
      </c>
      <c r="W82" s="18">
        <f>SUM(W79:W81)</f>
        <v>0</v>
      </c>
      <c r="X82" s="20"/>
      <c r="AA82" s="13"/>
      <c r="AB82" s="18">
        <v>0</v>
      </c>
      <c r="AC82" s="23"/>
      <c r="AF82" s="18">
        <v>0</v>
      </c>
    </row>
    <row r="83" spans="3:32">
      <c r="D83" s="24"/>
      <c r="E83" s="25" t="s">
        <v>116</v>
      </c>
      <c r="F83" s="36"/>
      <c r="G83" s="206"/>
      <c r="H83" s="36"/>
      <c r="I83" s="36"/>
      <c r="J83" s="36"/>
      <c r="K83" s="36"/>
      <c r="L83" s="36"/>
      <c r="M83" s="36"/>
      <c r="N83" s="36"/>
      <c r="O83" s="36"/>
      <c r="P83" s="36"/>
      <c r="Q83" s="36"/>
      <c r="R83" s="36"/>
      <c r="S83" s="36"/>
      <c r="T83" s="36"/>
      <c r="U83" s="725"/>
      <c r="V83" s="36"/>
      <c r="W83" s="36"/>
      <c r="X83" s="36"/>
      <c r="AA83" s="13"/>
      <c r="AB83" s="36"/>
      <c r="AC83" s="37"/>
      <c r="AF83" s="36"/>
    </row>
    <row r="84" spans="3:32" ht="12" customHeight="1">
      <c r="C84" s="24" t="s">
        <v>1072</v>
      </c>
      <c r="D84" s="24" t="s">
        <v>117</v>
      </c>
      <c r="E84" s="28" t="s">
        <v>118</v>
      </c>
      <c r="F84" s="29">
        <f>IFERROR(ROUND(VLOOKUP($E$4,'Outturn 2024-25'!$A:$DW,65,FALSE),2),0)</f>
        <v>0</v>
      </c>
      <c r="G84" s="30"/>
      <c r="H84" s="30"/>
      <c r="I84" s="204">
        <f t="shared" ref="I84:I91" si="22">G84+H84</f>
        <v>0</v>
      </c>
      <c r="J84" s="29"/>
      <c r="K84" s="30"/>
      <c r="L84" s="29">
        <f>J84+K84</f>
        <v>0</v>
      </c>
      <c r="M84" s="31"/>
      <c r="N84" s="29">
        <v>0</v>
      </c>
      <c r="O84" s="29">
        <v>0</v>
      </c>
      <c r="P84" s="31"/>
      <c r="Q84" s="29"/>
      <c r="R84" s="29"/>
      <c r="S84" s="29">
        <f>L84+Q84</f>
        <v>0</v>
      </c>
      <c r="T84" s="32" t="str">
        <f t="shared" ref="T84:T91" si="23">IFERROR((S84/G84),"")</f>
        <v/>
      </c>
      <c r="U84" s="723">
        <f t="shared" ref="U84:U91" si="24">IFERROR(+S84/$S$69,"")</f>
        <v>0</v>
      </c>
      <c r="V84" s="30"/>
      <c r="W84" s="29">
        <f>I84-V84</f>
        <v>0</v>
      </c>
      <c r="X84" s="38"/>
      <c r="Z84" s="21"/>
      <c r="AA84" s="13"/>
      <c r="AB84" s="29"/>
      <c r="AC84" s="34"/>
      <c r="AF84" s="29">
        <v>0</v>
      </c>
    </row>
    <row r="85" spans="3:32" ht="12" customHeight="1">
      <c r="C85" s="24" t="s">
        <v>1073</v>
      </c>
      <c r="D85" s="24" t="s">
        <v>119</v>
      </c>
      <c r="E85" s="28" t="s">
        <v>120</v>
      </c>
      <c r="F85" s="29">
        <f>IFERROR(ROUND(VLOOKUP($E$4,'Outturn 2024-25'!$A:$DW,66,FALSE),2),0)</f>
        <v>0</v>
      </c>
      <c r="G85" s="30"/>
      <c r="H85" s="30"/>
      <c r="I85" s="204">
        <f t="shared" si="22"/>
        <v>0</v>
      </c>
      <c r="J85" s="29"/>
      <c r="K85" s="30"/>
      <c r="L85" s="29">
        <f t="shared" ref="L85:L86" si="25">J85+K85</f>
        <v>0</v>
      </c>
      <c r="M85" s="31"/>
      <c r="N85" s="29">
        <v>0</v>
      </c>
      <c r="O85" s="29">
        <v>0</v>
      </c>
      <c r="P85" s="31"/>
      <c r="Q85" s="29"/>
      <c r="R85" s="29"/>
      <c r="S85" s="29">
        <f>L85+Q85</f>
        <v>0</v>
      </c>
      <c r="T85" s="32" t="str">
        <f t="shared" si="23"/>
        <v/>
      </c>
      <c r="U85" s="723">
        <f t="shared" si="24"/>
        <v>0</v>
      </c>
      <c r="V85" s="30"/>
      <c r="W85" s="29">
        <f>I85-V85</f>
        <v>0</v>
      </c>
      <c r="X85" s="38"/>
      <c r="Z85" s="21"/>
      <c r="AA85" s="13"/>
      <c r="AB85" s="29"/>
      <c r="AC85" s="34"/>
      <c r="AF85" s="29">
        <v>0</v>
      </c>
    </row>
    <row r="86" spans="3:32" ht="12" customHeight="1">
      <c r="C86" s="24" t="s">
        <v>1074</v>
      </c>
      <c r="D86" s="24" t="s">
        <v>121</v>
      </c>
      <c r="E86" s="28" t="s">
        <v>122</v>
      </c>
      <c r="F86" s="29">
        <f>IFERROR(ROUND(VLOOKUP($E$4,'Outturn 2024-25'!$A:$DW,67,FALSE),2),0)</f>
        <v>711.09</v>
      </c>
      <c r="G86" s="30"/>
      <c r="H86" s="30"/>
      <c r="I86" s="204">
        <f t="shared" si="22"/>
        <v>0</v>
      </c>
      <c r="J86" s="29"/>
      <c r="K86" s="30"/>
      <c r="L86" s="29">
        <f t="shared" si="25"/>
        <v>0</v>
      </c>
      <c r="M86" s="31"/>
      <c r="N86" s="29">
        <v>0</v>
      </c>
      <c r="O86" s="29">
        <v>0</v>
      </c>
      <c r="P86" s="31"/>
      <c r="Q86" s="29"/>
      <c r="R86" s="29"/>
      <c r="S86" s="29">
        <f>L86+Q86</f>
        <v>0</v>
      </c>
      <c r="T86" s="32" t="str">
        <f t="shared" si="23"/>
        <v/>
      </c>
      <c r="U86" s="723">
        <f t="shared" si="24"/>
        <v>0</v>
      </c>
      <c r="V86" s="30"/>
      <c r="W86" s="29">
        <f>I86-V86</f>
        <v>0</v>
      </c>
      <c r="X86" s="38"/>
      <c r="Z86" s="21"/>
      <c r="AA86" s="13"/>
      <c r="AB86" s="29"/>
      <c r="AC86" s="34"/>
      <c r="AF86" s="29">
        <v>0</v>
      </c>
    </row>
    <row r="87" spans="3:32" ht="12" customHeight="1">
      <c r="C87" s="24" t="s">
        <v>1084</v>
      </c>
      <c r="D87" s="24" t="s">
        <v>833</v>
      </c>
      <c r="E87" s="28" t="s">
        <v>840</v>
      </c>
      <c r="F87" s="29"/>
      <c r="G87" s="30"/>
      <c r="H87" s="30"/>
      <c r="I87" s="204">
        <f t="shared" si="22"/>
        <v>0</v>
      </c>
      <c r="J87" s="29"/>
      <c r="K87" s="30"/>
      <c r="L87" s="29"/>
      <c r="M87" s="31"/>
      <c r="N87" s="29"/>
      <c r="O87" s="29"/>
      <c r="P87" s="31"/>
      <c r="Q87" s="29"/>
      <c r="R87" s="29"/>
      <c r="S87" s="29">
        <f t="shared" ref="S87:S91" si="26">L87+Q87</f>
        <v>0</v>
      </c>
      <c r="T87" s="32" t="str">
        <f t="shared" si="23"/>
        <v/>
      </c>
      <c r="U87" s="723">
        <f t="shared" si="24"/>
        <v>0</v>
      </c>
      <c r="V87" s="30"/>
      <c r="W87" s="29">
        <f t="shared" ref="W87:W91" si="27">I87-V87</f>
        <v>0</v>
      </c>
      <c r="X87" s="38"/>
      <c r="Z87" s="21"/>
      <c r="AA87" s="13"/>
      <c r="AB87" s="29"/>
      <c r="AC87" s="34"/>
      <c r="AF87" s="29"/>
    </row>
    <row r="88" spans="3:32" ht="12" customHeight="1">
      <c r="C88" s="24" t="s">
        <v>1085</v>
      </c>
      <c r="D88" s="24" t="s">
        <v>834</v>
      </c>
      <c r="E88" s="28" t="s">
        <v>838</v>
      </c>
      <c r="F88" s="29"/>
      <c r="G88" s="30"/>
      <c r="H88" s="30"/>
      <c r="I88" s="204">
        <f t="shared" si="22"/>
        <v>0</v>
      </c>
      <c r="J88" s="29"/>
      <c r="K88" s="30"/>
      <c r="L88" s="29"/>
      <c r="M88" s="31"/>
      <c r="N88" s="29"/>
      <c r="O88" s="29"/>
      <c r="P88" s="31"/>
      <c r="Q88" s="29"/>
      <c r="R88" s="29"/>
      <c r="S88" s="29">
        <f t="shared" si="26"/>
        <v>0</v>
      </c>
      <c r="T88" s="32" t="str">
        <f t="shared" si="23"/>
        <v/>
      </c>
      <c r="U88" s="723">
        <f t="shared" si="24"/>
        <v>0</v>
      </c>
      <c r="V88" s="30"/>
      <c r="W88" s="29">
        <f t="shared" si="27"/>
        <v>0</v>
      </c>
      <c r="X88" s="38"/>
      <c r="Z88" s="21"/>
      <c r="AA88" s="13"/>
      <c r="AB88" s="29"/>
      <c r="AC88" s="34"/>
      <c r="AF88" s="29"/>
    </row>
    <row r="89" spans="3:32" ht="12" customHeight="1">
      <c r="C89" s="24" t="s">
        <v>1086</v>
      </c>
      <c r="D89" s="24" t="s">
        <v>835</v>
      </c>
      <c r="E89" s="28" t="s">
        <v>841</v>
      </c>
      <c r="F89" s="29"/>
      <c r="G89" s="30"/>
      <c r="H89" s="30"/>
      <c r="I89" s="204">
        <f t="shared" si="22"/>
        <v>0</v>
      </c>
      <c r="J89" s="29"/>
      <c r="K89" s="30"/>
      <c r="L89" s="29"/>
      <c r="M89" s="31"/>
      <c r="N89" s="29"/>
      <c r="O89" s="29"/>
      <c r="P89" s="31"/>
      <c r="Q89" s="29"/>
      <c r="R89" s="29"/>
      <c r="S89" s="29">
        <f t="shared" si="26"/>
        <v>0</v>
      </c>
      <c r="T89" s="32" t="str">
        <f t="shared" si="23"/>
        <v/>
      </c>
      <c r="U89" s="723">
        <f t="shared" si="24"/>
        <v>0</v>
      </c>
      <c r="V89" s="30"/>
      <c r="W89" s="29">
        <f t="shared" si="27"/>
        <v>0</v>
      </c>
      <c r="X89" s="38"/>
      <c r="Z89" s="21"/>
      <c r="AA89" s="13"/>
      <c r="AB89" s="29"/>
      <c r="AC89" s="34"/>
      <c r="AF89" s="29"/>
    </row>
    <row r="90" spans="3:32" ht="12" customHeight="1">
      <c r="C90" s="24" t="s">
        <v>1087</v>
      </c>
      <c r="D90" s="24" t="s">
        <v>836</v>
      </c>
      <c r="E90" s="28" t="s">
        <v>845</v>
      </c>
      <c r="F90" s="29"/>
      <c r="G90" s="30"/>
      <c r="H90" s="30"/>
      <c r="I90" s="204">
        <f t="shared" si="22"/>
        <v>0</v>
      </c>
      <c r="J90" s="29"/>
      <c r="K90" s="30"/>
      <c r="L90" s="29"/>
      <c r="M90" s="31"/>
      <c r="N90" s="29"/>
      <c r="O90" s="29"/>
      <c r="P90" s="31"/>
      <c r="Q90" s="29"/>
      <c r="R90" s="29"/>
      <c r="S90" s="29">
        <f t="shared" si="26"/>
        <v>0</v>
      </c>
      <c r="T90" s="32" t="str">
        <f t="shared" si="23"/>
        <v/>
      </c>
      <c r="U90" s="723">
        <f t="shared" si="24"/>
        <v>0</v>
      </c>
      <c r="V90" s="30"/>
      <c r="W90" s="29">
        <f t="shared" si="27"/>
        <v>0</v>
      </c>
      <c r="X90" s="38"/>
      <c r="Z90" s="21"/>
      <c r="AA90" s="13"/>
      <c r="AB90" s="29"/>
      <c r="AC90" s="34"/>
      <c r="AF90" s="29"/>
    </row>
    <row r="91" spans="3:32" ht="12" customHeight="1">
      <c r="C91" s="24" t="s">
        <v>1088</v>
      </c>
      <c r="D91" s="24" t="s">
        <v>837</v>
      </c>
      <c r="E91" s="28" t="s">
        <v>843</v>
      </c>
      <c r="F91" s="29">
        <f>IFERROR(ROUND(VLOOKUP($E$4,'Outturn 2024-25'!$A:$DW,68,FALSE),2),0)</f>
        <v>0</v>
      </c>
      <c r="G91" s="30"/>
      <c r="H91" s="30"/>
      <c r="I91" s="204">
        <f t="shared" si="22"/>
        <v>0</v>
      </c>
      <c r="J91" s="29"/>
      <c r="K91" s="30"/>
      <c r="L91" s="29">
        <f>J91+K91</f>
        <v>0</v>
      </c>
      <c r="M91" s="31"/>
      <c r="N91" s="29">
        <v>0</v>
      </c>
      <c r="O91" s="29">
        <v>0</v>
      </c>
      <c r="P91" s="31"/>
      <c r="Q91" s="29"/>
      <c r="R91" s="29"/>
      <c r="S91" s="29">
        <f t="shared" si="26"/>
        <v>0</v>
      </c>
      <c r="T91" s="32" t="str">
        <f t="shared" si="23"/>
        <v/>
      </c>
      <c r="U91" s="723">
        <f t="shared" si="24"/>
        <v>0</v>
      </c>
      <c r="V91" s="30"/>
      <c r="W91" s="29">
        <f t="shared" si="27"/>
        <v>0</v>
      </c>
      <c r="X91" s="38"/>
      <c r="Z91" s="21"/>
      <c r="AA91" s="13"/>
      <c r="AB91" s="29"/>
      <c r="AC91" s="34"/>
      <c r="AF91" s="29">
        <v>0</v>
      </c>
    </row>
    <row r="92" spans="3:32">
      <c r="D92" s="736" t="s">
        <v>125</v>
      </c>
      <c r="E92" s="737"/>
      <c r="F92" s="18">
        <f t="shared" ref="F92:Q92" si="28">SUM(F84:F91)</f>
        <v>711.09</v>
      </c>
      <c r="G92" s="205">
        <f t="shared" si="28"/>
        <v>0</v>
      </c>
      <c r="H92" s="18">
        <f t="shared" si="28"/>
        <v>0</v>
      </c>
      <c r="I92" s="18">
        <f t="shared" si="28"/>
        <v>0</v>
      </c>
      <c r="J92" s="18">
        <f t="shared" si="28"/>
        <v>0</v>
      </c>
      <c r="K92" s="18">
        <f t="shared" si="28"/>
        <v>0</v>
      </c>
      <c r="L92" s="18">
        <f t="shared" si="28"/>
        <v>0</v>
      </c>
      <c r="M92" s="18">
        <f t="shared" si="28"/>
        <v>0</v>
      </c>
      <c r="N92" s="18">
        <f t="shared" si="28"/>
        <v>0</v>
      </c>
      <c r="O92" s="18">
        <f t="shared" si="28"/>
        <v>0</v>
      </c>
      <c r="P92" s="18">
        <f t="shared" si="28"/>
        <v>0</v>
      </c>
      <c r="Q92" s="18">
        <f t="shared" si="28"/>
        <v>0</v>
      </c>
      <c r="R92" s="18"/>
      <c r="S92" s="18">
        <f>SUM(S84:S91)</f>
        <v>0</v>
      </c>
      <c r="T92" s="18">
        <f>SUM(T84:T91)</f>
        <v>0</v>
      </c>
      <c r="U92" s="724"/>
      <c r="V92" s="18">
        <f>SUM(V84:V91)</f>
        <v>0</v>
      </c>
      <c r="W92" s="18">
        <f>SUM(W84:W91)</f>
        <v>0</v>
      </c>
      <c r="X92" s="20"/>
      <c r="AA92" s="13"/>
      <c r="AB92" s="18">
        <v>0</v>
      </c>
      <c r="AC92" s="23"/>
      <c r="AF92" s="18">
        <v>0</v>
      </c>
    </row>
    <row r="93" spans="3:32" ht="12" customHeight="1">
      <c r="D93" s="51"/>
      <c r="E93" s="41"/>
      <c r="F93" s="62"/>
      <c r="G93" s="212"/>
      <c r="H93" s="58"/>
      <c r="I93" s="58"/>
      <c r="J93" s="63"/>
      <c r="K93" s="58"/>
      <c r="L93" s="58"/>
      <c r="M93" s="58"/>
      <c r="N93" s="58"/>
      <c r="O93" s="58"/>
      <c r="P93" s="58"/>
      <c r="Q93" s="58"/>
      <c r="R93" s="58"/>
      <c r="S93" s="58"/>
      <c r="T93" s="58"/>
      <c r="U93" s="726"/>
      <c r="V93" s="58"/>
      <c r="W93" s="58"/>
      <c r="X93" s="46"/>
      <c r="Z93" s="21"/>
      <c r="AA93" s="22"/>
      <c r="AB93" s="58"/>
      <c r="AC93" s="58"/>
      <c r="AF93" s="58"/>
    </row>
    <row r="94" spans="3:32">
      <c r="D94" s="736" t="s">
        <v>126</v>
      </c>
      <c r="E94" s="737"/>
      <c r="F94" s="18">
        <f t="shared" ref="F94:Q94" si="29">F82-F92</f>
        <v>8385.16</v>
      </c>
      <c r="G94" s="205">
        <f t="shared" si="29"/>
        <v>0</v>
      </c>
      <c r="H94" s="18">
        <f t="shared" si="29"/>
        <v>0</v>
      </c>
      <c r="I94" s="18">
        <f t="shared" si="29"/>
        <v>0</v>
      </c>
      <c r="J94" s="18">
        <f t="shared" si="29"/>
        <v>0</v>
      </c>
      <c r="K94" s="18">
        <f t="shared" si="29"/>
        <v>0</v>
      </c>
      <c r="L94" s="18">
        <f t="shared" si="29"/>
        <v>0</v>
      </c>
      <c r="M94" s="18">
        <f t="shared" si="29"/>
        <v>0</v>
      </c>
      <c r="N94" s="18">
        <f t="shared" si="29"/>
        <v>0</v>
      </c>
      <c r="O94" s="18">
        <f t="shared" si="29"/>
        <v>0</v>
      </c>
      <c r="P94" s="18">
        <f t="shared" si="29"/>
        <v>0</v>
      </c>
      <c r="Q94" s="18">
        <f t="shared" si="29"/>
        <v>0</v>
      </c>
      <c r="R94" s="18"/>
      <c r="S94" s="18">
        <f>S82-S92</f>
        <v>0</v>
      </c>
      <c r="T94" s="18"/>
      <c r="U94" s="724"/>
      <c r="V94" s="18">
        <f>V82-V92</f>
        <v>0</v>
      </c>
      <c r="W94" s="18">
        <f>W82-W92</f>
        <v>0</v>
      </c>
      <c r="X94" s="45"/>
      <c r="AA94" s="13"/>
      <c r="AB94" s="18">
        <v>0</v>
      </c>
      <c r="AC94" s="23"/>
      <c r="AF94" s="18">
        <v>0</v>
      </c>
    </row>
    <row r="95" spans="3:32">
      <c r="D95" s="64"/>
      <c r="E95" s="41"/>
      <c r="F95" s="65"/>
      <c r="G95" s="213"/>
      <c r="H95" s="58"/>
      <c r="I95" s="58"/>
      <c r="J95" s="63"/>
      <c r="K95" s="58"/>
      <c r="L95" s="58"/>
      <c r="M95" s="58"/>
      <c r="N95" s="58"/>
      <c r="O95" s="58"/>
      <c r="P95" s="58"/>
      <c r="Q95" s="58"/>
      <c r="R95" s="58"/>
      <c r="S95" s="58"/>
      <c r="T95" s="58"/>
      <c r="U95" s="726"/>
      <c r="V95" s="58"/>
      <c r="W95" s="58"/>
      <c r="X95" s="46"/>
      <c r="Z95" s="21"/>
      <c r="AA95" s="22"/>
      <c r="AB95" s="58"/>
      <c r="AC95" s="58"/>
      <c r="AF95" s="58"/>
    </row>
    <row r="96" spans="3:32">
      <c r="D96" s="736" t="s">
        <v>127</v>
      </c>
      <c r="E96" s="737"/>
      <c r="F96" s="18">
        <f t="shared" ref="F96:Q96" si="30">F77+F94</f>
        <v>145977.87</v>
      </c>
      <c r="G96" s="205">
        <f t="shared" si="30"/>
        <v>145977.87</v>
      </c>
      <c r="H96" s="18">
        <f t="shared" si="30"/>
        <v>0</v>
      </c>
      <c r="I96" s="18">
        <f t="shared" si="30"/>
        <v>145977.87</v>
      </c>
      <c r="J96" s="18">
        <f t="shared" si="30"/>
        <v>0</v>
      </c>
      <c r="K96" s="18">
        <f t="shared" si="30"/>
        <v>0</v>
      </c>
      <c r="L96" s="18">
        <f t="shared" si="30"/>
        <v>0</v>
      </c>
      <c r="M96" s="18">
        <f t="shared" si="30"/>
        <v>0</v>
      </c>
      <c r="N96" s="18">
        <f t="shared" si="30"/>
        <v>0</v>
      </c>
      <c r="O96" s="18">
        <f t="shared" si="30"/>
        <v>0</v>
      </c>
      <c r="P96" s="18">
        <f t="shared" si="30"/>
        <v>0</v>
      </c>
      <c r="Q96" s="18">
        <f t="shared" si="30"/>
        <v>0</v>
      </c>
      <c r="R96" s="18"/>
      <c r="S96" s="18">
        <f>S77+S94</f>
        <v>145977.87</v>
      </c>
      <c r="T96" s="18">
        <f>T77+T94</f>
        <v>0</v>
      </c>
      <c r="U96" s="724"/>
      <c r="V96" s="18">
        <f>V77+V94</f>
        <v>145977.87</v>
      </c>
      <c r="W96" s="18">
        <f>W77+W94</f>
        <v>0</v>
      </c>
      <c r="X96" s="45"/>
      <c r="AA96" s="13"/>
      <c r="AB96" s="18">
        <v>0</v>
      </c>
      <c r="AC96" s="23"/>
      <c r="AF96" s="18">
        <v>0</v>
      </c>
    </row>
    <row r="97" spans="3:32">
      <c r="U97" s="729"/>
    </row>
    <row r="98" spans="3:32" ht="18">
      <c r="D98" s="51" t="s">
        <v>128</v>
      </c>
      <c r="F98" s="52"/>
      <c r="G98" s="207"/>
      <c r="H98" s="27"/>
      <c r="I98" s="27"/>
      <c r="J98" s="27"/>
      <c r="K98" s="27"/>
      <c r="L98" s="27"/>
      <c r="M98" s="27"/>
      <c r="N98" s="27"/>
      <c r="O98" s="27"/>
      <c r="P98" s="27"/>
      <c r="Q98" s="27"/>
      <c r="R98" s="27"/>
      <c r="S98" s="27"/>
      <c r="T98" s="27"/>
      <c r="U98" s="726"/>
      <c r="V98" s="27"/>
      <c r="W98" s="27"/>
      <c r="X98" s="46"/>
      <c r="Z98" s="21"/>
      <c r="AA98" s="22"/>
      <c r="AB98" s="27"/>
      <c r="AC98" s="27"/>
      <c r="AF98" s="27"/>
    </row>
    <row r="99" spans="3:32" ht="12" customHeight="1">
      <c r="D99" s="51"/>
      <c r="F99" s="52"/>
      <c r="G99" s="207"/>
      <c r="H99" s="27"/>
      <c r="I99" s="27"/>
      <c r="J99" s="27"/>
      <c r="K99" s="27"/>
      <c r="L99" s="27"/>
      <c r="M99" s="27"/>
      <c r="N99" s="27"/>
      <c r="O99" s="27"/>
      <c r="P99" s="27"/>
      <c r="Q99" s="27"/>
      <c r="R99" s="27"/>
      <c r="S99" s="27"/>
      <c r="T99" s="27"/>
      <c r="U99" s="726"/>
      <c r="V99" s="27"/>
      <c r="W99" s="27"/>
      <c r="X99" s="46"/>
      <c r="Z99" s="21"/>
      <c r="AA99" s="22"/>
      <c r="AB99" s="27"/>
      <c r="AC99" s="27"/>
      <c r="AF99" s="27"/>
    </row>
    <row r="100" spans="3:32">
      <c r="D100" s="736" t="s">
        <v>129</v>
      </c>
      <c r="E100" s="737"/>
      <c r="F100" s="18">
        <f>IFERROR(ROUND(VLOOKUP($E$4,'Outturn 2024-25'!$A:$DW,85,FALSE),2),0)</f>
        <v>0</v>
      </c>
      <c r="G100" s="205"/>
      <c r="H100" s="18"/>
      <c r="I100" s="18"/>
      <c r="J100" s="18"/>
      <c r="K100" s="18"/>
      <c r="L100" s="18"/>
      <c r="M100" s="18"/>
      <c r="N100" s="18"/>
      <c r="O100" s="18"/>
      <c r="P100" s="18"/>
      <c r="Q100" s="18"/>
      <c r="R100" s="18"/>
      <c r="S100" s="18"/>
      <c r="T100" s="19"/>
      <c r="U100" s="724"/>
      <c r="V100" s="18"/>
      <c r="W100" s="19"/>
      <c r="X100" s="20"/>
      <c r="AA100" s="13"/>
      <c r="AB100" s="18">
        <v>0</v>
      </c>
      <c r="AC100" s="23"/>
      <c r="AF100" s="18">
        <v>0</v>
      </c>
    </row>
    <row r="101" spans="3:32">
      <c r="D101" s="64"/>
      <c r="E101" s="25" t="s">
        <v>130</v>
      </c>
      <c r="F101" s="57"/>
      <c r="G101" s="210"/>
      <c r="H101" s="57"/>
      <c r="I101" s="57"/>
      <c r="J101" s="57"/>
      <c r="K101" s="57"/>
      <c r="L101" s="57"/>
      <c r="M101" s="57"/>
      <c r="N101" s="57"/>
      <c r="O101" s="57"/>
      <c r="P101" s="57"/>
      <c r="Q101" s="57"/>
      <c r="R101" s="57"/>
      <c r="S101" s="57"/>
      <c r="T101" s="32"/>
      <c r="U101" s="723"/>
      <c r="V101" s="57"/>
      <c r="W101" s="32"/>
      <c r="X101" s="26"/>
      <c r="Z101" s="21"/>
      <c r="AA101" s="22"/>
      <c r="AB101" s="57"/>
      <c r="AC101" s="58"/>
      <c r="AF101" s="57"/>
    </row>
    <row r="102" spans="3:32" ht="12" customHeight="1">
      <c r="C102" s="64" t="s">
        <v>1054</v>
      </c>
      <c r="D102" s="24" t="s">
        <v>131</v>
      </c>
      <c r="E102" s="28" t="s">
        <v>132</v>
      </c>
      <c r="F102" s="29">
        <f>IFERROR(ROUND(VLOOKUP($E$4,'Outturn 2024-25'!$A:$DW,73,FALSE),2),0)</f>
        <v>0</v>
      </c>
      <c r="G102" s="30"/>
      <c r="H102" s="30"/>
      <c r="I102" s="204">
        <f t="shared" ref="I102:I103" si="31">G102+H102</f>
        <v>0</v>
      </c>
      <c r="J102" s="29"/>
      <c r="K102" s="30"/>
      <c r="L102" s="29">
        <f t="shared" ref="L102:L103" si="32">J102+K102</f>
        <v>0</v>
      </c>
      <c r="M102" s="29">
        <v>0</v>
      </c>
      <c r="N102" s="31"/>
      <c r="O102" s="31"/>
      <c r="P102" s="29">
        <v>0</v>
      </c>
      <c r="Q102" s="29"/>
      <c r="R102" s="29"/>
      <c r="S102" s="29">
        <f>L102+Q102</f>
        <v>0</v>
      </c>
      <c r="T102" s="32" t="str">
        <f t="shared" ref="T102:T103" si="33">IFERROR((S102/G102),"")</f>
        <v/>
      </c>
      <c r="U102" s="723">
        <f t="shared" ref="U102:U103" si="34">IFERROR(+S102/$S$69,"")</f>
        <v>0</v>
      </c>
      <c r="V102" s="30"/>
      <c r="W102" s="29">
        <f>I102-V102</f>
        <v>0</v>
      </c>
      <c r="X102" s="33"/>
      <c r="Z102" s="21"/>
      <c r="AA102" s="22"/>
      <c r="AB102" s="29"/>
      <c r="AC102" s="34"/>
      <c r="AF102" s="29">
        <v>0</v>
      </c>
    </row>
    <row r="103" spans="3:32" ht="12" customHeight="1">
      <c r="C103" s="64" t="s">
        <v>1055</v>
      </c>
      <c r="D103" s="24" t="s">
        <v>133</v>
      </c>
      <c r="E103" s="28" t="s">
        <v>134</v>
      </c>
      <c r="F103" s="29">
        <f>IFERROR(ROUND(VLOOKUP($E$4,'Outturn 2024-25'!$A:$DW,74,FALSE),2),0)</f>
        <v>0</v>
      </c>
      <c r="G103" s="30"/>
      <c r="H103" s="30"/>
      <c r="I103" s="204">
        <f t="shared" si="31"/>
        <v>0</v>
      </c>
      <c r="J103" s="29"/>
      <c r="K103" s="30"/>
      <c r="L103" s="29">
        <f t="shared" si="32"/>
        <v>0</v>
      </c>
      <c r="M103" s="29">
        <v>0</v>
      </c>
      <c r="N103" s="31"/>
      <c r="O103" s="31"/>
      <c r="P103" s="29">
        <v>0</v>
      </c>
      <c r="Q103" s="29"/>
      <c r="R103" s="29"/>
      <c r="S103" s="29">
        <f>L103+Q103</f>
        <v>0</v>
      </c>
      <c r="T103" s="32" t="str">
        <f t="shared" si="33"/>
        <v/>
      </c>
      <c r="U103" s="723">
        <f t="shared" si="34"/>
        <v>0</v>
      </c>
      <c r="V103" s="30"/>
      <c r="W103" s="29">
        <f>I103-V103</f>
        <v>0</v>
      </c>
      <c r="X103" s="33"/>
      <c r="Z103" s="21"/>
      <c r="AA103" s="22"/>
      <c r="AB103" s="29"/>
      <c r="AC103" s="34"/>
      <c r="AF103" s="29">
        <v>0</v>
      </c>
    </row>
    <row r="104" spans="3:32">
      <c r="D104" s="736" t="s">
        <v>135</v>
      </c>
      <c r="E104" s="737"/>
      <c r="F104" s="18">
        <f>SUM(F102:F103)</f>
        <v>0</v>
      </c>
      <c r="G104" s="205">
        <f>SUM(G102:G103)</f>
        <v>0</v>
      </c>
      <c r="H104" s="18">
        <f>SUM(H102:H103)</f>
        <v>0</v>
      </c>
      <c r="I104" s="18"/>
      <c r="J104" s="18">
        <f t="shared" ref="J104:Q104" si="35">SUM(J102:J103)</f>
        <v>0</v>
      </c>
      <c r="K104" s="18">
        <f t="shared" si="35"/>
        <v>0</v>
      </c>
      <c r="L104" s="18">
        <f t="shared" si="35"/>
        <v>0</v>
      </c>
      <c r="M104" s="18">
        <f t="shared" si="35"/>
        <v>0</v>
      </c>
      <c r="N104" s="18">
        <f t="shared" si="35"/>
        <v>0</v>
      </c>
      <c r="O104" s="18">
        <f t="shared" si="35"/>
        <v>0</v>
      </c>
      <c r="P104" s="18">
        <f t="shared" si="35"/>
        <v>0</v>
      </c>
      <c r="Q104" s="18">
        <f t="shared" si="35"/>
        <v>0</v>
      </c>
      <c r="R104" s="18"/>
      <c r="S104" s="18">
        <f>SUM(S102:S103)</f>
        <v>0</v>
      </c>
      <c r="T104" s="18">
        <f>SUM(T102:T103)</f>
        <v>0</v>
      </c>
      <c r="U104" s="724"/>
      <c r="V104" s="18">
        <f>SUM(V102:V103)</f>
        <v>0</v>
      </c>
      <c r="W104" s="18"/>
      <c r="X104" s="20"/>
      <c r="AA104" s="13"/>
      <c r="AB104" s="18">
        <v>0</v>
      </c>
      <c r="AC104" s="23"/>
      <c r="AF104" s="18">
        <v>0</v>
      </c>
    </row>
    <row r="105" spans="3:32">
      <c r="D105" s="64"/>
      <c r="E105" s="25" t="s">
        <v>136</v>
      </c>
      <c r="F105" s="57"/>
      <c r="G105" s="210"/>
      <c r="H105" s="57"/>
      <c r="I105" s="57"/>
      <c r="J105" s="57"/>
      <c r="K105" s="57"/>
      <c r="L105" s="57"/>
      <c r="M105" s="57"/>
      <c r="N105" s="57"/>
      <c r="O105" s="57"/>
      <c r="P105" s="57"/>
      <c r="Q105" s="57"/>
      <c r="R105" s="57"/>
      <c r="S105" s="57"/>
      <c r="T105" s="57" t="str">
        <f>IFERROR((S105/I105),"")</f>
        <v/>
      </c>
      <c r="U105" s="730"/>
      <c r="V105" s="57"/>
      <c r="W105" s="57"/>
      <c r="X105" s="26"/>
      <c r="AA105" s="13"/>
      <c r="AB105" s="57"/>
      <c r="AC105" s="58"/>
      <c r="AF105" s="57"/>
    </row>
    <row r="106" spans="3:32" ht="12" customHeight="1">
      <c r="C106" s="64" t="s">
        <v>1031</v>
      </c>
      <c r="D106" s="24" t="s">
        <v>137</v>
      </c>
      <c r="E106" s="28" t="s">
        <v>138</v>
      </c>
      <c r="F106" s="29">
        <f>IFERROR(ROUND(VLOOKUP($E$4,'Outturn 2024-25'!$A:$DW,76,FALSE),2),0)</f>
        <v>0</v>
      </c>
      <c r="G106" s="30"/>
      <c r="H106" s="30"/>
      <c r="I106" s="204">
        <f t="shared" ref="I106:I107" si="36">G106+H106</f>
        <v>0</v>
      </c>
      <c r="J106" s="29"/>
      <c r="K106" s="30"/>
      <c r="L106" s="29">
        <f t="shared" ref="L106:L107" si="37">J106+K106</f>
        <v>0</v>
      </c>
      <c r="M106" s="31"/>
      <c r="N106" s="29">
        <v>0</v>
      </c>
      <c r="O106" s="29">
        <v>0</v>
      </c>
      <c r="P106" s="31"/>
      <c r="Q106" s="29"/>
      <c r="R106" s="29"/>
      <c r="S106" s="29">
        <f>L106+Q106</f>
        <v>0</v>
      </c>
      <c r="T106" s="32" t="str">
        <f t="shared" ref="T106:T107" si="38">IFERROR((S106/G106),"")</f>
        <v/>
      </c>
      <c r="U106" s="723">
        <f t="shared" ref="U106:U107" si="39">IFERROR(+S106/$S$69,"")</f>
        <v>0</v>
      </c>
      <c r="V106" s="30"/>
      <c r="W106" s="29">
        <f>I106-V106</f>
        <v>0</v>
      </c>
      <c r="X106" s="38"/>
      <c r="Z106" s="21"/>
      <c r="AA106" s="22"/>
      <c r="AB106" s="29"/>
      <c r="AC106" s="34"/>
      <c r="AF106" s="29">
        <v>0</v>
      </c>
    </row>
    <row r="107" spans="3:32" ht="12" customHeight="1">
      <c r="C107" s="64" t="s">
        <v>1032</v>
      </c>
      <c r="D107" s="24" t="s">
        <v>139</v>
      </c>
      <c r="E107" s="28" t="s">
        <v>140</v>
      </c>
      <c r="F107" s="29">
        <f>IFERROR(ROUND(VLOOKUP($E$4,'Outturn 2024-25'!$A:$DW,77,FALSE),2),0)</f>
        <v>0</v>
      </c>
      <c r="G107" s="30"/>
      <c r="H107" s="30"/>
      <c r="I107" s="204">
        <f t="shared" si="36"/>
        <v>0</v>
      </c>
      <c r="J107" s="29"/>
      <c r="K107" s="30"/>
      <c r="L107" s="29">
        <f t="shared" si="37"/>
        <v>0</v>
      </c>
      <c r="M107" s="31"/>
      <c r="N107" s="29">
        <v>0</v>
      </c>
      <c r="O107" s="29">
        <v>0</v>
      </c>
      <c r="P107" s="31"/>
      <c r="Q107" s="29"/>
      <c r="R107" s="29"/>
      <c r="S107" s="29">
        <f>L107+Q107</f>
        <v>0</v>
      </c>
      <c r="T107" s="32" t="str">
        <f t="shared" si="38"/>
        <v/>
      </c>
      <c r="U107" s="723">
        <f t="shared" si="39"/>
        <v>0</v>
      </c>
      <c r="V107" s="30"/>
      <c r="W107" s="29">
        <f>I107-V107</f>
        <v>0</v>
      </c>
      <c r="X107" s="38"/>
      <c r="Z107" s="21"/>
      <c r="AA107" s="22"/>
      <c r="AB107" s="29"/>
      <c r="AC107" s="34"/>
      <c r="AF107" s="29">
        <v>0</v>
      </c>
    </row>
    <row r="108" spans="3:32">
      <c r="D108" s="736" t="s">
        <v>141</v>
      </c>
      <c r="E108" s="737" t="s">
        <v>141</v>
      </c>
      <c r="F108" s="18">
        <f t="shared" ref="F108:Q108" si="40">SUM(F106:F107)</f>
        <v>0</v>
      </c>
      <c r="G108" s="205">
        <f t="shared" si="40"/>
        <v>0</v>
      </c>
      <c r="H108" s="18">
        <f t="shared" si="40"/>
        <v>0</v>
      </c>
      <c r="I108" s="18">
        <f t="shared" si="40"/>
        <v>0</v>
      </c>
      <c r="J108" s="18">
        <f t="shared" si="40"/>
        <v>0</v>
      </c>
      <c r="K108" s="18">
        <f t="shared" si="40"/>
        <v>0</v>
      </c>
      <c r="L108" s="18">
        <f t="shared" si="40"/>
        <v>0</v>
      </c>
      <c r="M108" s="18">
        <f t="shared" si="40"/>
        <v>0</v>
      </c>
      <c r="N108" s="18">
        <f t="shared" si="40"/>
        <v>0</v>
      </c>
      <c r="O108" s="18">
        <f t="shared" si="40"/>
        <v>0</v>
      </c>
      <c r="P108" s="18">
        <f t="shared" si="40"/>
        <v>0</v>
      </c>
      <c r="Q108" s="18">
        <f t="shared" si="40"/>
        <v>0</v>
      </c>
      <c r="R108" s="18"/>
      <c r="S108" s="18">
        <f>SUM(S106:S107)</f>
        <v>0</v>
      </c>
      <c r="T108" s="18">
        <f>SUM(T106:T107)</f>
        <v>0</v>
      </c>
      <c r="U108" s="724"/>
      <c r="V108" s="18">
        <f>SUM(V106:V107)</f>
        <v>0</v>
      </c>
      <c r="W108" s="18">
        <f>SUM(W106:W107)</f>
        <v>0</v>
      </c>
      <c r="X108" s="20"/>
      <c r="AA108" s="13"/>
      <c r="AB108" s="18">
        <v>0</v>
      </c>
      <c r="AC108" s="23"/>
      <c r="AF108" s="18">
        <v>0</v>
      </c>
    </row>
    <row r="109" spans="3:32">
      <c r="U109" s="729"/>
    </row>
    <row r="110" spans="3:32">
      <c r="D110" s="736" t="s">
        <v>142</v>
      </c>
      <c r="E110" s="737"/>
      <c r="F110" s="18">
        <f t="shared" ref="F110:Q110" si="41">F104-F108</f>
        <v>0</v>
      </c>
      <c r="G110" s="205">
        <f t="shared" si="41"/>
        <v>0</v>
      </c>
      <c r="H110" s="18">
        <f t="shared" si="41"/>
        <v>0</v>
      </c>
      <c r="I110" s="18">
        <f t="shared" si="41"/>
        <v>0</v>
      </c>
      <c r="J110" s="18">
        <f t="shared" si="41"/>
        <v>0</v>
      </c>
      <c r="K110" s="18">
        <f t="shared" si="41"/>
        <v>0</v>
      </c>
      <c r="L110" s="18">
        <f t="shared" si="41"/>
        <v>0</v>
      </c>
      <c r="M110" s="18">
        <f t="shared" si="41"/>
        <v>0</v>
      </c>
      <c r="N110" s="18">
        <f t="shared" si="41"/>
        <v>0</v>
      </c>
      <c r="O110" s="18">
        <f t="shared" si="41"/>
        <v>0</v>
      </c>
      <c r="P110" s="18">
        <f t="shared" si="41"/>
        <v>0</v>
      </c>
      <c r="Q110" s="18">
        <f t="shared" si="41"/>
        <v>0</v>
      </c>
      <c r="R110" s="18"/>
      <c r="S110" s="18">
        <f>S104-S108</f>
        <v>0</v>
      </c>
      <c r="T110" s="18">
        <f>T104-T108</f>
        <v>0</v>
      </c>
      <c r="U110" s="724"/>
      <c r="V110" s="18">
        <f>V104-V108</f>
        <v>0</v>
      </c>
      <c r="W110" s="18">
        <f>W104-W108</f>
        <v>0</v>
      </c>
      <c r="X110" s="45"/>
      <c r="AA110" s="13"/>
      <c r="AB110" s="18">
        <v>0</v>
      </c>
      <c r="AC110" s="23"/>
      <c r="AF110" s="18">
        <v>0</v>
      </c>
    </row>
    <row r="111" spans="3:32">
      <c r="D111" s="64"/>
      <c r="E111" s="28"/>
      <c r="F111" s="56"/>
      <c r="G111" s="211"/>
      <c r="H111" s="56"/>
      <c r="I111" s="56"/>
      <c r="J111" s="56"/>
      <c r="K111" s="56"/>
      <c r="L111" s="56"/>
      <c r="M111" s="56"/>
      <c r="N111" s="56"/>
      <c r="O111" s="56"/>
      <c r="P111" s="56"/>
      <c r="Q111" s="56"/>
      <c r="R111" s="56"/>
      <c r="S111" s="56"/>
      <c r="T111" s="56"/>
      <c r="U111" s="725"/>
      <c r="V111" s="56"/>
      <c r="W111" s="56"/>
      <c r="X111" s="26"/>
      <c r="Z111" s="21"/>
      <c r="AA111" s="22"/>
      <c r="AB111" s="56"/>
      <c r="AC111" s="59"/>
      <c r="AF111" s="56"/>
    </row>
    <row r="112" spans="3:32">
      <c r="D112" s="736" t="s">
        <v>143</v>
      </c>
      <c r="E112" s="737"/>
      <c r="F112" s="18">
        <f t="shared" ref="F112:Q112" si="42">F100+F110</f>
        <v>0</v>
      </c>
      <c r="G112" s="205">
        <f t="shared" si="42"/>
        <v>0</v>
      </c>
      <c r="H112" s="18">
        <f t="shared" si="42"/>
        <v>0</v>
      </c>
      <c r="I112" s="18">
        <f t="shared" si="42"/>
        <v>0</v>
      </c>
      <c r="J112" s="18">
        <f t="shared" si="42"/>
        <v>0</v>
      </c>
      <c r="K112" s="18">
        <f t="shared" si="42"/>
        <v>0</v>
      </c>
      <c r="L112" s="18">
        <f t="shared" si="42"/>
        <v>0</v>
      </c>
      <c r="M112" s="18">
        <f t="shared" si="42"/>
        <v>0</v>
      </c>
      <c r="N112" s="18">
        <f t="shared" si="42"/>
        <v>0</v>
      </c>
      <c r="O112" s="18">
        <f t="shared" si="42"/>
        <v>0</v>
      </c>
      <c r="P112" s="18">
        <f t="shared" si="42"/>
        <v>0</v>
      </c>
      <c r="Q112" s="18">
        <f t="shared" si="42"/>
        <v>0</v>
      </c>
      <c r="R112" s="18"/>
      <c r="S112" s="18">
        <f>S100+S110</f>
        <v>0</v>
      </c>
      <c r="T112" s="18">
        <f>T100+T110</f>
        <v>0</v>
      </c>
      <c r="U112" s="724"/>
      <c r="V112" s="18">
        <f>V100+V110</f>
        <v>0</v>
      </c>
      <c r="W112" s="18">
        <f>W100+W110</f>
        <v>0</v>
      </c>
      <c r="X112" s="45"/>
      <c r="AA112" s="13"/>
      <c r="AB112" s="18">
        <v>0</v>
      </c>
      <c r="AC112" s="23"/>
      <c r="AF112" s="18">
        <v>0</v>
      </c>
    </row>
    <row r="113" spans="3:34">
      <c r="U113" s="729"/>
    </row>
    <row r="114" spans="3:34">
      <c r="U114" s="729"/>
    </row>
    <row r="115" spans="3:34">
      <c r="U115" s="729"/>
    </row>
    <row r="116" spans="3:34" ht="18">
      <c r="D116" s="51" t="s">
        <v>144</v>
      </c>
      <c r="E116" s="8"/>
      <c r="F116" s="27"/>
      <c r="G116" s="207"/>
      <c r="H116" s="27"/>
      <c r="I116" s="27"/>
      <c r="J116" s="27"/>
      <c r="K116" s="27"/>
      <c r="L116" s="27"/>
      <c r="M116" s="27"/>
      <c r="N116" s="27"/>
      <c r="O116" s="27"/>
      <c r="P116" s="27"/>
      <c r="Q116" s="27"/>
      <c r="R116" s="27"/>
      <c r="S116" s="27"/>
      <c r="T116" s="27"/>
      <c r="U116" s="726"/>
      <c r="V116" s="27"/>
      <c r="W116" s="27"/>
      <c r="X116" s="46"/>
      <c r="AA116" s="13"/>
      <c r="AB116" s="27"/>
      <c r="AC116" s="27"/>
      <c r="AF116" s="27"/>
    </row>
    <row r="117" spans="3:34" ht="18" hidden="1">
      <c r="D117" s="51"/>
      <c r="E117" s="8"/>
      <c r="F117" s="27"/>
      <c r="G117" s="207"/>
      <c r="H117" s="27"/>
      <c r="I117" s="27"/>
      <c r="J117" s="27"/>
      <c r="K117" s="27"/>
      <c r="L117" s="27"/>
      <c r="M117" s="27"/>
      <c r="N117" s="27"/>
      <c r="O117" s="27"/>
      <c r="P117" s="27"/>
      <c r="Q117" s="27"/>
      <c r="R117" s="27"/>
      <c r="S117" s="27"/>
      <c r="T117" s="27"/>
      <c r="U117" s="726"/>
      <c r="V117" s="27"/>
      <c r="W117" s="27"/>
      <c r="X117" s="46"/>
      <c r="AA117" s="13"/>
      <c r="AB117" s="27"/>
      <c r="AC117" s="27"/>
      <c r="AF117" s="27"/>
    </row>
    <row r="118" spans="3:34">
      <c r="D118" s="47"/>
      <c r="E118" s="66" t="s">
        <v>145</v>
      </c>
      <c r="F118" s="474"/>
      <c r="G118" s="475"/>
      <c r="H118" s="474"/>
      <c r="I118" s="474"/>
      <c r="J118" s="474"/>
      <c r="K118" s="474"/>
      <c r="L118" s="474"/>
      <c r="M118" s="474"/>
      <c r="N118" s="474"/>
      <c r="O118" s="474"/>
      <c r="P118" s="474"/>
      <c r="Q118" s="474"/>
      <c r="R118" s="474"/>
      <c r="S118" s="474"/>
      <c r="T118" s="474"/>
      <c r="U118" s="732"/>
      <c r="V118" s="474"/>
      <c r="W118" s="474"/>
      <c r="X118" s="474"/>
      <c r="AA118" s="13"/>
      <c r="AB118" s="61"/>
      <c r="AC118" s="52"/>
      <c r="AF118" s="61"/>
    </row>
    <row r="119" spans="3:34" ht="12" customHeight="1">
      <c r="C119" s="64"/>
      <c r="D119" s="24" t="s">
        <v>146</v>
      </c>
      <c r="E119" s="28" t="s">
        <v>147</v>
      </c>
      <c r="F119" s="733">
        <f>F73</f>
        <v>543637.67000000062</v>
      </c>
      <c r="G119" s="204">
        <f>G73</f>
        <v>543637.67000000062</v>
      </c>
      <c r="H119" s="204">
        <f>H73</f>
        <v>0</v>
      </c>
      <c r="I119" s="204">
        <f>G119+H119</f>
        <v>543637.67000000062</v>
      </c>
      <c r="J119" s="733">
        <f>J73</f>
        <v>1196078.4282018992</v>
      </c>
      <c r="K119" s="204">
        <f>K73</f>
        <v>0</v>
      </c>
      <c r="L119" s="733">
        <f t="shared" ref="L119:L122" si="43">J119+K119</f>
        <v>1196078.4282018992</v>
      </c>
      <c r="M119" s="733"/>
      <c r="N119" s="733"/>
      <c r="O119" s="733"/>
      <c r="P119" s="733"/>
      <c r="Q119" s="733" t="e">
        <f>SUMIF(#REF!,D119,#REF!)</f>
        <v>#REF!</v>
      </c>
      <c r="R119" s="733"/>
      <c r="S119" s="733">
        <f>S73</f>
        <v>1196078.4282018992</v>
      </c>
      <c r="T119" s="734">
        <f t="shared" ref="T119:T123" si="44">IFERROR((S119/G119),"")</f>
        <v>2.2001389789671819</v>
      </c>
      <c r="U119" s="735">
        <f>IFERROR(+S119/S30,"")</f>
        <v>1.7933149504013175</v>
      </c>
      <c r="V119" s="204">
        <f>V73</f>
        <v>543637.67000000062</v>
      </c>
      <c r="W119" s="204">
        <f>I119-V119</f>
        <v>0</v>
      </c>
      <c r="X119" s="38"/>
      <c r="AA119" s="13"/>
      <c r="AB119" s="29">
        <v>0</v>
      </c>
      <c r="AC119" s="34"/>
      <c r="AF119" s="29">
        <v>0</v>
      </c>
    </row>
    <row r="120" spans="3:34" ht="12" customHeight="1">
      <c r="C120" s="64"/>
      <c r="D120" s="24" t="s">
        <v>148</v>
      </c>
      <c r="E120" s="28" t="s">
        <v>149</v>
      </c>
      <c r="F120" s="733"/>
      <c r="G120" s="204"/>
      <c r="H120" s="204"/>
      <c r="I120" s="204">
        <f t="shared" ref="I120:I123" si="45">G120+H120</f>
        <v>0</v>
      </c>
      <c r="J120" s="733"/>
      <c r="K120" s="204"/>
      <c r="L120" s="733">
        <f t="shared" si="43"/>
        <v>0</v>
      </c>
      <c r="M120" s="733"/>
      <c r="N120" s="733"/>
      <c r="O120" s="733"/>
      <c r="P120" s="733"/>
      <c r="Q120" s="733" t="e">
        <f>SUMIF(#REF!,D120,#REF!)</f>
        <v>#REF!</v>
      </c>
      <c r="R120" s="733"/>
      <c r="S120" s="733"/>
      <c r="T120" s="734" t="str">
        <f t="shared" si="44"/>
        <v/>
      </c>
      <c r="U120" s="735"/>
      <c r="V120" s="204"/>
      <c r="W120" s="204">
        <f>I120-V120</f>
        <v>0</v>
      </c>
      <c r="X120" s="38"/>
      <c r="AA120" s="13"/>
      <c r="AB120" s="29"/>
      <c r="AC120" s="34"/>
      <c r="AF120" s="29">
        <v>0</v>
      </c>
    </row>
    <row r="121" spans="3:34" ht="12" customHeight="1">
      <c r="C121" s="64"/>
      <c r="D121" s="24" t="s">
        <v>150</v>
      </c>
      <c r="E121" s="28" t="s">
        <v>151</v>
      </c>
      <c r="F121" s="733">
        <f>F96</f>
        <v>145977.87</v>
      </c>
      <c r="G121" s="204">
        <f>G96</f>
        <v>145977.87</v>
      </c>
      <c r="H121" s="204">
        <f>H96</f>
        <v>0</v>
      </c>
      <c r="I121" s="204">
        <f t="shared" si="45"/>
        <v>145977.87</v>
      </c>
      <c r="J121" s="733">
        <f>J96</f>
        <v>0</v>
      </c>
      <c r="K121" s="204">
        <f>K96</f>
        <v>0</v>
      </c>
      <c r="L121" s="733">
        <f t="shared" si="43"/>
        <v>0</v>
      </c>
      <c r="M121" s="733"/>
      <c r="N121" s="733"/>
      <c r="O121" s="733"/>
      <c r="P121" s="733"/>
      <c r="Q121" s="733" t="e">
        <f>SUMIF(#REF!,D121,#REF!)</f>
        <v>#REF!</v>
      </c>
      <c r="R121" s="733"/>
      <c r="S121" s="733">
        <f>S96</f>
        <v>145977.87</v>
      </c>
      <c r="T121" s="734">
        <f t="shared" si="44"/>
        <v>1</v>
      </c>
      <c r="U121" s="735" t="str">
        <f>IFERROR(+S121/S82,"")</f>
        <v/>
      </c>
      <c r="V121" s="204">
        <f>V96</f>
        <v>145977.87</v>
      </c>
      <c r="W121" s="204">
        <f>I121-V121</f>
        <v>0</v>
      </c>
      <c r="X121" s="38"/>
      <c r="AA121" s="13"/>
      <c r="AB121" s="29">
        <v>0</v>
      </c>
      <c r="AC121" s="34"/>
      <c r="AF121" s="29">
        <v>0</v>
      </c>
    </row>
    <row r="122" spans="3:34" ht="12" customHeight="1">
      <c r="C122" s="64"/>
      <c r="D122" s="24" t="s">
        <v>152</v>
      </c>
      <c r="E122" s="28" t="s">
        <v>153</v>
      </c>
      <c r="F122" s="733"/>
      <c r="G122" s="204"/>
      <c r="H122" s="204"/>
      <c r="I122" s="204">
        <f t="shared" si="45"/>
        <v>0</v>
      </c>
      <c r="J122" s="733"/>
      <c r="K122" s="204"/>
      <c r="L122" s="733">
        <f t="shared" si="43"/>
        <v>0</v>
      </c>
      <c r="M122" s="733"/>
      <c r="N122" s="733"/>
      <c r="O122" s="733"/>
      <c r="P122" s="733"/>
      <c r="Q122" s="733" t="e">
        <f>SUMIF(#REF!,D122,#REF!)</f>
        <v>#REF!</v>
      </c>
      <c r="R122" s="733"/>
      <c r="S122" s="733"/>
      <c r="T122" s="734" t="str">
        <f t="shared" si="44"/>
        <v/>
      </c>
      <c r="U122" s="735"/>
      <c r="V122" s="204"/>
      <c r="W122" s="204">
        <f>I122-V122</f>
        <v>0</v>
      </c>
      <c r="X122" s="38"/>
      <c r="AA122" s="13"/>
      <c r="AB122" s="29"/>
      <c r="AC122" s="34"/>
      <c r="AF122" s="29"/>
    </row>
    <row r="123" spans="3:34" ht="12" customHeight="1">
      <c r="C123" s="64"/>
      <c r="D123" s="24" t="s">
        <v>154</v>
      </c>
      <c r="E123" s="28" t="s">
        <v>155</v>
      </c>
      <c r="F123" s="733">
        <f>F112</f>
        <v>0</v>
      </c>
      <c r="G123" s="204">
        <f>G112</f>
        <v>0</v>
      </c>
      <c r="H123" s="204">
        <f>H112</f>
        <v>0</v>
      </c>
      <c r="I123" s="204">
        <f t="shared" si="45"/>
        <v>0</v>
      </c>
      <c r="J123" s="733">
        <f>J112</f>
        <v>0</v>
      </c>
      <c r="K123" s="204">
        <f>K112</f>
        <v>0</v>
      </c>
      <c r="L123" s="733"/>
      <c r="M123" s="733"/>
      <c r="N123" s="733"/>
      <c r="O123" s="733"/>
      <c r="P123" s="214"/>
      <c r="Q123" s="214"/>
      <c r="R123" s="214"/>
      <c r="S123" s="733">
        <f>S112</f>
        <v>0</v>
      </c>
      <c r="T123" s="734" t="str">
        <f t="shared" si="44"/>
        <v/>
      </c>
      <c r="U123" s="735"/>
      <c r="V123" s="204">
        <f>V112</f>
        <v>0</v>
      </c>
      <c r="W123" s="204">
        <f>I123-V123</f>
        <v>0</v>
      </c>
      <c r="X123" s="38"/>
      <c r="AA123" s="13"/>
      <c r="AB123" s="29">
        <v>0</v>
      </c>
      <c r="AC123" s="34"/>
      <c r="AF123" s="29">
        <v>0</v>
      </c>
    </row>
    <row r="124" spans="3:34">
      <c r="D124" s="736" t="s">
        <v>156</v>
      </c>
      <c r="E124" s="737"/>
      <c r="F124" s="18">
        <f>SUM(F119:F123)</f>
        <v>689615.54000000062</v>
      </c>
      <c r="G124" s="205">
        <f>SUM(G119:G123)</f>
        <v>689615.54000000062</v>
      </c>
      <c r="H124" s="18">
        <f t="shared" ref="H124:W124" si="46">SUM(H119:H123)</f>
        <v>0</v>
      </c>
      <c r="I124" s="18">
        <f t="shared" si="46"/>
        <v>689615.54000000062</v>
      </c>
      <c r="J124" s="18">
        <f t="shared" si="46"/>
        <v>1196078.4282018992</v>
      </c>
      <c r="K124" s="18">
        <f t="shared" si="46"/>
        <v>0</v>
      </c>
      <c r="L124" s="18">
        <f t="shared" si="46"/>
        <v>1196078.4282018992</v>
      </c>
      <c r="M124" s="18">
        <f t="shared" si="46"/>
        <v>0</v>
      </c>
      <c r="N124" s="18">
        <f t="shared" si="46"/>
        <v>0</v>
      </c>
      <c r="O124" s="18">
        <f t="shared" si="46"/>
        <v>0</v>
      </c>
      <c r="P124" s="18">
        <f t="shared" si="46"/>
        <v>0</v>
      </c>
      <c r="Q124" s="18" t="e">
        <f t="shared" si="46"/>
        <v>#REF!</v>
      </c>
      <c r="R124" s="18"/>
      <c r="S124" s="18">
        <f t="shared" si="46"/>
        <v>1342056.298201899</v>
      </c>
      <c r="T124" s="18"/>
      <c r="U124" s="724"/>
      <c r="V124" s="18">
        <f>SUM(V119:V123)</f>
        <v>689615.54000000062</v>
      </c>
      <c r="W124" s="18">
        <f t="shared" si="46"/>
        <v>0</v>
      </c>
      <c r="X124" s="45"/>
      <c r="AA124" s="13"/>
      <c r="AB124" s="18">
        <v>0</v>
      </c>
      <c r="AC124" s="23"/>
      <c r="AF124" s="18">
        <v>0</v>
      </c>
      <c r="AG124" s="23"/>
      <c r="AH124" s="23"/>
    </row>
    <row r="125" spans="3:34">
      <c r="D125" s="67"/>
      <c r="E125" s="48"/>
      <c r="F125" s="68"/>
      <c r="G125" s="68"/>
      <c r="H125" s="68"/>
      <c r="I125" s="68"/>
      <c r="J125" s="68"/>
      <c r="K125" s="68"/>
      <c r="L125" s="68"/>
      <c r="M125" s="68"/>
      <c r="N125" s="68"/>
      <c r="O125" s="68"/>
      <c r="P125" s="68"/>
      <c r="Q125" s="68"/>
      <c r="R125" s="68"/>
      <c r="S125" s="68"/>
      <c r="T125" s="68"/>
      <c r="U125" s="68"/>
      <c r="V125" s="68"/>
      <c r="W125" s="68"/>
      <c r="X125" s="69"/>
      <c r="AA125" s="13"/>
      <c r="AB125" s="68"/>
      <c r="AC125" s="59"/>
      <c r="AF125" s="68">
        <v>0</v>
      </c>
      <c r="AG125" s="59"/>
      <c r="AH125" s="59"/>
    </row>
    <row r="126" spans="3:34" s="21" customFormat="1">
      <c r="D126" s="70"/>
      <c r="E126" s="71"/>
      <c r="F126" s="72"/>
      <c r="G126" s="73"/>
      <c r="H126" s="73"/>
      <c r="I126" s="73"/>
      <c r="J126" s="288"/>
      <c r="K126" s="288"/>
      <c r="L126" s="288"/>
      <c r="M126" s="288"/>
      <c r="N126" s="288"/>
      <c r="O126" s="288"/>
      <c r="P126" s="288"/>
      <c r="Q126" s="288"/>
      <c r="R126" s="288"/>
      <c r="S126" s="288"/>
      <c r="T126" s="72"/>
      <c r="U126" s="72"/>
      <c r="V126" s="72"/>
      <c r="W126" s="72"/>
      <c r="X126" s="74"/>
      <c r="Z126" s="3"/>
      <c r="AA126" s="13"/>
      <c r="AB126" s="23"/>
      <c r="AC126" s="23"/>
      <c r="AD126" s="10"/>
      <c r="AE126" s="10"/>
      <c r="AF126" s="23"/>
      <c r="AG126" s="23"/>
      <c r="AH126" s="23"/>
    </row>
    <row r="127" spans="3:34" s="21" customFormat="1" ht="8.4499999999999993" customHeight="1">
      <c r="D127" s="70"/>
      <c r="E127" s="71"/>
      <c r="F127" s="72"/>
      <c r="G127" s="73"/>
      <c r="H127" s="73"/>
      <c r="I127" s="73"/>
      <c r="J127" s="288"/>
      <c r="K127" s="288"/>
      <c r="L127" s="288"/>
      <c r="M127" s="288"/>
      <c r="N127" s="288"/>
      <c r="O127" s="288"/>
      <c r="P127" s="288"/>
      <c r="Q127" s="288"/>
      <c r="R127" s="288"/>
      <c r="S127" s="288"/>
      <c r="T127" s="72"/>
      <c r="U127" s="72"/>
      <c r="V127" s="72"/>
      <c r="W127" s="72"/>
      <c r="X127" s="74"/>
      <c r="Z127" s="3"/>
      <c r="AA127" s="13"/>
      <c r="AB127" s="23"/>
      <c r="AC127" s="23"/>
      <c r="AD127" s="10"/>
      <c r="AE127" s="10"/>
      <c r="AF127" s="23"/>
      <c r="AG127" s="23"/>
      <c r="AH127" s="23"/>
    </row>
    <row r="128" spans="3:34" s="21" customFormat="1" ht="24.75" customHeight="1">
      <c r="D128" s="70"/>
      <c r="E128" s="76" t="s">
        <v>157</v>
      </c>
      <c r="F128" s="72"/>
      <c r="G128" s="73"/>
      <c r="H128" s="73"/>
      <c r="I128" s="73"/>
      <c r="J128" s="288"/>
      <c r="K128" s="289" t="s">
        <v>158</v>
      </c>
      <c r="L128" s="290"/>
      <c r="M128" s="290"/>
      <c r="N128" s="290"/>
      <c r="O128" s="290"/>
      <c r="P128" s="290"/>
      <c r="Q128" s="290"/>
      <c r="R128" s="290"/>
      <c r="S128" s="289" t="s">
        <v>159</v>
      </c>
      <c r="T128" s="72"/>
      <c r="U128" s="72"/>
      <c r="V128" s="291" t="s">
        <v>160</v>
      </c>
      <c r="W128" s="291"/>
      <c r="X128" s="74"/>
      <c r="Z128" s="3"/>
      <c r="AA128" s="13"/>
      <c r="AB128" s="77" t="s">
        <v>205</v>
      </c>
      <c r="AD128" s="77" t="s">
        <v>206</v>
      </c>
      <c r="AE128" s="77"/>
      <c r="AF128" s="77" t="s">
        <v>207</v>
      </c>
      <c r="AG128" s="77"/>
      <c r="AH128" s="77" t="s">
        <v>208</v>
      </c>
    </row>
    <row r="129" spans="4:34">
      <c r="D129" s="70"/>
      <c r="F129" s="296"/>
      <c r="G129" s="296"/>
      <c r="H129" s="296"/>
      <c r="I129" s="296"/>
      <c r="X129" s="297"/>
    </row>
    <row r="130" spans="4:34" s="21" customFormat="1">
      <c r="D130" s="293"/>
      <c r="E130" s="78" t="s">
        <v>161</v>
      </c>
      <c r="F130" s="72"/>
      <c r="H130" s="72"/>
      <c r="I130" s="72"/>
      <c r="J130" s="72"/>
      <c r="K130" s="79"/>
      <c r="L130" s="292"/>
      <c r="M130" s="292"/>
      <c r="N130" s="292"/>
      <c r="O130" s="292"/>
      <c r="P130" s="292"/>
      <c r="Q130" s="292"/>
      <c r="R130" s="292"/>
      <c r="S130" s="79"/>
      <c r="T130" s="72"/>
      <c r="U130" s="72"/>
      <c r="V130" s="741"/>
      <c r="W130" s="741"/>
      <c r="X130" s="741"/>
      <c r="Z130" s="80"/>
      <c r="AA130" s="13"/>
      <c r="AB130" s="79"/>
      <c r="AC130" s="81"/>
      <c r="AD130" s="79"/>
      <c r="AE130" s="81"/>
      <c r="AF130" s="79">
        <v>0</v>
      </c>
      <c r="AG130" s="81"/>
      <c r="AH130" s="79">
        <v>0</v>
      </c>
    </row>
    <row r="131" spans="4:34" s="21" customFormat="1" ht="7.5" customHeight="1">
      <c r="D131" s="293"/>
      <c r="E131" s="82"/>
      <c r="F131" s="72"/>
      <c r="H131" s="72"/>
      <c r="I131" s="72"/>
      <c r="J131" s="72"/>
      <c r="K131" s="72"/>
      <c r="L131" s="72"/>
      <c r="M131" s="72"/>
      <c r="N131" s="72"/>
      <c r="O131" s="72"/>
      <c r="P131" s="72"/>
      <c r="Q131" s="72"/>
      <c r="R131" s="72"/>
      <c r="S131" s="72"/>
      <c r="T131" s="72"/>
      <c r="U131" s="72"/>
      <c r="V131" s="72"/>
      <c r="W131" s="72"/>
      <c r="X131" s="74"/>
      <c r="Z131" s="3"/>
      <c r="AA131" s="13"/>
      <c r="AB131" s="72"/>
      <c r="AC131" s="72"/>
      <c r="AD131" s="72"/>
      <c r="AE131" s="72"/>
      <c r="AF131" s="72"/>
      <c r="AG131" s="72"/>
      <c r="AH131" s="72"/>
    </row>
    <row r="132" spans="4:34" s="21" customFormat="1">
      <c r="D132" s="293"/>
      <c r="E132" s="76" t="s">
        <v>162</v>
      </c>
      <c r="F132" s="72"/>
      <c r="H132" s="72"/>
      <c r="I132" s="72"/>
      <c r="J132" s="72"/>
      <c r="K132" s="72"/>
      <c r="L132" s="72"/>
      <c r="M132" s="72"/>
      <c r="N132" s="72"/>
      <c r="O132" s="72"/>
      <c r="P132" s="72"/>
      <c r="Q132" s="72"/>
      <c r="R132" s="72"/>
      <c r="S132" s="72"/>
      <c r="T132" s="72"/>
      <c r="U132" s="72"/>
      <c r="V132" s="72"/>
      <c r="W132" s="72"/>
      <c r="X132" s="74"/>
      <c r="Z132" s="3"/>
      <c r="AA132" s="13"/>
      <c r="AB132" s="72"/>
      <c r="AC132" s="72"/>
      <c r="AD132" s="72"/>
      <c r="AE132" s="72"/>
      <c r="AF132" s="72"/>
      <c r="AG132" s="72"/>
      <c r="AH132" s="72"/>
    </row>
    <row r="133" spans="4:34" s="21" customFormat="1">
      <c r="D133" s="293"/>
      <c r="E133" s="84" t="s">
        <v>163</v>
      </c>
      <c r="F133" s="72"/>
      <c r="H133" s="72"/>
      <c r="I133" s="72"/>
      <c r="J133" s="73"/>
      <c r="K133" s="79"/>
      <c r="L133" s="292"/>
      <c r="M133" s="292"/>
      <c r="N133" s="292"/>
      <c r="O133" s="292"/>
      <c r="P133" s="292"/>
      <c r="Q133" s="292"/>
      <c r="R133" s="292"/>
      <c r="S133" s="79"/>
      <c r="T133" s="72"/>
      <c r="U133" s="72"/>
      <c r="V133" s="741"/>
      <c r="W133" s="741"/>
      <c r="X133" s="741"/>
      <c r="Z133" s="3"/>
      <c r="AA133" s="13"/>
      <c r="AB133" s="79"/>
      <c r="AC133" s="81"/>
      <c r="AD133" s="79"/>
      <c r="AE133" s="81"/>
      <c r="AF133" s="79">
        <v>0</v>
      </c>
      <c r="AG133" s="81"/>
      <c r="AH133" s="79">
        <v>0</v>
      </c>
    </row>
    <row r="134" spans="4:34" s="21" customFormat="1">
      <c r="D134" s="293"/>
      <c r="E134" s="84" t="s">
        <v>164</v>
      </c>
      <c r="F134" s="72"/>
      <c r="H134" s="73"/>
      <c r="I134" s="73"/>
      <c r="J134" s="73"/>
      <c r="K134" s="79"/>
      <c r="L134" s="292"/>
      <c r="M134" s="292"/>
      <c r="N134" s="292"/>
      <c r="O134" s="292"/>
      <c r="P134" s="292"/>
      <c r="Q134" s="292"/>
      <c r="R134" s="292"/>
      <c r="S134" s="79"/>
      <c r="T134" s="72"/>
      <c r="U134" s="72"/>
      <c r="V134" s="741"/>
      <c r="W134" s="741"/>
      <c r="X134" s="741"/>
      <c r="Z134" s="3"/>
      <c r="AA134" s="13"/>
      <c r="AB134" s="79"/>
      <c r="AC134" s="81"/>
      <c r="AD134" s="79"/>
      <c r="AE134" s="81"/>
      <c r="AF134" s="79">
        <v>0</v>
      </c>
      <c r="AG134" s="81"/>
      <c r="AH134" s="79">
        <v>0</v>
      </c>
    </row>
    <row r="135" spans="4:34" s="21" customFormat="1" ht="11.1" customHeight="1">
      <c r="D135" s="293"/>
      <c r="E135" s="82"/>
      <c r="F135" s="72"/>
      <c r="H135" s="73"/>
      <c r="I135" s="73"/>
      <c r="J135" s="73"/>
      <c r="K135" s="73"/>
      <c r="L135" s="73"/>
      <c r="M135" s="73"/>
      <c r="N135" s="73"/>
      <c r="O135" s="73"/>
      <c r="P135" s="73"/>
      <c r="Q135" s="73"/>
      <c r="R135" s="73"/>
      <c r="S135" s="73"/>
      <c r="T135" s="72"/>
      <c r="U135" s="72"/>
      <c r="V135" s="72"/>
      <c r="W135" s="72"/>
      <c r="X135" s="74"/>
      <c r="Z135" s="3"/>
      <c r="AA135" s="13"/>
      <c r="AB135" s="73"/>
      <c r="AC135" s="73"/>
      <c r="AD135" s="73"/>
      <c r="AE135" s="73"/>
      <c r="AF135" s="73"/>
      <c r="AG135" s="73"/>
      <c r="AH135" s="73"/>
    </row>
    <row r="136" spans="4:34" s="21" customFormat="1">
      <c r="D136" s="293"/>
      <c r="E136" s="78" t="s">
        <v>165</v>
      </c>
      <c r="F136" s="72"/>
      <c r="H136" s="73"/>
      <c r="I136" s="73"/>
      <c r="J136" s="72"/>
      <c r="K136" s="18">
        <f>K130-K133+K134</f>
        <v>0</v>
      </c>
      <c r="L136" s="288"/>
      <c r="M136" s="288"/>
      <c r="N136" s="288"/>
      <c r="O136" s="288"/>
      <c r="P136" s="288"/>
      <c r="Q136" s="288"/>
      <c r="R136" s="288"/>
      <c r="S136" s="18">
        <f>S130-S133+S134</f>
        <v>0</v>
      </c>
      <c r="T136" s="72"/>
      <c r="U136" s="72"/>
      <c r="V136" s="72"/>
      <c r="W136" s="72"/>
      <c r="X136" s="74"/>
      <c r="Z136" s="3"/>
      <c r="AA136" s="13"/>
      <c r="AB136" s="18">
        <v>0</v>
      </c>
      <c r="AC136" s="85"/>
      <c r="AD136" s="18">
        <v>0</v>
      </c>
      <c r="AE136" s="85"/>
      <c r="AF136" s="18">
        <v>0</v>
      </c>
      <c r="AG136" s="85"/>
      <c r="AH136" s="18">
        <v>0</v>
      </c>
    </row>
    <row r="137" spans="4:34" s="21" customFormat="1" ht="9.9499999999999993" customHeight="1">
      <c r="D137" s="293"/>
      <c r="E137" s="82"/>
      <c r="F137" s="72"/>
      <c r="H137" s="72"/>
      <c r="I137" s="72"/>
      <c r="J137" s="73"/>
      <c r="K137" s="72"/>
      <c r="L137" s="72"/>
      <c r="M137" s="72"/>
      <c r="N137" s="72"/>
      <c r="O137" s="72"/>
      <c r="P137" s="72"/>
      <c r="Q137" s="72"/>
      <c r="R137" s="72"/>
      <c r="S137" s="72"/>
      <c r="T137" s="72"/>
      <c r="U137" s="72"/>
      <c r="V137" s="72"/>
      <c r="W137" s="72"/>
      <c r="X137" s="74"/>
      <c r="Z137" s="3"/>
      <c r="AA137" s="13"/>
      <c r="AB137" s="72"/>
      <c r="AC137" s="72"/>
      <c r="AD137" s="72"/>
      <c r="AE137" s="72"/>
      <c r="AF137" s="72"/>
      <c r="AG137" s="72"/>
      <c r="AH137" s="72"/>
    </row>
    <row r="138" spans="4:34" s="21" customFormat="1">
      <c r="D138" s="293"/>
      <c r="E138" s="84" t="s">
        <v>166</v>
      </c>
      <c r="F138" s="72"/>
      <c r="H138" s="73"/>
      <c r="I138" s="73"/>
      <c r="J138" s="73"/>
      <c r="K138" s="79"/>
      <c r="L138" s="292"/>
      <c r="M138" s="292"/>
      <c r="N138" s="292"/>
      <c r="O138" s="292"/>
      <c r="P138" s="292"/>
      <c r="Q138" s="292"/>
      <c r="R138" s="292"/>
      <c r="S138" s="86"/>
      <c r="T138" s="72"/>
      <c r="U138" s="72"/>
      <c r="V138" s="741"/>
      <c r="W138" s="741"/>
      <c r="X138" s="741"/>
      <c r="Z138" s="3"/>
      <c r="AA138" s="13"/>
      <c r="AB138" s="79"/>
      <c r="AC138" s="29"/>
      <c r="AD138" s="86"/>
      <c r="AE138" s="29"/>
      <c r="AF138" s="79">
        <v>0</v>
      </c>
      <c r="AG138" s="29"/>
      <c r="AH138" s="86"/>
    </row>
    <row r="139" spans="4:34" s="21" customFormat="1">
      <c r="D139" s="293"/>
      <c r="E139" s="84" t="s">
        <v>816</v>
      </c>
      <c r="F139" s="72"/>
      <c r="H139" s="73"/>
      <c r="I139" s="73"/>
      <c r="J139" s="73"/>
      <c r="K139" s="79"/>
      <c r="L139" s="292"/>
      <c r="M139" s="292"/>
      <c r="N139" s="292"/>
      <c r="O139" s="292"/>
      <c r="P139" s="292"/>
      <c r="Q139" s="292"/>
      <c r="R139" s="292"/>
      <c r="S139" s="86"/>
      <c r="T139" s="72"/>
      <c r="U139" s="72"/>
      <c r="V139" s="741"/>
      <c r="W139" s="741"/>
      <c r="X139" s="741"/>
      <c r="Z139" s="3"/>
      <c r="AA139" s="13"/>
      <c r="AB139" s="79"/>
      <c r="AC139" s="29"/>
      <c r="AD139" s="86"/>
      <c r="AE139" s="29"/>
      <c r="AF139" s="79">
        <v>0</v>
      </c>
      <c r="AG139" s="29"/>
      <c r="AH139" s="86"/>
    </row>
    <row r="140" spans="4:34" s="21" customFormat="1">
      <c r="D140" s="293"/>
      <c r="E140" s="84" t="s">
        <v>265</v>
      </c>
      <c r="F140" s="72"/>
      <c r="H140" s="73"/>
      <c r="I140" s="73"/>
      <c r="J140" s="73"/>
      <c r="K140" s="79"/>
      <c r="L140" s="292"/>
      <c r="M140" s="292"/>
      <c r="N140" s="292"/>
      <c r="O140" s="292"/>
      <c r="P140" s="292"/>
      <c r="Q140" s="292"/>
      <c r="R140" s="292"/>
      <c r="S140" s="86"/>
      <c r="T140" s="72"/>
      <c r="U140" s="72"/>
      <c r="V140" s="741"/>
      <c r="W140" s="741"/>
      <c r="X140" s="741"/>
      <c r="Z140" s="3"/>
      <c r="AA140" s="13"/>
      <c r="AB140" s="79"/>
      <c r="AC140" s="29"/>
      <c r="AD140" s="86"/>
      <c r="AE140" s="29"/>
      <c r="AF140" s="79">
        <v>0</v>
      </c>
      <c r="AG140" s="29"/>
      <c r="AH140" s="86"/>
    </row>
    <row r="141" spans="4:34" s="21" customFormat="1">
      <c r="D141" s="293"/>
      <c r="E141" s="84" t="s">
        <v>794</v>
      </c>
      <c r="F141" s="72"/>
      <c r="H141" s="73"/>
      <c r="I141" s="73"/>
      <c r="J141" s="73"/>
      <c r="K141" s="79"/>
      <c r="L141" s="292"/>
      <c r="M141" s="292"/>
      <c r="N141" s="292"/>
      <c r="O141" s="292"/>
      <c r="P141" s="292"/>
      <c r="Q141" s="292"/>
      <c r="R141" s="292"/>
      <c r="S141" s="86"/>
      <c r="T141" s="72"/>
      <c r="U141" s="72"/>
      <c r="V141" s="741"/>
      <c r="W141" s="741"/>
      <c r="X141" s="741"/>
      <c r="Z141" s="3"/>
      <c r="AA141" s="13"/>
      <c r="AB141" s="79"/>
      <c r="AC141" s="29"/>
      <c r="AD141" s="86"/>
      <c r="AE141" s="29"/>
      <c r="AF141" s="79">
        <v>0</v>
      </c>
      <c r="AG141" s="29"/>
      <c r="AH141" s="86"/>
    </row>
    <row r="142" spans="4:34" s="21" customFormat="1">
      <c r="D142" s="293"/>
      <c r="E142" s="84" t="s">
        <v>334</v>
      </c>
      <c r="F142" s="72"/>
      <c r="H142" s="73"/>
      <c r="I142" s="73"/>
      <c r="J142" s="73"/>
      <c r="K142" s="79"/>
      <c r="L142" s="292"/>
      <c r="M142" s="292"/>
      <c r="N142" s="292"/>
      <c r="O142" s="292"/>
      <c r="P142" s="292"/>
      <c r="Q142" s="292"/>
      <c r="R142" s="292"/>
      <c r="S142" s="79"/>
      <c r="T142" s="72"/>
      <c r="U142" s="72"/>
      <c r="V142" s="741"/>
      <c r="W142" s="741"/>
      <c r="X142" s="741"/>
      <c r="Z142" s="3"/>
      <c r="AA142" s="13"/>
      <c r="AB142" s="79"/>
      <c r="AC142" s="81"/>
      <c r="AD142" s="79">
        <v>0</v>
      </c>
      <c r="AE142" s="81"/>
      <c r="AF142" s="79">
        <v>0</v>
      </c>
      <c r="AG142" s="81"/>
      <c r="AH142" s="79">
        <v>0</v>
      </c>
    </row>
    <row r="143" spans="4:34" s="21" customFormat="1" ht="9.9499999999999993" customHeight="1">
      <c r="D143" s="293"/>
      <c r="E143" s="82"/>
      <c r="F143" s="72"/>
      <c r="H143" s="72"/>
      <c r="I143" s="72"/>
      <c r="J143" s="73"/>
      <c r="K143" s="72"/>
      <c r="L143" s="72"/>
      <c r="M143" s="72"/>
      <c r="N143" s="72"/>
      <c r="O143" s="72"/>
      <c r="P143" s="72"/>
      <c r="Q143" s="72"/>
      <c r="R143" s="72"/>
      <c r="S143" s="72"/>
      <c r="T143" s="72"/>
      <c r="U143" s="72"/>
      <c r="V143" s="72"/>
      <c r="W143" s="72"/>
      <c r="X143" s="74"/>
      <c r="Z143" s="3"/>
      <c r="AA143" s="13"/>
      <c r="AB143" s="72"/>
      <c r="AC143" s="72"/>
      <c r="AD143" s="72"/>
      <c r="AE143" s="72"/>
      <c r="AF143" s="72"/>
      <c r="AG143" s="72"/>
      <c r="AH143" s="72"/>
    </row>
    <row r="144" spans="4:34" s="21" customFormat="1">
      <c r="D144" s="293"/>
      <c r="E144" s="78" t="s">
        <v>168</v>
      </c>
      <c r="F144" s="72"/>
      <c r="H144" s="72"/>
      <c r="I144" s="72"/>
      <c r="J144" s="73"/>
      <c r="K144" s="18">
        <f>SUM(K136:K142)</f>
        <v>0</v>
      </c>
      <c r="L144" s="288"/>
      <c r="M144" s="288"/>
      <c r="N144" s="288"/>
      <c r="O144" s="288"/>
      <c r="P144" s="288"/>
      <c r="Q144" s="288"/>
      <c r="R144" s="288"/>
      <c r="S144" s="18">
        <f>SUM(S136:S142)</f>
        <v>0</v>
      </c>
      <c r="T144" s="72"/>
      <c r="U144" s="72"/>
      <c r="V144" s="72"/>
      <c r="W144" s="72"/>
      <c r="X144" s="74"/>
      <c r="Z144" s="3"/>
      <c r="AA144" s="13"/>
      <c r="AB144" s="18">
        <v>0</v>
      </c>
      <c r="AC144" s="85"/>
      <c r="AD144" s="18">
        <v>0</v>
      </c>
      <c r="AE144" s="85"/>
      <c r="AF144" s="18">
        <v>0</v>
      </c>
      <c r="AG144" s="85"/>
      <c r="AH144" s="18">
        <v>0</v>
      </c>
    </row>
    <row r="145" spans="4:32" hidden="1">
      <c r="D145" s="70"/>
      <c r="F145" s="296"/>
      <c r="G145" s="296"/>
      <c r="H145" s="296"/>
      <c r="I145" s="296"/>
      <c r="X145" s="297"/>
    </row>
    <row r="146" spans="4:32" hidden="1">
      <c r="D146" s="70"/>
      <c r="F146" s="296"/>
      <c r="G146" s="296"/>
      <c r="H146" s="296"/>
      <c r="I146" s="296"/>
      <c r="X146" s="297"/>
    </row>
    <row r="147" spans="4:32" s="21" customFormat="1" ht="14.1" hidden="1" customHeight="1">
      <c r="D147" s="293"/>
      <c r="E147" s="87" t="s">
        <v>169</v>
      </c>
      <c r="F147" s="72"/>
      <c r="H147" s="72"/>
      <c r="I147" s="72"/>
      <c r="J147" s="73"/>
      <c r="K147" s="288"/>
      <c r="L147" s="294"/>
      <c r="M147" s="294"/>
      <c r="N147" s="294"/>
      <c r="O147" s="294"/>
      <c r="P147" s="294"/>
      <c r="Q147" s="294"/>
      <c r="R147" s="294"/>
      <c r="S147" s="295"/>
      <c r="T147" s="72"/>
      <c r="U147" s="72"/>
      <c r="V147" s="72"/>
      <c r="W147" s="72"/>
      <c r="X147" s="74"/>
      <c r="Z147" s="3"/>
      <c r="AA147" s="13"/>
      <c r="AB147" s="88"/>
      <c r="AC147" s="23"/>
      <c r="AD147" s="10"/>
      <c r="AE147" s="10"/>
      <c r="AF147" s="88"/>
    </row>
    <row r="148" spans="4:32" s="21" customFormat="1" hidden="1">
      <c r="D148" s="293"/>
      <c r="E148" s="84" t="s">
        <v>800</v>
      </c>
      <c r="F148" s="72"/>
      <c r="H148" s="72"/>
      <c r="I148" s="72"/>
      <c r="J148" s="73"/>
      <c r="K148" s="288"/>
      <c r="L148" s="484" t="s">
        <v>171</v>
      </c>
      <c r="M148" s="294"/>
      <c r="N148" s="294"/>
      <c r="O148" s="294"/>
      <c r="P148" s="294"/>
      <c r="Q148" s="294"/>
      <c r="R148" s="294"/>
      <c r="S148" s="89"/>
      <c r="V148" s="741"/>
      <c r="W148" s="741"/>
      <c r="X148" s="741"/>
      <c r="Z148" s="3"/>
      <c r="AA148" s="13"/>
      <c r="AB148" s="79"/>
      <c r="AC148" s="90"/>
      <c r="AD148" s="10"/>
      <c r="AE148" s="10"/>
      <c r="AF148" s="79">
        <v>0</v>
      </c>
    </row>
    <row r="149" spans="4:32" s="21" customFormat="1" hidden="1">
      <c r="D149" s="293"/>
      <c r="E149" s="84" t="s">
        <v>801</v>
      </c>
      <c r="F149" s="72"/>
      <c r="H149" s="72"/>
      <c r="I149" s="72"/>
      <c r="J149" s="73"/>
      <c r="K149" s="288"/>
      <c r="L149" s="484" t="s">
        <v>171</v>
      </c>
      <c r="M149" s="294"/>
      <c r="N149" s="294"/>
      <c r="O149" s="294"/>
      <c r="P149" s="294"/>
      <c r="Q149" s="294"/>
      <c r="R149" s="294"/>
      <c r="S149" s="89"/>
      <c r="V149" s="741"/>
      <c r="W149" s="741"/>
      <c r="X149" s="741"/>
      <c r="Z149" s="3"/>
      <c r="AA149" s="13"/>
      <c r="AB149" s="79"/>
      <c r="AC149" s="90"/>
      <c r="AD149" s="10"/>
      <c r="AE149" s="10"/>
      <c r="AF149" s="79">
        <v>0</v>
      </c>
    </row>
    <row r="150" spans="4:32" s="21" customFormat="1" hidden="1">
      <c r="D150" s="293"/>
      <c r="E150" s="84" t="s">
        <v>802</v>
      </c>
      <c r="F150" s="72"/>
      <c r="H150" s="72"/>
      <c r="I150" s="72"/>
      <c r="J150" s="73"/>
      <c r="K150" s="288"/>
      <c r="L150" s="484" t="s">
        <v>171</v>
      </c>
      <c r="M150" s="294"/>
      <c r="N150" s="294"/>
      <c r="O150" s="294"/>
      <c r="P150" s="294"/>
      <c r="Q150" s="294"/>
      <c r="R150" s="294"/>
      <c r="S150" s="89"/>
      <c r="V150" s="741"/>
      <c r="W150" s="741"/>
      <c r="X150" s="741"/>
      <c r="Z150" s="3"/>
      <c r="AA150" s="13"/>
      <c r="AB150" s="79"/>
      <c r="AC150" s="90"/>
      <c r="AD150" s="10"/>
      <c r="AE150" s="10"/>
      <c r="AF150" s="79">
        <v>0</v>
      </c>
    </row>
    <row r="151" spans="4:32" s="21" customFormat="1" hidden="1">
      <c r="D151" s="293"/>
      <c r="E151" s="84" t="s">
        <v>803</v>
      </c>
      <c r="F151" s="72"/>
      <c r="H151" s="72"/>
      <c r="I151" s="72"/>
      <c r="J151" s="73"/>
      <c r="K151" s="288"/>
      <c r="L151" s="484" t="s">
        <v>171</v>
      </c>
      <c r="M151" s="294"/>
      <c r="N151" s="294"/>
      <c r="O151" s="294"/>
      <c r="P151" s="294"/>
      <c r="Q151" s="294"/>
      <c r="R151" s="294"/>
      <c r="S151" s="89"/>
      <c r="V151" s="741"/>
      <c r="W151" s="741"/>
      <c r="X151" s="741"/>
      <c r="Z151" s="3"/>
      <c r="AA151" s="13"/>
      <c r="AB151" s="79"/>
      <c r="AC151" s="90"/>
      <c r="AD151" s="10"/>
      <c r="AE151" s="10"/>
      <c r="AF151" s="79">
        <v>0</v>
      </c>
    </row>
    <row r="152" spans="4:32" s="21" customFormat="1" hidden="1">
      <c r="D152" s="293"/>
      <c r="E152" s="84" t="s">
        <v>804</v>
      </c>
      <c r="F152" s="72"/>
      <c r="H152" s="72"/>
      <c r="I152" s="72"/>
      <c r="J152" s="73"/>
      <c r="K152" s="288"/>
      <c r="L152" s="484" t="s">
        <v>176</v>
      </c>
      <c r="M152" s="294"/>
      <c r="N152" s="294"/>
      <c r="O152" s="294"/>
      <c r="P152" s="294"/>
      <c r="Q152" s="294"/>
      <c r="R152" s="294"/>
      <c r="S152" s="89"/>
      <c r="V152" s="741"/>
      <c r="W152" s="741"/>
      <c r="X152" s="741"/>
      <c r="Z152" s="3"/>
      <c r="AA152" s="13"/>
      <c r="AB152" s="79"/>
      <c r="AC152" s="90"/>
      <c r="AD152" s="10"/>
      <c r="AE152" s="10"/>
      <c r="AF152" s="79">
        <v>0</v>
      </c>
    </row>
    <row r="153" spans="4:32" s="21" customFormat="1" hidden="1">
      <c r="D153" s="293"/>
      <c r="E153" s="84" t="s">
        <v>805</v>
      </c>
      <c r="F153" s="72"/>
      <c r="H153" s="72"/>
      <c r="I153" s="72"/>
      <c r="J153" s="73"/>
      <c r="K153" s="288"/>
      <c r="L153" s="484" t="s">
        <v>176</v>
      </c>
      <c r="M153" s="294"/>
      <c r="N153" s="294"/>
      <c r="O153" s="294"/>
      <c r="P153" s="294"/>
      <c r="Q153" s="294"/>
      <c r="R153" s="294"/>
      <c r="S153" s="89"/>
      <c r="V153" s="741"/>
      <c r="W153" s="741"/>
      <c r="X153" s="741"/>
      <c r="Z153" s="3"/>
      <c r="AA153" s="13"/>
      <c r="AB153" s="79"/>
      <c r="AC153" s="90"/>
      <c r="AD153" s="10"/>
      <c r="AE153" s="10"/>
      <c r="AF153" s="79">
        <v>0</v>
      </c>
    </row>
    <row r="154" spans="4:32" s="21" customFormat="1" hidden="1">
      <c r="D154" s="293"/>
      <c r="E154" s="84" t="s">
        <v>806</v>
      </c>
      <c r="F154" s="72"/>
      <c r="H154" s="72"/>
      <c r="I154" s="72"/>
      <c r="J154" s="73"/>
      <c r="K154" s="288"/>
      <c r="L154" s="484" t="s">
        <v>176</v>
      </c>
      <c r="M154" s="294"/>
      <c r="N154" s="294"/>
      <c r="O154" s="294"/>
      <c r="P154" s="294"/>
      <c r="Q154" s="294"/>
      <c r="R154" s="294"/>
      <c r="S154" s="89"/>
      <c r="V154" s="741"/>
      <c r="W154" s="741"/>
      <c r="X154" s="741"/>
      <c r="Z154" s="3"/>
      <c r="AA154" s="13"/>
      <c r="AB154" s="79"/>
      <c r="AC154" s="90"/>
      <c r="AD154" s="10"/>
      <c r="AE154" s="10"/>
      <c r="AF154" s="79">
        <v>0</v>
      </c>
    </row>
    <row r="155" spans="4:32" s="21" customFormat="1" hidden="1">
      <c r="D155" s="293"/>
      <c r="E155" s="84" t="s">
        <v>807</v>
      </c>
      <c r="F155" s="72"/>
      <c r="H155" s="72"/>
      <c r="I155" s="72"/>
      <c r="J155" s="73"/>
      <c r="K155" s="288"/>
      <c r="L155" s="484" t="s">
        <v>176</v>
      </c>
      <c r="M155" s="294"/>
      <c r="N155" s="294"/>
      <c r="O155" s="294"/>
      <c r="P155" s="294"/>
      <c r="Q155" s="294"/>
      <c r="R155" s="294"/>
      <c r="S155" s="89"/>
      <c r="V155" s="741"/>
      <c r="W155" s="741"/>
      <c r="X155" s="741"/>
      <c r="Z155" s="3"/>
      <c r="AA155" s="13"/>
      <c r="AB155" s="79"/>
      <c r="AC155" s="90"/>
      <c r="AD155" s="10"/>
      <c r="AE155" s="10"/>
      <c r="AF155" s="79">
        <v>0</v>
      </c>
    </row>
    <row r="156" spans="4:32" hidden="1">
      <c r="D156" s="70"/>
      <c r="F156" s="296"/>
      <c r="G156" s="296"/>
      <c r="H156" s="296"/>
      <c r="I156" s="296"/>
      <c r="X156" s="297"/>
    </row>
    <row r="157" spans="4:32" s="21" customFormat="1" hidden="1">
      <c r="D157" s="293"/>
      <c r="E157" s="78" t="s">
        <v>180</v>
      </c>
      <c r="F157" s="72"/>
      <c r="H157" s="72"/>
      <c r="I157" s="72"/>
      <c r="J157" s="73"/>
      <c r="K157" s="288"/>
      <c r="L157" s="72"/>
      <c r="M157" s="288"/>
      <c r="N157" s="288"/>
      <c r="O157" s="288"/>
      <c r="P157" s="288"/>
      <c r="Q157" s="288"/>
      <c r="R157" s="288"/>
      <c r="S157" s="91">
        <f>SUM(S148:S155)</f>
        <v>0</v>
      </c>
      <c r="X157" s="74"/>
      <c r="Z157" s="3"/>
      <c r="AA157" s="13"/>
      <c r="AB157" s="91">
        <v>0</v>
      </c>
      <c r="AC157" s="92"/>
      <c r="AD157" s="10"/>
      <c r="AE157" s="10"/>
      <c r="AF157" s="91">
        <v>0</v>
      </c>
    </row>
    <row r="158" spans="4:32" s="21" customFormat="1" ht="6.95" customHeight="1">
      <c r="D158" s="293"/>
      <c r="E158" s="485"/>
      <c r="F158" s="72"/>
      <c r="H158" s="72"/>
      <c r="I158" s="72"/>
      <c r="J158" s="73"/>
      <c r="K158" s="288"/>
      <c r="L158" s="72"/>
      <c r="M158" s="288"/>
      <c r="N158" s="288"/>
      <c r="O158" s="288"/>
      <c r="P158" s="288"/>
      <c r="Q158" s="288"/>
      <c r="R158" s="288"/>
      <c r="S158" s="90"/>
      <c r="X158" s="74"/>
      <c r="Z158" s="3"/>
      <c r="AA158" s="13"/>
      <c r="AB158" s="90"/>
      <c r="AC158" s="90"/>
      <c r="AD158" s="10"/>
      <c r="AE158" s="10"/>
      <c r="AF158" s="90"/>
    </row>
    <row r="159" spans="4:32" s="21" customFormat="1" ht="6" customHeight="1">
      <c r="D159" s="293"/>
      <c r="E159" s="485"/>
      <c r="F159" s="72"/>
      <c r="H159" s="72"/>
      <c r="I159" s="72"/>
      <c r="J159" s="73"/>
      <c r="K159" s="288"/>
      <c r="L159" s="72"/>
      <c r="M159" s="288"/>
      <c r="N159" s="288"/>
      <c r="O159" s="288"/>
      <c r="P159" s="288"/>
      <c r="Q159" s="288"/>
      <c r="R159" s="288"/>
      <c r="S159" s="90"/>
      <c r="X159" s="74"/>
      <c r="Z159" s="3"/>
      <c r="AA159" s="13"/>
      <c r="AB159" s="90"/>
      <c r="AC159" s="90"/>
      <c r="AD159" s="10"/>
      <c r="AE159" s="10"/>
      <c r="AF159" s="90"/>
    </row>
    <row r="160" spans="4:32" s="21" customFormat="1">
      <c r="D160" s="293"/>
      <c r="E160" s="87" t="s">
        <v>181</v>
      </c>
      <c r="F160" s="72"/>
      <c r="H160" s="72"/>
      <c r="I160" s="72"/>
      <c r="J160" s="73"/>
      <c r="K160" s="288"/>
      <c r="L160" s="72"/>
      <c r="M160" s="288"/>
      <c r="N160" s="288"/>
      <c r="O160" s="288"/>
      <c r="P160" s="288"/>
      <c r="Q160" s="288"/>
      <c r="R160" s="288"/>
      <c r="S160" s="90"/>
      <c r="X160" s="74"/>
      <c r="Z160" s="3"/>
      <c r="AA160" s="13"/>
      <c r="AB160" s="90"/>
      <c r="AC160" s="90"/>
      <c r="AD160" s="10"/>
      <c r="AE160" s="10"/>
      <c r="AF160" s="90"/>
    </row>
    <row r="161" spans="4:32" s="21" customFormat="1">
      <c r="D161" s="293"/>
      <c r="E161" s="84" t="s">
        <v>800</v>
      </c>
      <c r="F161" s="72"/>
      <c r="H161" s="72"/>
      <c r="I161" s="72"/>
      <c r="J161" s="73"/>
      <c r="K161" s="288"/>
      <c r="L161" s="72" t="s">
        <v>182</v>
      </c>
      <c r="M161" s="288"/>
      <c r="N161" s="288"/>
      <c r="O161" s="288"/>
      <c r="P161" s="288"/>
      <c r="Q161" s="288"/>
      <c r="R161" s="288"/>
      <c r="S161" s="79"/>
      <c r="V161" s="741"/>
      <c r="W161" s="741"/>
      <c r="X161" s="741"/>
      <c r="Z161" s="3"/>
      <c r="AA161" s="13"/>
      <c r="AB161" s="79"/>
      <c r="AC161" s="93"/>
      <c r="AD161" s="10"/>
      <c r="AE161" s="10"/>
      <c r="AF161" s="79">
        <v>0</v>
      </c>
    </row>
    <row r="162" spans="4:32" s="21" customFormat="1">
      <c r="D162" s="293"/>
      <c r="E162" s="84" t="s">
        <v>801</v>
      </c>
      <c r="F162" s="72"/>
      <c r="H162" s="72"/>
      <c r="I162" s="72"/>
      <c r="J162" s="73"/>
      <c r="K162" s="288"/>
      <c r="L162" s="72" t="s">
        <v>182</v>
      </c>
      <c r="M162" s="288"/>
      <c r="N162" s="288"/>
      <c r="O162" s="288"/>
      <c r="P162" s="288"/>
      <c r="Q162" s="288"/>
      <c r="R162" s="288"/>
      <c r="S162" s="79"/>
      <c r="V162" s="741"/>
      <c r="W162" s="741"/>
      <c r="X162" s="741"/>
      <c r="Z162" s="3"/>
      <c r="AA162" s="13"/>
      <c r="AB162" s="79"/>
      <c r="AC162" s="93"/>
      <c r="AD162" s="10"/>
      <c r="AE162" s="10"/>
      <c r="AF162" s="79">
        <v>0</v>
      </c>
    </row>
    <row r="163" spans="4:32" s="21" customFormat="1">
      <c r="D163" s="293"/>
      <c r="E163" s="485"/>
      <c r="F163" s="72"/>
      <c r="H163" s="72"/>
      <c r="I163" s="72"/>
      <c r="J163" s="73"/>
      <c r="K163" s="288"/>
      <c r="L163" s="72"/>
      <c r="M163" s="288"/>
      <c r="N163" s="288"/>
      <c r="O163" s="288"/>
      <c r="P163" s="288"/>
      <c r="Q163" s="288"/>
      <c r="R163" s="288"/>
      <c r="S163" s="90"/>
      <c r="X163" s="74"/>
      <c r="Z163" s="3"/>
      <c r="AA163" s="13"/>
      <c r="AB163" s="90"/>
      <c r="AC163" s="90"/>
      <c r="AD163" s="10"/>
      <c r="AE163" s="10"/>
      <c r="AF163" s="90"/>
    </row>
    <row r="164" spans="4:32" s="21" customFormat="1">
      <c r="D164" s="293"/>
      <c r="E164" s="87" t="s">
        <v>183</v>
      </c>
      <c r="F164" s="72"/>
      <c r="H164" s="72"/>
      <c r="I164" s="72"/>
      <c r="J164" s="73"/>
      <c r="K164" s="288"/>
      <c r="L164" s="72"/>
      <c r="M164" s="288"/>
      <c r="N164" s="288"/>
      <c r="O164" s="288"/>
      <c r="P164" s="288"/>
      <c r="Q164" s="288"/>
      <c r="R164" s="288"/>
      <c r="S164" s="90"/>
      <c r="X164" s="74"/>
      <c r="Z164" s="3"/>
      <c r="AA164" s="13"/>
      <c r="AB164" s="90"/>
      <c r="AC164" s="90"/>
      <c r="AD164" s="10"/>
      <c r="AE164" s="10"/>
      <c r="AF164" s="90"/>
    </row>
    <row r="165" spans="4:32" s="21" customFormat="1">
      <c r="D165" s="293"/>
      <c r="E165" s="84" t="s">
        <v>804</v>
      </c>
      <c r="F165" s="72"/>
      <c r="H165" s="72"/>
      <c r="I165" s="72"/>
      <c r="J165" s="73"/>
      <c r="K165" s="288"/>
      <c r="L165" s="72" t="s">
        <v>184</v>
      </c>
      <c r="M165" s="288"/>
      <c r="N165" s="288"/>
      <c r="O165" s="288"/>
      <c r="P165" s="288"/>
      <c r="Q165" s="288"/>
      <c r="R165" s="288"/>
      <c r="S165" s="79"/>
      <c r="V165" s="741"/>
      <c r="W165" s="741"/>
      <c r="X165" s="741"/>
      <c r="Z165" s="3"/>
      <c r="AA165" s="13"/>
      <c r="AB165" s="79"/>
      <c r="AC165" s="93"/>
      <c r="AD165" s="10"/>
      <c r="AE165" s="10"/>
      <c r="AF165" s="79">
        <v>0</v>
      </c>
    </row>
    <row r="166" spans="4:32" s="21" customFormat="1">
      <c r="D166" s="293"/>
      <c r="E166" s="84" t="s">
        <v>805</v>
      </c>
      <c r="F166" s="72"/>
      <c r="H166" s="72"/>
      <c r="I166" s="72"/>
      <c r="J166" s="73"/>
      <c r="K166" s="288"/>
      <c r="L166" s="72" t="s">
        <v>184</v>
      </c>
      <c r="M166" s="288"/>
      <c r="N166" s="288"/>
      <c r="O166" s="288"/>
      <c r="P166" s="288"/>
      <c r="Q166" s="288"/>
      <c r="R166" s="288"/>
      <c r="S166" s="79"/>
      <c r="V166" s="741"/>
      <c r="W166" s="741"/>
      <c r="X166" s="741"/>
      <c r="Z166" s="3"/>
      <c r="AA166" s="13"/>
      <c r="AB166" s="79"/>
      <c r="AC166" s="93"/>
      <c r="AD166" s="10"/>
      <c r="AE166" s="10"/>
      <c r="AF166" s="79"/>
    </row>
    <row r="167" spans="4:32" s="21" customFormat="1" ht="10.5" customHeight="1">
      <c r="D167" s="293"/>
      <c r="E167" s="94"/>
      <c r="F167" s="72"/>
      <c r="H167" s="72"/>
      <c r="I167" s="72"/>
      <c r="J167" s="73"/>
      <c r="K167" s="288"/>
      <c r="L167" s="72"/>
      <c r="M167" s="288"/>
      <c r="N167" s="288"/>
      <c r="O167" s="288"/>
      <c r="P167" s="288"/>
      <c r="Q167" s="288"/>
      <c r="R167" s="288"/>
      <c r="S167" s="95"/>
      <c r="X167" s="74"/>
      <c r="Z167" s="3"/>
      <c r="AA167" s="13"/>
      <c r="AB167" s="95"/>
      <c r="AC167" s="93"/>
      <c r="AD167" s="10"/>
      <c r="AE167" s="10"/>
      <c r="AF167" s="95"/>
    </row>
    <row r="168" spans="4:32" s="21" customFormat="1">
      <c r="D168" s="293"/>
      <c r="E168" s="84" t="s">
        <v>808</v>
      </c>
      <c r="F168" s="72"/>
      <c r="H168" s="72"/>
      <c r="I168" s="72"/>
      <c r="J168" s="73"/>
      <c r="K168" s="288"/>
      <c r="L168" s="72" t="s">
        <v>184</v>
      </c>
      <c r="M168" s="288"/>
      <c r="N168" s="288"/>
      <c r="O168" s="288"/>
      <c r="P168" s="288"/>
      <c r="Q168" s="288"/>
      <c r="R168" s="288"/>
      <c r="S168" s="79"/>
      <c r="V168" s="741"/>
      <c r="W168" s="741"/>
      <c r="X168" s="741"/>
      <c r="Z168" s="3"/>
      <c r="AA168" s="13"/>
      <c r="AB168" s="79"/>
      <c r="AC168" s="93"/>
      <c r="AD168" s="10"/>
      <c r="AE168" s="10"/>
      <c r="AF168" s="79">
        <v>0</v>
      </c>
    </row>
    <row r="169" spans="4:32" s="21" customFormat="1" ht="8.1" customHeight="1">
      <c r="D169" s="293"/>
      <c r="E169" s="485"/>
      <c r="F169" s="72"/>
      <c r="H169" s="72"/>
      <c r="I169" s="72"/>
      <c r="J169" s="73"/>
      <c r="K169" s="288"/>
      <c r="L169" s="288"/>
      <c r="M169" s="288"/>
      <c r="N169" s="288"/>
      <c r="O169" s="288"/>
      <c r="P169" s="288"/>
      <c r="Q169" s="288"/>
      <c r="R169" s="288"/>
      <c r="S169" s="90"/>
      <c r="T169" s="72"/>
      <c r="U169" s="72"/>
      <c r="V169" s="72"/>
      <c r="W169" s="72"/>
      <c r="X169" s="74"/>
      <c r="Z169" s="3"/>
      <c r="AA169" s="13"/>
      <c r="AB169" s="90"/>
      <c r="AC169" s="90"/>
      <c r="AD169" s="10"/>
      <c r="AE169" s="10"/>
      <c r="AF169" s="90"/>
    </row>
    <row r="170" spans="4:32" s="21" customFormat="1">
      <c r="D170" s="293"/>
      <c r="E170" s="71" t="s">
        <v>185</v>
      </c>
      <c r="F170" s="72"/>
      <c r="H170" s="72"/>
      <c r="I170" s="72"/>
      <c r="J170" s="73"/>
      <c r="K170" s="288"/>
      <c r="L170" s="288"/>
      <c r="M170" s="288"/>
      <c r="N170" s="288"/>
      <c r="O170" s="288"/>
      <c r="P170" s="288"/>
      <c r="Q170" s="288"/>
      <c r="R170" s="288"/>
      <c r="S170" s="18">
        <f>+K144+S144+S157+S161+S162+S165+S166+S168</f>
        <v>0</v>
      </c>
      <c r="T170" s="72"/>
      <c r="U170" s="72"/>
      <c r="V170" s="72"/>
      <c r="W170" s="72"/>
      <c r="X170" s="74"/>
      <c r="Z170" s="3"/>
      <c r="AA170" s="13"/>
      <c r="AB170" s="18">
        <v>0</v>
      </c>
      <c r="AC170" s="23"/>
      <c r="AD170" s="10"/>
      <c r="AE170" s="10"/>
      <c r="AF170" s="96">
        <v>0</v>
      </c>
    </row>
    <row r="171" spans="4:32">
      <c r="D171" s="70"/>
      <c r="F171" s="296"/>
      <c r="G171" s="296"/>
      <c r="H171" s="296"/>
      <c r="I171" s="296"/>
      <c r="X171" s="297"/>
    </row>
    <row r="172" spans="4:32" s="97" customFormat="1" ht="17.45" customHeight="1">
      <c r="D172" s="486"/>
      <c r="E172" s="97" t="s">
        <v>186</v>
      </c>
      <c r="F172" s="72"/>
      <c r="H172" s="72"/>
      <c r="I172" s="72"/>
      <c r="J172" s="72"/>
      <c r="K172" s="288"/>
      <c r="L172" s="288"/>
      <c r="M172" s="288"/>
      <c r="N172" s="288"/>
      <c r="O172" s="288"/>
      <c r="P172" s="288"/>
      <c r="Q172" s="288"/>
      <c r="R172" s="288"/>
      <c r="S172" s="18">
        <f>+S124-S170</f>
        <v>1342056.298201899</v>
      </c>
      <c r="T172" s="487" t="s">
        <v>187</v>
      </c>
      <c r="U172" s="487"/>
      <c r="V172" s="72"/>
      <c r="W172" s="72"/>
      <c r="X172" s="74"/>
      <c r="Z172" s="98"/>
      <c r="AA172" s="9"/>
      <c r="AB172" s="18">
        <v>0</v>
      </c>
      <c r="AC172" s="23"/>
      <c r="AD172" s="8"/>
      <c r="AE172" s="8"/>
      <c r="AF172" s="18">
        <v>0</v>
      </c>
    </row>
    <row r="173" spans="4:32" s="21" customFormat="1" ht="5.45" customHeight="1">
      <c r="D173" s="293"/>
      <c r="F173" s="72"/>
      <c r="H173" s="72"/>
      <c r="I173" s="72"/>
      <c r="J173" s="73"/>
      <c r="K173" s="288"/>
      <c r="L173" s="288"/>
      <c r="M173" s="288"/>
      <c r="N173" s="288"/>
      <c r="O173" s="288"/>
      <c r="P173" s="288"/>
      <c r="Q173" s="288"/>
      <c r="R173" s="288"/>
      <c r="S173" s="288"/>
      <c r="T173" s="72"/>
      <c r="U173" s="72"/>
      <c r="V173" s="72"/>
      <c r="W173" s="72"/>
      <c r="X173" s="74"/>
      <c r="Z173" s="3"/>
      <c r="AA173" s="13"/>
      <c r="AB173" s="10"/>
      <c r="AC173" s="10"/>
      <c r="AD173" s="10"/>
      <c r="AE173" s="10"/>
      <c r="AF173" s="10"/>
    </row>
    <row r="174" spans="4:32" s="21" customFormat="1" hidden="1">
      <c r="D174" s="293"/>
      <c r="E174" s="21" t="s">
        <v>188</v>
      </c>
      <c r="F174" s="72"/>
      <c r="H174" s="72"/>
      <c r="I174" s="72"/>
      <c r="J174" s="73"/>
      <c r="K174" s="288"/>
      <c r="L174" s="288"/>
      <c r="M174" s="288"/>
      <c r="N174" s="288"/>
      <c r="O174" s="288"/>
      <c r="P174" s="288"/>
      <c r="Q174" s="288"/>
      <c r="R174" s="288"/>
      <c r="S174" s="288"/>
      <c r="T174" s="72"/>
      <c r="U174" s="72"/>
      <c r="V174" s="72"/>
      <c r="W174" s="72"/>
      <c r="X174" s="74"/>
      <c r="Z174" s="3"/>
      <c r="AA174" s="13"/>
      <c r="AB174" s="10"/>
      <c r="AC174" s="10"/>
      <c r="AD174" s="10"/>
      <c r="AE174" s="10"/>
      <c r="AF174" s="10"/>
    </row>
    <row r="175" spans="4:32" s="21" customFormat="1" ht="6" customHeight="1">
      <c r="D175" s="488"/>
      <c r="E175" s="489"/>
      <c r="F175" s="83"/>
      <c r="G175" s="106"/>
      <c r="H175" s="106"/>
      <c r="I175" s="106"/>
      <c r="J175" s="490"/>
      <c r="K175" s="490"/>
      <c r="L175" s="490"/>
      <c r="M175" s="490"/>
      <c r="N175" s="490"/>
      <c r="O175" s="490"/>
      <c r="P175" s="490"/>
      <c r="Q175" s="490"/>
      <c r="R175" s="490"/>
      <c r="S175" s="490"/>
      <c r="T175" s="83"/>
      <c r="U175" s="83"/>
      <c r="V175" s="83"/>
      <c r="W175" s="83"/>
      <c r="X175" s="491"/>
      <c r="Z175" s="3"/>
      <c r="AA175" s="13"/>
      <c r="AB175" s="10"/>
      <c r="AC175" s="10"/>
      <c r="AD175" s="10"/>
      <c r="AE175" s="10"/>
      <c r="AF175" s="10"/>
    </row>
    <row r="176" spans="4:32" s="21" customFormat="1" hidden="1">
      <c r="E176" s="483" t="s">
        <v>797</v>
      </c>
      <c r="F176" s="72"/>
      <c r="G176" s="73"/>
      <c r="H176" s="73"/>
      <c r="I176" s="73"/>
      <c r="J176" s="292"/>
      <c r="K176" s="288"/>
      <c r="L176" s="288"/>
      <c r="M176" s="288"/>
      <c r="N176" s="288"/>
      <c r="O176" s="288"/>
      <c r="P176" s="288"/>
      <c r="Q176" s="288"/>
      <c r="R176" s="288"/>
      <c r="S176" s="288"/>
      <c r="T176" s="72"/>
      <c r="U176" s="72"/>
      <c r="V176" s="72"/>
      <c r="W176" s="72"/>
      <c r="X176" s="74"/>
      <c r="Z176" s="3"/>
      <c r="AA176" s="13"/>
      <c r="AB176" s="10"/>
      <c r="AC176" s="10"/>
      <c r="AD176" s="10"/>
      <c r="AE176" s="10"/>
      <c r="AF176" s="10"/>
    </row>
    <row r="177" spans="4:9" hidden="1"/>
    <row r="178" spans="4:9" s="21" customFormat="1" ht="39" hidden="1" customHeight="1">
      <c r="D178" s="70"/>
      <c r="E178" s="100" t="s">
        <v>809</v>
      </c>
      <c r="F178" s="72"/>
      <c r="G178" s="73"/>
      <c r="H178" s="99">
        <f>SUM(S32:S39,S106)</f>
        <v>0</v>
      </c>
      <c r="I178" s="72"/>
    </row>
    <row r="179" spans="4:9" s="21" customFormat="1" hidden="1">
      <c r="D179" s="70"/>
      <c r="E179" s="101" t="s">
        <v>798</v>
      </c>
      <c r="F179" s="72"/>
      <c r="G179" s="73"/>
      <c r="H179" s="99">
        <f>VLOOKUP(E4,Payments!A:GQ,108,FALSE)</f>
        <v>0</v>
      </c>
      <c r="I179" s="72"/>
    </row>
    <row r="180" spans="4:9" s="21" customFormat="1" hidden="1">
      <c r="D180" s="70"/>
      <c r="E180" s="101" t="s">
        <v>189</v>
      </c>
      <c r="F180" s="72"/>
      <c r="G180" s="73"/>
      <c r="H180" s="99">
        <f>H178-H179</f>
        <v>0</v>
      </c>
      <c r="I180" s="102" t="s">
        <v>335</v>
      </c>
    </row>
    <row r="181" spans="4:9" s="21" customFormat="1" ht="13.5" hidden="1" customHeight="1">
      <c r="D181" s="70"/>
      <c r="F181" s="72"/>
      <c r="G181" s="73"/>
      <c r="H181" s="288"/>
      <c r="I181" s="21" t="s">
        <v>190</v>
      </c>
    </row>
    <row r="182" spans="4:9" s="21" customFormat="1" ht="6" hidden="1" customHeight="1">
      <c r="D182" s="70"/>
    </row>
    <row r="183" spans="4:9" s="21" customFormat="1" ht="1.5" hidden="1" customHeight="1">
      <c r="D183" s="70"/>
      <c r="E183" s="71"/>
      <c r="F183" s="72"/>
      <c r="G183" s="73"/>
      <c r="H183" s="288"/>
      <c r="I183" s="298"/>
    </row>
    <row r="184" spans="4:9" s="21" customFormat="1" hidden="1">
      <c r="D184" s="70">
        <v>2</v>
      </c>
      <c r="E184" s="99" t="s">
        <v>191</v>
      </c>
      <c r="F184" s="72"/>
      <c r="G184" s="73"/>
    </row>
    <row r="185" spans="4:9" s="21" customFormat="1" hidden="1">
      <c r="D185" s="70"/>
      <c r="E185" s="99"/>
      <c r="F185" s="72"/>
      <c r="G185" s="73"/>
    </row>
    <row r="186" spans="4:9" s="21" customFormat="1" hidden="1">
      <c r="D186" s="70"/>
      <c r="E186" s="101" t="s">
        <v>192</v>
      </c>
      <c r="F186" s="72"/>
      <c r="G186" s="73"/>
      <c r="H186" s="99">
        <f>+S157</f>
        <v>0</v>
      </c>
      <c r="I186" s="72"/>
    </row>
    <row r="187" spans="4:9" s="21" customFormat="1" hidden="1">
      <c r="D187" s="70"/>
      <c r="E187" s="101" t="s">
        <v>193</v>
      </c>
      <c r="F187" s="72"/>
      <c r="G187" s="73"/>
      <c r="H187" s="99">
        <f>Q71+Q94+Q110</f>
        <v>0</v>
      </c>
      <c r="I187" s="72"/>
    </row>
    <row r="188" spans="4:9" s="21" customFormat="1" hidden="1">
      <c r="D188" s="70"/>
      <c r="E188" s="101" t="s">
        <v>189</v>
      </c>
      <c r="F188" s="72"/>
      <c r="G188" s="73"/>
      <c r="H188" s="99">
        <v>0</v>
      </c>
    </row>
    <row r="189" spans="4:9" s="21" customFormat="1" ht="6.95" hidden="1" customHeight="1">
      <c r="D189" s="70"/>
      <c r="E189" s="71"/>
      <c r="F189" s="72"/>
      <c r="G189" s="73"/>
      <c r="H189" s="288"/>
    </row>
    <row r="190" spans="4:9" s="21" customFormat="1" hidden="1">
      <c r="D190" s="70">
        <v>3</v>
      </c>
      <c r="E190" s="71" t="s">
        <v>812</v>
      </c>
      <c r="F190" s="72"/>
      <c r="G190" s="73"/>
      <c r="H190" s="99">
        <v>0</v>
      </c>
    </row>
    <row r="191" spans="4:9" s="21" customFormat="1" hidden="1">
      <c r="D191" s="70"/>
      <c r="E191" s="299" t="s">
        <v>194</v>
      </c>
      <c r="F191" s="72"/>
      <c r="G191" s="73"/>
      <c r="H191" s="288"/>
    </row>
    <row r="192" spans="4:9" hidden="1"/>
    <row r="193" spans="4:8" s="21" customFormat="1" hidden="1">
      <c r="D193" s="70">
        <v>4</v>
      </c>
      <c r="E193" s="71" t="s">
        <v>813</v>
      </c>
      <c r="F193" s="72"/>
      <c r="G193" s="73"/>
      <c r="H193" s="99">
        <v>0</v>
      </c>
    </row>
    <row r="194" spans="4:8" s="21" customFormat="1" hidden="1">
      <c r="D194" s="70"/>
      <c r="E194" s="299" t="s">
        <v>194</v>
      </c>
      <c r="F194" s="72"/>
      <c r="G194" s="73"/>
      <c r="H194" s="288"/>
    </row>
    <row r="195" spans="4:8" s="21" customFormat="1" hidden="1">
      <c r="D195" s="70"/>
      <c r="E195" s="71"/>
      <c r="F195" s="72"/>
      <c r="G195" s="73"/>
      <c r="H195" s="288"/>
    </row>
    <row r="196" spans="4:8" s="21" customFormat="1" hidden="1">
      <c r="D196" s="70"/>
      <c r="E196" s="71" t="s">
        <v>195</v>
      </c>
      <c r="F196" s="72"/>
      <c r="G196" s="73"/>
      <c r="H196" s="103">
        <v>45565</v>
      </c>
    </row>
    <row r="197" spans="4:8" s="21" customFormat="1" hidden="1">
      <c r="D197" s="70"/>
      <c r="E197" s="71"/>
      <c r="F197" s="72"/>
      <c r="G197" s="73"/>
      <c r="H197" s="300"/>
    </row>
    <row r="198" spans="4:8" s="21" customFormat="1" ht="12.75" hidden="1" thickBot="1">
      <c r="D198" s="70"/>
      <c r="E198" s="71"/>
      <c r="F198" s="72"/>
      <c r="G198" s="73"/>
      <c r="H198" s="300"/>
    </row>
    <row r="199" spans="4:8" s="21" customFormat="1" hidden="1">
      <c r="D199" s="70"/>
      <c r="E199" s="246" t="s">
        <v>348</v>
      </c>
      <c r="F199" s="247"/>
      <c r="G199" s="248"/>
      <c r="H199" s="300"/>
    </row>
    <row r="200" spans="4:8" s="21" customFormat="1" hidden="1">
      <c r="D200" s="70"/>
      <c r="E200" s="249"/>
      <c r="F200" s="284" t="s">
        <v>349</v>
      </c>
      <c r="G200" s="250"/>
      <c r="H200" s="300"/>
    </row>
    <row r="201" spans="4:8" s="21" customFormat="1" hidden="1">
      <c r="D201" s="70"/>
      <c r="E201" s="249"/>
      <c r="F201" s="73"/>
      <c r="G201" s="250"/>
      <c r="H201" s="300"/>
    </row>
    <row r="202" spans="4:8" s="21" customFormat="1" hidden="1">
      <c r="D202" s="70"/>
      <c r="E202" s="251" t="s">
        <v>333</v>
      </c>
      <c r="F202" s="285">
        <f>S30</f>
        <v>666965.0682018986</v>
      </c>
      <c r="G202" s="250"/>
      <c r="H202" s="300"/>
    </row>
    <row r="203" spans="4:8" s="21" customFormat="1" hidden="1">
      <c r="D203" s="70"/>
      <c r="E203" s="251" t="s">
        <v>332</v>
      </c>
      <c r="F203" s="285">
        <f>S69</f>
        <v>14524.31</v>
      </c>
      <c r="G203" s="250"/>
      <c r="H203" s="300"/>
    </row>
    <row r="204" spans="4:8" s="21" customFormat="1" hidden="1">
      <c r="D204" s="293"/>
      <c r="E204" s="252" t="s">
        <v>814</v>
      </c>
      <c r="F204" s="286">
        <f>F202-F203</f>
        <v>652440.75820189854</v>
      </c>
      <c r="G204" s="75"/>
    </row>
    <row r="205" spans="4:8" s="21" customFormat="1" hidden="1">
      <c r="D205" s="293"/>
      <c r="E205" s="253"/>
      <c r="F205" s="286"/>
      <c r="G205" s="75"/>
    </row>
    <row r="206" spans="4:8" s="21" customFormat="1" hidden="1">
      <c r="D206" s="293"/>
      <c r="E206" s="254"/>
      <c r="F206" s="286"/>
      <c r="G206" s="75"/>
    </row>
    <row r="207" spans="4:8" s="21" customFormat="1" ht="12.75" hidden="1" thickBot="1">
      <c r="D207" s="293"/>
      <c r="E207" s="255" t="s">
        <v>815</v>
      </c>
      <c r="F207" s="256">
        <f>F204</f>
        <v>652440.75820189854</v>
      </c>
      <c r="G207" s="75"/>
    </row>
    <row r="208" spans="4:8" hidden="1"/>
    <row r="209" spans="4:8" s="21" customFormat="1" hidden="1">
      <c r="D209" s="293"/>
      <c r="E209" s="252" t="s">
        <v>352</v>
      </c>
      <c r="F209" s="286">
        <f>S13</f>
        <v>543637.67000000062</v>
      </c>
      <c r="G209" s="75"/>
    </row>
    <row r="210" spans="4:8" s="21" customFormat="1" hidden="1">
      <c r="D210" s="293"/>
      <c r="E210" s="254"/>
      <c r="F210" s="286"/>
      <c r="G210" s="75"/>
    </row>
    <row r="211" spans="4:8" s="21" customFormat="1" ht="12.75" hidden="1" thickBot="1">
      <c r="D211" s="293"/>
      <c r="E211" s="255" t="s">
        <v>799</v>
      </c>
      <c r="F211" s="256">
        <f>F207+F209</f>
        <v>1196078.4282018992</v>
      </c>
      <c r="G211" s="75"/>
    </row>
    <row r="212" spans="4:8" s="21" customFormat="1" ht="12.75" hidden="1" thickTop="1">
      <c r="D212" s="293"/>
      <c r="E212" s="254"/>
      <c r="F212" s="286"/>
      <c r="G212" s="75"/>
    </row>
    <row r="213" spans="4:8" s="21" customFormat="1" hidden="1">
      <c r="D213" s="293"/>
      <c r="E213" s="257" t="s">
        <v>810</v>
      </c>
      <c r="F213" s="285">
        <f>K144</f>
        <v>0</v>
      </c>
      <c r="G213" s="75"/>
    </row>
    <row r="214" spans="4:8" s="21" customFormat="1" hidden="1">
      <c r="D214" s="293"/>
      <c r="E214" s="257"/>
      <c r="F214" s="285"/>
      <c r="G214" s="75"/>
    </row>
    <row r="215" spans="4:8" s="21" customFormat="1" hidden="1">
      <c r="D215" s="293"/>
      <c r="E215" s="257" t="s">
        <v>353</v>
      </c>
      <c r="F215" s="285">
        <f>F211-F213</f>
        <v>1196078.4282018992</v>
      </c>
      <c r="G215" s="75"/>
    </row>
    <row r="216" spans="4:8" s="21" customFormat="1" hidden="1">
      <c r="D216" s="293"/>
      <c r="E216" s="257"/>
      <c r="F216" s="285"/>
      <c r="G216" s="75"/>
    </row>
    <row r="217" spans="4:8" s="21" customFormat="1" hidden="1">
      <c r="D217" s="293"/>
      <c r="E217" s="257" t="s">
        <v>350</v>
      </c>
      <c r="F217" s="285">
        <f>S96</f>
        <v>145977.87</v>
      </c>
      <c r="G217" s="75"/>
    </row>
    <row r="218" spans="4:8" s="21" customFormat="1" hidden="1">
      <c r="D218" s="293"/>
      <c r="E218" s="257"/>
      <c r="F218" s="285"/>
      <c r="G218" s="75"/>
    </row>
    <row r="219" spans="4:8" s="21" customFormat="1" ht="12.75" hidden="1" thickBot="1">
      <c r="D219" s="293"/>
      <c r="E219" s="255" t="s">
        <v>351</v>
      </c>
      <c r="F219" s="256">
        <f>F215+F217</f>
        <v>1342056.298201899</v>
      </c>
      <c r="G219" s="287"/>
    </row>
    <row r="220" spans="4:8" ht="12.75" hidden="1" thickTop="1">
      <c r="D220" s="70"/>
      <c r="F220" s="296"/>
      <c r="G220" s="296"/>
      <c r="H220" s="296"/>
    </row>
    <row r="221" spans="4:8" hidden="1">
      <c r="D221" s="70"/>
      <c r="F221" s="296"/>
      <c r="G221" s="296"/>
      <c r="H221" s="296"/>
    </row>
    <row r="222" spans="4:8" hidden="1">
      <c r="D222" s="70"/>
      <c r="F222" s="296"/>
      <c r="G222" s="296"/>
      <c r="H222" s="296"/>
    </row>
    <row r="223" spans="4:8" hidden="1">
      <c r="D223" s="70"/>
      <c r="F223" s="296"/>
      <c r="G223" s="296"/>
      <c r="H223" s="296"/>
    </row>
    <row r="224" spans="4:8" s="21" customFormat="1" hidden="1">
      <c r="D224" s="70">
        <v>7</v>
      </c>
      <c r="E224" s="71" t="s">
        <v>209</v>
      </c>
      <c r="F224" s="72"/>
      <c r="G224" s="73"/>
      <c r="H224" s="104">
        <v>0</v>
      </c>
    </row>
    <row r="225" spans="4:24" s="21" customFormat="1" ht="12.75" hidden="1" thickBot="1">
      <c r="D225" s="70"/>
      <c r="E225" s="299" t="s">
        <v>194</v>
      </c>
      <c r="F225" s="72"/>
      <c r="G225" s="73"/>
      <c r="H225" s="73"/>
    </row>
    <row r="226" spans="4:24" s="21" customFormat="1" ht="6.6" hidden="1" customHeight="1">
      <c r="D226" s="70"/>
      <c r="E226" s="299"/>
      <c r="F226" s="72"/>
      <c r="G226" s="73"/>
      <c r="H226" s="73"/>
    </row>
    <row r="227" spans="4:24" s="21" customFormat="1" hidden="1">
      <c r="D227" s="70">
        <v>6</v>
      </c>
      <c r="E227" s="71" t="s">
        <v>210</v>
      </c>
      <c r="F227" s="72"/>
      <c r="G227" s="73"/>
      <c r="H227" s="104">
        <v>0</v>
      </c>
    </row>
    <row r="228" spans="4:24" s="21" customFormat="1" hidden="1">
      <c r="D228" s="70"/>
      <c r="E228" s="299" t="s">
        <v>194</v>
      </c>
      <c r="F228" s="72"/>
      <c r="G228" s="73"/>
      <c r="H228" s="73"/>
    </row>
    <row r="229" spans="4:24">
      <c r="D229" s="107"/>
      <c r="E229" s="108"/>
      <c r="F229" s="109"/>
      <c r="G229" s="110"/>
      <c r="H229" s="110"/>
      <c r="I229" s="68"/>
      <c r="J229" s="48"/>
      <c r="K229" s="48"/>
      <c r="L229" s="48"/>
      <c r="M229" s="48"/>
      <c r="N229" s="48"/>
      <c r="O229" s="48"/>
      <c r="P229" s="48"/>
      <c r="Q229" s="48"/>
      <c r="R229" s="48"/>
      <c r="S229" s="48"/>
      <c r="T229" s="48"/>
      <c r="U229" s="48"/>
      <c r="V229" s="48"/>
      <c r="W229" s="48"/>
      <c r="X229" s="478"/>
    </row>
    <row r="230" spans="4:24" ht="18">
      <c r="D230" s="111" t="s">
        <v>196</v>
      </c>
      <c r="E230" s="479"/>
      <c r="F230" s="301"/>
      <c r="G230" s="302"/>
      <c r="H230" s="302"/>
      <c r="I230" s="296"/>
      <c r="X230" s="297"/>
    </row>
    <row r="231" spans="4:24" ht="10.5" customHeight="1">
      <c r="D231" s="111"/>
      <c r="E231" s="479"/>
      <c r="F231" s="301"/>
      <c r="G231" s="302"/>
      <c r="H231" s="302"/>
      <c r="I231" s="296"/>
      <c r="X231" s="297"/>
    </row>
    <row r="232" spans="4:24" s="21" customFormat="1" ht="10.5" customHeight="1">
      <c r="D232" s="112"/>
      <c r="E232" s="744" t="s">
        <v>197</v>
      </c>
      <c r="F232" s="744"/>
      <c r="G232" s="480"/>
      <c r="H232" s="480"/>
      <c r="X232" s="297"/>
    </row>
    <row r="233" spans="4:24">
      <c r="D233" s="70"/>
      <c r="F233" s="296"/>
      <c r="G233" s="296"/>
      <c r="H233" s="296"/>
      <c r="I233" s="296"/>
      <c r="X233" s="297"/>
    </row>
    <row r="234" spans="4:24">
      <c r="D234" s="70"/>
      <c r="F234" s="296"/>
      <c r="G234" s="296"/>
      <c r="H234" s="296"/>
      <c r="I234" s="296"/>
      <c r="X234" s="297"/>
    </row>
    <row r="235" spans="4:24">
      <c r="D235" s="70"/>
      <c r="F235" s="296"/>
      <c r="G235" s="296"/>
      <c r="H235" s="296"/>
      <c r="I235" s="296"/>
      <c r="X235" s="297"/>
    </row>
    <row r="236" spans="4:24" s="21" customFormat="1" ht="15" customHeight="1">
      <c r="D236" s="293"/>
      <c r="E236" s="481" t="s">
        <v>198</v>
      </c>
      <c r="F236" s="745" t="s">
        <v>199</v>
      </c>
      <c r="G236" s="745"/>
      <c r="H236" s="745"/>
      <c r="I236" s="745"/>
      <c r="J236" s="745"/>
      <c r="K236" s="745"/>
      <c r="L236" s="745"/>
      <c r="M236" s="745"/>
      <c r="N236" s="745"/>
      <c r="O236" s="745"/>
      <c r="P236" s="745"/>
      <c r="Q236" s="745"/>
      <c r="R236" s="745"/>
      <c r="S236" s="745"/>
      <c r="T236" s="745"/>
      <c r="U236" s="745"/>
      <c r="V236" s="745"/>
      <c r="X236" s="297"/>
    </row>
    <row r="237" spans="4:24" s="21" customFormat="1">
      <c r="D237" s="293"/>
      <c r="E237" s="482"/>
      <c r="F237" s="482"/>
      <c r="G237" s="482"/>
      <c r="H237" s="482"/>
      <c r="I237" s="482"/>
      <c r="J237" s="479"/>
      <c r="K237" s="479"/>
      <c r="L237" s="479"/>
      <c r="M237" s="479"/>
      <c r="N237" s="479"/>
      <c r="O237" s="479"/>
      <c r="P237" s="479"/>
      <c r="Q237" s="479"/>
      <c r="R237" s="479"/>
      <c r="S237" s="479"/>
      <c r="T237" s="479"/>
      <c r="U237" s="479"/>
      <c r="V237" s="479"/>
      <c r="X237" s="297"/>
    </row>
    <row r="238" spans="4:24" s="21" customFormat="1">
      <c r="D238" s="293"/>
      <c r="E238" s="482"/>
      <c r="F238" s="482"/>
      <c r="G238" s="482"/>
      <c r="H238" s="482"/>
      <c r="I238" s="482"/>
      <c r="J238" s="479"/>
      <c r="K238" s="479"/>
      <c r="L238" s="479"/>
      <c r="M238" s="479"/>
      <c r="N238" s="479"/>
      <c r="O238" s="479"/>
      <c r="P238" s="479"/>
      <c r="Q238" s="479"/>
      <c r="R238" s="479"/>
      <c r="S238" s="479"/>
      <c r="T238" s="479"/>
      <c r="U238" s="479"/>
      <c r="V238" s="479"/>
      <c r="X238" s="297"/>
    </row>
    <row r="239" spans="4:24" s="21" customFormat="1" ht="15" customHeight="1">
      <c r="D239" s="293"/>
      <c r="E239" s="481" t="s">
        <v>200</v>
      </c>
      <c r="F239" s="742"/>
      <c r="G239" s="742"/>
      <c r="H239" s="742"/>
      <c r="I239" s="742"/>
      <c r="J239" s="742"/>
      <c r="K239" s="742"/>
      <c r="L239" s="742"/>
      <c r="M239" s="742"/>
      <c r="N239" s="742"/>
      <c r="O239" s="742"/>
      <c r="P239" s="742"/>
      <c r="Q239" s="742"/>
      <c r="R239" s="742"/>
      <c r="S239" s="742"/>
      <c r="T239" s="742"/>
      <c r="U239" s="742"/>
      <c r="V239" s="742"/>
      <c r="X239" s="297"/>
    </row>
    <row r="240" spans="4:24">
      <c r="D240" s="70"/>
      <c r="F240" s="296"/>
      <c r="G240" s="296"/>
      <c r="H240" s="296"/>
      <c r="I240" s="296"/>
      <c r="X240" s="297"/>
    </row>
    <row r="241" spans="4:24">
      <c r="D241" s="70"/>
      <c r="F241" s="296"/>
      <c r="G241" s="296"/>
      <c r="H241" s="296"/>
      <c r="I241" s="296"/>
      <c r="X241" s="297"/>
    </row>
    <row r="242" spans="4:24" s="21" customFormat="1" ht="15" customHeight="1">
      <c r="D242" s="293"/>
      <c r="E242" s="481" t="s">
        <v>201</v>
      </c>
      <c r="F242" s="743"/>
      <c r="G242" s="742"/>
      <c r="H242" s="742"/>
      <c r="I242" s="742"/>
      <c r="J242" s="742"/>
      <c r="K242" s="742"/>
      <c r="L242" s="742"/>
      <c r="M242" s="742"/>
      <c r="N242" s="742"/>
      <c r="O242" s="742"/>
      <c r="P242" s="742"/>
      <c r="Q242" s="742"/>
      <c r="R242" s="742"/>
      <c r="S242" s="742"/>
      <c r="T242" s="742"/>
      <c r="U242" s="742"/>
      <c r="V242" s="742"/>
      <c r="X242" s="297"/>
    </row>
    <row r="243" spans="4:24">
      <c r="D243" s="70"/>
      <c r="F243" s="296"/>
      <c r="G243" s="296"/>
      <c r="H243" s="296"/>
      <c r="I243" s="296"/>
      <c r="X243" s="297"/>
    </row>
    <row r="244" spans="4:24">
      <c r="D244" s="70"/>
      <c r="F244" s="296"/>
      <c r="G244" s="296"/>
      <c r="H244" s="296"/>
      <c r="I244" s="296"/>
      <c r="X244" s="297"/>
    </row>
    <row r="245" spans="4:24">
      <c r="D245" s="70"/>
      <c r="F245" s="296"/>
      <c r="G245" s="296"/>
      <c r="H245" s="296"/>
      <c r="I245" s="296"/>
      <c r="X245" s="297"/>
    </row>
    <row r="246" spans="4:24">
      <c r="D246" s="70"/>
      <c r="F246" s="296"/>
      <c r="G246" s="296"/>
      <c r="H246" s="296"/>
      <c r="I246" s="296"/>
      <c r="X246" s="297"/>
    </row>
    <row r="247" spans="4:24">
      <c r="D247" s="105"/>
      <c r="E247" s="53"/>
      <c r="F247" s="303"/>
      <c r="G247" s="303"/>
      <c r="H247" s="303"/>
      <c r="I247" s="303"/>
      <c r="J247" s="53"/>
      <c r="K247" s="53"/>
      <c r="L247" s="53"/>
      <c r="M247" s="53"/>
      <c r="N247" s="53"/>
      <c r="O247" s="53"/>
      <c r="P247" s="53"/>
      <c r="Q247" s="53"/>
      <c r="R247" s="53"/>
      <c r="S247" s="53"/>
      <c r="T247" s="53"/>
      <c r="U247" s="53"/>
      <c r="V247" s="53"/>
      <c r="W247" s="53"/>
      <c r="X247" s="304"/>
    </row>
  </sheetData>
  <sheetProtection algorithmName="SHA-512" hashValue="zhj7KPCmL3JPcIiudhls0AcnY+uyBfeD9i+jkaSo2eSAhb/EuJqCt726noT9ZW6Anv/E5B4hBPW2GGLGr2mUoA==" saltValue="GhwckXrHVgjugoG0KmHulA==" spinCount="100000" sheet="1" objects="1" scenarios="1"/>
  <dataConsolidate/>
  <mergeCells count="42">
    <mergeCell ref="F239:V239"/>
    <mergeCell ref="F242:V242"/>
    <mergeCell ref="V162:X162"/>
    <mergeCell ref="V165:X165"/>
    <mergeCell ref="V166:X166"/>
    <mergeCell ref="V168:X168"/>
    <mergeCell ref="E232:F232"/>
    <mergeCell ref="F236:V236"/>
    <mergeCell ref="V161:X161"/>
    <mergeCell ref="V140:X140"/>
    <mergeCell ref="V141:X141"/>
    <mergeCell ref="V142:X142"/>
    <mergeCell ref="V148:X148"/>
    <mergeCell ref="V149:X149"/>
    <mergeCell ref="V150:X150"/>
    <mergeCell ref="V151:X151"/>
    <mergeCell ref="V152:X152"/>
    <mergeCell ref="V153:X153"/>
    <mergeCell ref="V154:X154"/>
    <mergeCell ref="V155:X155"/>
    <mergeCell ref="V139:X139"/>
    <mergeCell ref="D96:E96"/>
    <mergeCell ref="D100:E100"/>
    <mergeCell ref="D104:E104"/>
    <mergeCell ref="D108:E108"/>
    <mergeCell ref="D110:E110"/>
    <mergeCell ref="D112:E112"/>
    <mergeCell ref="D124:E124"/>
    <mergeCell ref="V130:X130"/>
    <mergeCell ref="V133:X133"/>
    <mergeCell ref="V134:X134"/>
    <mergeCell ref="V138:X138"/>
    <mergeCell ref="D94:E94"/>
    <mergeCell ref="D8:V8"/>
    <mergeCell ref="D13:E13"/>
    <mergeCell ref="D30:E30"/>
    <mergeCell ref="D69:E69"/>
    <mergeCell ref="D71:E71"/>
    <mergeCell ref="D73:E73"/>
    <mergeCell ref="D77:E77"/>
    <mergeCell ref="D82:E82"/>
    <mergeCell ref="D92:E92"/>
  </mergeCells>
  <conditionalFormatting sqref="D8:E8">
    <cfRule type="containsText" dxfId="59" priority="354" operator="containsText" text="&quot;THE FOLLOWING STATEMENT DOES NOT RECONCILE&quot;">
      <formula>NOT(ISERROR(SEARCH("""THE FOLLOWING STATEMENT DOES NOT RECONCILE""",D8)))</formula>
    </cfRule>
    <cfRule type="containsText" dxfId="58" priority="353" operator="containsText" text="THE FOLLOWING STATEMENT RECONCILES">
      <formula>NOT(ISERROR(SEARCH("THE FOLLOWING STATEMENT RECONCILES",D8)))</formula>
    </cfRule>
  </conditionalFormatting>
  <conditionalFormatting sqref="D8:W8">
    <cfRule type="containsText" dxfId="57" priority="352" operator="containsText" text="THE FOLLOWING STATEMENT DOES NOT RECONCILE">
      <formula>NOT(ISERROR(SEARCH("THE FOLLOWING STATEMENT DOES NOT RECONCILE",D8)))</formula>
    </cfRule>
  </conditionalFormatting>
  <conditionalFormatting sqref="F15:U29 W15:W29 E176:E180">
    <cfRule type="cellIs" dxfId="56" priority="222" operator="lessThan">
      <formula>-1</formula>
    </cfRule>
  </conditionalFormatting>
  <conditionalFormatting sqref="F13:W13 F32:W73 AB32:AC73 AF32:AH73 F77:W96 AB77:AC96 AF77:AH96 F100:W112 AB100:AC112 AF100:AH112 AB119:AC124 AF119:AH124 F124:W124">
    <cfRule type="cellIs" dxfId="55" priority="58" operator="lessThan">
      <formula>-1</formula>
    </cfRule>
  </conditionalFormatting>
  <conditionalFormatting sqref="F30:W30 H183:I183 L184:S187 E184:E188 J221:S227">
    <cfRule type="cellIs" dxfId="54" priority="328" operator="lessThan">
      <formula>-1</formula>
    </cfRule>
  </conditionalFormatting>
  <conditionalFormatting sqref="F70:W70 F72:W72">
    <cfRule type="cellIs" dxfId="53" priority="56" operator="lessThan">
      <formula>0</formula>
    </cfRule>
  </conditionalFormatting>
  <conditionalFormatting sqref="G118:G123">
    <cfRule type="cellIs" dxfId="52" priority="3" operator="lessThan">
      <formula>-1</formula>
    </cfRule>
  </conditionalFormatting>
  <conditionalFormatting sqref="H178:I181">
    <cfRule type="cellIs" dxfId="51" priority="221" operator="lessThan">
      <formula>-1</formula>
    </cfRule>
  </conditionalFormatting>
  <conditionalFormatting sqref="H186:I220">
    <cfRule type="cellIs" dxfId="50" priority="204" operator="lessThan">
      <formula>-1</formula>
    </cfRule>
  </conditionalFormatting>
  <conditionalFormatting sqref="H224:I224">
    <cfRule type="cellIs" dxfId="49" priority="213" operator="lessThan">
      <formula>-1</formula>
    </cfRule>
  </conditionalFormatting>
  <conditionalFormatting sqref="H227:I227">
    <cfRule type="cellIs" dxfId="48" priority="211" operator="lessThan">
      <formula>-1</formula>
    </cfRule>
  </conditionalFormatting>
  <conditionalFormatting sqref="H119:W123">
    <cfRule type="cellIs" dxfId="47" priority="2" operator="lessThan">
      <formula>-1</formula>
    </cfRule>
  </conditionalFormatting>
  <conditionalFormatting sqref="I180">
    <cfRule type="cellIs" dxfId="46" priority="89" operator="lessThan">
      <formula>-1</formula>
    </cfRule>
  </conditionalFormatting>
  <conditionalFormatting sqref="J176:J177">
    <cfRule type="cellIs" dxfId="45" priority="262" operator="lessThan">
      <formula>-1</formula>
    </cfRule>
  </conditionalFormatting>
  <conditionalFormatting sqref="J126:S127 J128:J129 J175:S175 K176:S179 M180:P180 S180 K181:S183">
    <cfRule type="cellIs" dxfId="44" priority="323" operator="lessThan">
      <formula>-1</formula>
    </cfRule>
  </conditionalFormatting>
  <conditionalFormatting sqref="K130:S130 K133:S134 K136:S136 K144:R174">
    <cfRule type="cellIs" dxfId="43" priority="268" operator="lessThan">
      <formula>-1</formula>
    </cfRule>
  </conditionalFormatting>
  <conditionalFormatting sqref="K138:S142">
    <cfRule type="cellIs" dxfId="42" priority="4" operator="lessThan">
      <formula>-1</formula>
    </cfRule>
  </conditionalFormatting>
  <conditionalFormatting sqref="K188:S220">
    <cfRule type="cellIs" dxfId="41" priority="205" operator="lessThan">
      <formula>-1</formula>
    </cfRule>
  </conditionalFormatting>
  <conditionalFormatting sqref="S144:S147">
    <cfRule type="cellIs" dxfId="40" priority="267" operator="lessThan">
      <formula>-1</formula>
    </cfRule>
  </conditionalFormatting>
  <conditionalFormatting sqref="S153:S155">
    <cfRule type="top10" dxfId="39" priority="218" percent="1" rank="10"/>
  </conditionalFormatting>
  <conditionalFormatting sqref="S161:S162">
    <cfRule type="cellIs" dxfId="38" priority="216" operator="lessThan">
      <formula>-1</formula>
    </cfRule>
  </conditionalFormatting>
  <conditionalFormatting sqref="S165:S168">
    <cfRule type="cellIs" dxfId="37" priority="143" operator="lessThan">
      <formula>-1</formula>
    </cfRule>
  </conditionalFormatting>
  <conditionalFormatting sqref="S170:S174">
    <cfRule type="cellIs" dxfId="36" priority="269" operator="lessThan">
      <formula>-1</formula>
    </cfRule>
  </conditionalFormatting>
  <conditionalFormatting sqref="T77:U77">
    <cfRule type="cellIs" dxfId="35" priority="340" operator="lessThan">
      <formula>0</formula>
    </cfRule>
  </conditionalFormatting>
  <conditionalFormatting sqref="T100:U100">
    <cfRule type="cellIs" dxfId="34" priority="336" operator="lessThan">
      <formula>0</formula>
    </cfRule>
  </conditionalFormatting>
  <conditionalFormatting sqref="V14:V29">
    <cfRule type="cellIs" dxfId="33" priority="1" operator="lessThan">
      <formula>-1</formula>
    </cfRule>
  </conditionalFormatting>
  <conditionalFormatting sqref="W100">
    <cfRule type="cellIs" dxfId="32" priority="50" operator="lessThan">
      <formula>0</formula>
    </cfRule>
  </conditionalFormatting>
  <conditionalFormatting sqref="AB148:AB155">
    <cfRule type="cellIs" dxfId="31" priority="151" operator="lessThan">
      <formula>-1</formula>
    </cfRule>
  </conditionalFormatting>
  <conditionalFormatting sqref="AB13:AC13">
    <cfRule type="cellIs" dxfId="30" priority="201" operator="lessThan">
      <formula>-1</formula>
    </cfRule>
  </conditionalFormatting>
  <conditionalFormatting sqref="AB15:AC30 AF15:AH30 F119:F123">
    <cfRule type="cellIs" dxfId="29" priority="299" operator="lessThan">
      <formula>-1</formula>
    </cfRule>
  </conditionalFormatting>
  <conditionalFormatting sqref="AB70:AC70 AB72:AC72">
    <cfRule type="cellIs" dxfId="28" priority="203" operator="lessThan">
      <formula>0</formula>
    </cfRule>
  </conditionalFormatting>
  <conditionalFormatting sqref="AB126:AC127">
    <cfRule type="cellIs" dxfId="27" priority="199" operator="lessThan">
      <formula>-1</formula>
    </cfRule>
  </conditionalFormatting>
  <conditionalFormatting sqref="AB144:AC147">
    <cfRule type="cellIs" dxfId="26" priority="187" operator="lessThan">
      <formula>-1</formula>
    </cfRule>
  </conditionalFormatting>
  <conditionalFormatting sqref="AB161:AC162">
    <cfRule type="cellIs" dxfId="25" priority="184" operator="lessThan">
      <formula>-1</formula>
    </cfRule>
  </conditionalFormatting>
  <conditionalFormatting sqref="AB165:AC168">
    <cfRule type="cellIs" dxfId="24" priority="182" operator="lessThan">
      <formula>-1</formula>
    </cfRule>
  </conditionalFormatting>
  <conditionalFormatting sqref="AB170:AC172">
    <cfRule type="cellIs" dxfId="23" priority="188" operator="lessThan">
      <formula>-1</formula>
    </cfRule>
  </conditionalFormatting>
  <conditionalFormatting sqref="AB130:AH130 AB133:AH134 AB136:AH136 AD144:AH144">
    <cfRule type="cellIs" dxfId="22" priority="158" operator="lessThan">
      <formula>-1</formula>
    </cfRule>
  </conditionalFormatting>
  <conditionalFormatting sqref="AB138:AH142">
    <cfRule type="cellIs" dxfId="21" priority="152" operator="lessThan">
      <formula>-1</formula>
    </cfRule>
  </conditionalFormatting>
  <conditionalFormatting sqref="AC153:AC155">
    <cfRule type="top10" dxfId="20" priority="186" percent="1" rank="10"/>
  </conditionalFormatting>
  <conditionalFormatting sqref="AF148:AF155">
    <cfRule type="cellIs" dxfId="19" priority="150" operator="lessThan">
      <formula>-1</formula>
    </cfRule>
  </conditionalFormatting>
  <conditionalFormatting sqref="AF13:AH13">
    <cfRule type="cellIs" dxfId="18" priority="179" operator="lessThan">
      <formula>-1</formula>
    </cfRule>
  </conditionalFormatting>
  <conditionalFormatting sqref="AF70:AH70 AF72:AH72">
    <cfRule type="cellIs" dxfId="17" priority="181" operator="lessThan">
      <formula>0</formula>
    </cfRule>
  </conditionalFormatting>
  <conditionalFormatting sqref="AF126:AH127">
    <cfRule type="cellIs" dxfId="16" priority="177" operator="lessThan">
      <formula>-1</formula>
    </cfRule>
  </conditionalFormatting>
  <conditionalFormatting sqref="AF145:AH147">
    <cfRule type="cellIs" dxfId="15" priority="170" operator="lessThan">
      <formula>-1</formula>
    </cfRule>
  </conditionalFormatting>
  <conditionalFormatting sqref="AF161:AH162">
    <cfRule type="cellIs" dxfId="14" priority="149" operator="lessThan">
      <formula>-1</formula>
    </cfRule>
  </conditionalFormatting>
  <conditionalFormatting sqref="AF165:AH168">
    <cfRule type="cellIs" dxfId="13" priority="146" operator="lessThan">
      <formula>-1</formula>
    </cfRule>
  </conditionalFormatting>
  <conditionalFormatting sqref="AF170:AH172">
    <cfRule type="cellIs" dxfId="12" priority="171" operator="lessThan">
      <formula>-1</formula>
    </cfRule>
  </conditionalFormatting>
  <conditionalFormatting sqref="AG153:AH155">
    <cfRule type="top10" dxfId="11" priority="169" percent="1" rank="10"/>
  </conditionalFormatting>
  <pageMargins left="0.70866141732283472" right="0.70866141732283472" top="0.74803149606299213" bottom="0.74803149606299213" header="0.31496062992125984" footer="0.31496062992125984"/>
  <pageSetup paperSize="9" scale="50" fitToHeight="0" orientation="landscape" r:id="rId1"/>
  <headerFooter>
    <oddFooter>&amp;C_x000D_&amp;1#&amp;"Calibri"&amp;10&amp;K000000 OFFICIAL</oddFooter>
  </headerFooter>
  <rowBreaks count="2" manualBreakCount="2">
    <brk id="69" min="2" max="19" man="1"/>
    <brk id="124"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Lookup!$D$2:$D$5</xm:f>
          </x14:formula1>
          <xm:sqref>E5</xm:sqref>
        </x14:dataValidation>
        <x14:dataValidation type="list" allowBlank="1" showInputMessage="1" showErrorMessage="1" xr:uid="{00000000-0002-0000-0100-000001000000}">
          <x14:formula1>
            <xm:f>Lookup!$A$2:$A$209</xm:f>
          </x14:formula1>
          <xm:sqref>E3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17A06-A6B8-45E6-A4E3-3D310A3C918D}">
  <sheetPr codeName="Sheet3"/>
  <dimension ref="A1"/>
  <sheetViews>
    <sheetView workbookViewId="0">
      <selection activeCell="I31" sqref="I31"/>
    </sheetView>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DR75"/>
  <sheetViews>
    <sheetView workbookViewId="0">
      <selection activeCell="H19" sqref="H19"/>
    </sheetView>
  </sheetViews>
  <sheetFormatPr defaultRowHeight="15.75"/>
  <cols>
    <col min="1" max="1" width="9.140625" style="230"/>
    <col min="2" max="2" width="40.42578125" style="128" customWidth="1"/>
    <col min="3" max="3" width="25.5703125" bestFit="1" customWidth="1"/>
    <col min="4" max="4" width="10.7109375" bestFit="1" customWidth="1"/>
    <col min="7" max="7" width="13.28515625" bestFit="1" customWidth="1"/>
    <col min="8" max="9" width="11.5703125" bestFit="1" customWidth="1"/>
    <col min="10" max="10" width="9.42578125" bestFit="1" customWidth="1"/>
    <col min="11" max="11" width="10.5703125" bestFit="1" customWidth="1"/>
    <col min="12" max="12" width="9.7109375" bestFit="1" customWidth="1"/>
    <col min="13" max="13" width="10.5703125" bestFit="1" customWidth="1"/>
    <col min="14" max="14" width="9.5703125" bestFit="1" customWidth="1"/>
    <col min="15" max="15" width="10.5703125" bestFit="1" customWidth="1"/>
    <col min="16" max="16" width="10.7109375" bestFit="1" customWidth="1"/>
    <col min="17" max="17" width="10.42578125" bestFit="1" customWidth="1"/>
    <col min="18" max="18" width="9.28515625" bestFit="1" customWidth="1"/>
    <col min="19" max="19" width="9.42578125" bestFit="1" customWidth="1"/>
    <col min="20" max="20" width="10.5703125" bestFit="1" customWidth="1"/>
    <col min="21" max="21" width="10.140625" bestFit="1" customWidth="1"/>
    <col min="22" max="22" width="12.7109375" bestFit="1" customWidth="1"/>
    <col min="23" max="23" width="10.5703125" bestFit="1" customWidth="1"/>
    <col min="24" max="24" width="10" bestFit="1" customWidth="1"/>
    <col min="25" max="25" width="12" bestFit="1" customWidth="1"/>
    <col min="26" max="27" width="12.5703125" bestFit="1" customWidth="1"/>
    <col min="28" max="29" width="12" bestFit="1" customWidth="1"/>
    <col min="30" max="30" width="11" bestFit="1" customWidth="1"/>
    <col min="31" max="31" width="12" bestFit="1" customWidth="1"/>
    <col min="33" max="33" width="12" bestFit="1" customWidth="1"/>
    <col min="34" max="34" width="10.5703125" bestFit="1" customWidth="1"/>
    <col min="35" max="35" width="9" bestFit="1" customWidth="1"/>
    <col min="36" max="36" width="9.28515625" bestFit="1" customWidth="1"/>
    <col min="37" max="37" width="10.42578125" bestFit="1" customWidth="1"/>
    <col min="38" max="38" width="10.5703125" bestFit="1" customWidth="1"/>
    <col min="39" max="39" width="9.28515625" bestFit="1" customWidth="1"/>
    <col min="40" max="40" width="11.28515625" bestFit="1" customWidth="1"/>
    <col min="41" max="41" width="10.140625" bestFit="1" customWidth="1"/>
    <col min="42" max="49" width="10.5703125" bestFit="1" customWidth="1"/>
    <col min="50" max="50" width="9" bestFit="1" customWidth="1"/>
    <col min="51" max="54" width="10.5703125" bestFit="1" customWidth="1"/>
    <col min="55" max="55" width="10.140625" bestFit="1" customWidth="1"/>
    <col min="56" max="57" width="9" bestFit="1" customWidth="1"/>
    <col min="58" max="58" width="12.5703125" bestFit="1" customWidth="1"/>
    <col min="59" max="59" width="12" bestFit="1" customWidth="1"/>
    <col min="60" max="60" width="12.7109375" bestFit="1" customWidth="1"/>
    <col min="61" max="61" width="12" bestFit="1" customWidth="1"/>
    <col min="62" max="62" width="10.5703125" bestFit="1" customWidth="1"/>
    <col min="63" max="64" width="9.7109375" bestFit="1" customWidth="1"/>
    <col min="65" max="65" width="10.5703125" bestFit="1" customWidth="1"/>
    <col min="66" max="66" width="10.28515625" bestFit="1" customWidth="1"/>
    <col min="67" max="67" width="10.5703125" bestFit="1" customWidth="1"/>
    <col min="68" max="69" width="10.28515625" bestFit="1" customWidth="1"/>
    <col min="70" max="72" width="10.5703125" bestFit="1" customWidth="1"/>
    <col min="73" max="73" width="9" bestFit="1" customWidth="1"/>
    <col min="74" max="74" width="8.5703125" bestFit="1" customWidth="1"/>
    <col min="75" max="75" width="9" bestFit="1" customWidth="1"/>
    <col min="77" max="77" width="10.28515625" bestFit="1" customWidth="1"/>
    <col min="78" max="78" width="9" bestFit="1" customWidth="1"/>
    <col min="80" max="80" width="9.28515625" bestFit="1" customWidth="1"/>
    <col min="81" max="81" width="8.5703125" bestFit="1" customWidth="1"/>
    <col min="82" max="82" width="10.28515625" bestFit="1" customWidth="1"/>
    <col min="83" max="83" width="12.7109375" bestFit="1" customWidth="1"/>
    <col min="84" max="84" width="9.28515625" style="126" bestFit="1" customWidth="1"/>
    <col min="85" max="85" width="12.85546875" style="126" bestFit="1" customWidth="1"/>
    <col min="86" max="86" width="9.28515625" style="126" bestFit="1" customWidth="1"/>
    <col min="87" max="87" width="11.5703125" style="126" bestFit="1" customWidth="1"/>
  </cols>
  <sheetData>
    <row r="1" spans="1:122" s="172" customFormat="1" ht="18.75">
      <c r="A1" s="217" t="s">
        <v>823</v>
      </c>
      <c r="CF1" s="231"/>
      <c r="CG1" s="231"/>
      <c r="CH1" s="231"/>
      <c r="CI1" s="231"/>
    </row>
    <row r="2" spans="1:122" s="172" customFormat="1" ht="18.75">
      <c r="A2" s="217" t="s">
        <v>824</v>
      </c>
      <c r="C2" s="217" t="s">
        <v>789</v>
      </c>
      <c r="CF2" s="231"/>
      <c r="CG2" s="231"/>
      <c r="CH2" s="231"/>
      <c r="CI2" s="231"/>
    </row>
    <row r="3" spans="1:122" s="172" customFormat="1" ht="12.75">
      <c r="A3" s="218">
        <v>1</v>
      </c>
      <c r="B3" s="218">
        <v>2</v>
      </c>
      <c r="C3" s="218">
        <v>3</v>
      </c>
      <c r="D3" s="218">
        <v>4</v>
      </c>
      <c r="E3" s="218">
        <v>5</v>
      </c>
      <c r="F3" s="218">
        <v>6</v>
      </c>
      <c r="G3" s="218">
        <v>7</v>
      </c>
      <c r="H3" s="218">
        <v>8</v>
      </c>
      <c r="I3" s="218">
        <v>9</v>
      </c>
      <c r="J3" s="218">
        <v>10</v>
      </c>
      <c r="K3" s="218">
        <v>11</v>
      </c>
      <c r="L3" s="218">
        <v>12</v>
      </c>
      <c r="M3" s="218">
        <v>13</v>
      </c>
      <c r="N3" s="218">
        <v>14</v>
      </c>
      <c r="O3" s="218">
        <v>15</v>
      </c>
      <c r="P3" s="218">
        <v>16</v>
      </c>
      <c r="Q3" s="218">
        <v>17</v>
      </c>
      <c r="R3" s="218">
        <v>18</v>
      </c>
      <c r="S3" s="218">
        <v>19</v>
      </c>
      <c r="T3" s="218">
        <v>20</v>
      </c>
      <c r="U3" s="218">
        <v>21</v>
      </c>
      <c r="V3" s="218">
        <v>22</v>
      </c>
      <c r="W3" s="218">
        <v>23</v>
      </c>
      <c r="X3" s="218">
        <v>24</v>
      </c>
      <c r="Y3" s="218">
        <v>25</v>
      </c>
      <c r="Z3" s="218">
        <v>26</v>
      </c>
      <c r="AA3" s="218">
        <v>27</v>
      </c>
      <c r="AB3" s="218">
        <v>28</v>
      </c>
      <c r="AC3" s="218">
        <v>29</v>
      </c>
      <c r="AD3" s="218">
        <v>30</v>
      </c>
      <c r="AE3" s="218">
        <v>31</v>
      </c>
      <c r="AF3" s="218">
        <v>32</v>
      </c>
      <c r="AG3" s="218">
        <v>33</v>
      </c>
      <c r="AH3" s="218">
        <v>34</v>
      </c>
      <c r="AI3" s="218">
        <v>35</v>
      </c>
      <c r="AJ3" s="218">
        <v>36</v>
      </c>
      <c r="AK3" s="218">
        <v>37</v>
      </c>
      <c r="AL3" s="218">
        <v>38</v>
      </c>
      <c r="AM3" s="218">
        <v>39</v>
      </c>
      <c r="AN3" s="218">
        <v>40</v>
      </c>
      <c r="AO3" s="218">
        <v>41</v>
      </c>
      <c r="AP3" s="218">
        <v>42</v>
      </c>
      <c r="AQ3" s="218">
        <v>43</v>
      </c>
      <c r="AR3" s="218">
        <v>44</v>
      </c>
      <c r="AS3" s="218">
        <v>45</v>
      </c>
      <c r="AT3" s="218">
        <v>46</v>
      </c>
      <c r="AU3" s="218">
        <v>47</v>
      </c>
      <c r="AV3" s="218">
        <v>48</v>
      </c>
      <c r="AW3" s="218">
        <v>49</v>
      </c>
      <c r="AX3" s="218">
        <v>50</v>
      </c>
      <c r="AY3" s="218">
        <v>51</v>
      </c>
      <c r="AZ3" s="218">
        <v>52</v>
      </c>
      <c r="BA3" s="218">
        <v>53</v>
      </c>
      <c r="BB3" s="218">
        <v>54</v>
      </c>
      <c r="BC3" s="218">
        <v>55</v>
      </c>
      <c r="BD3" s="218">
        <v>56</v>
      </c>
      <c r="BE3" s="218">
        <v>57</v>
      </c>
      <c r="BF3" s="218">
        <v>58</v>
      </c>
      <c r="BG3" s="218">
        <v>59</v>
      </c>
      <c r="BH3" s="218">
        <v>60</v>
      </c>
      <c r="BI3" s="218">
        <v>61</v>
      </c>
      <c r="BJ3" s="218">
        <v>62</v>
      </c>
      <c r="BK3" s="218">
        <v>63</v>
      </c>
      <c r="BL3" s="218">
        <v>64</v>
      </c>
      <c r="BM3" s="218">
        <v>65</v>
      </c>
      <c r="BN3" s="218">
        <v>66</v>
      </c>
      <c r="BO3" s="218">
        <v>67</v>
      </c>
      <c r="BP3" s="218">
        <v>68</v>
      </c>
      <c r="BQ3" s="218">
        <v>69</v>
      </c>
      <c r="BR3" s="218">
        <v>70</v>
      </c>
      <c r="BS3" s="218">
        <v>71</v>
      </c>
      <c r="BT3" s="218">
        <v>72</v>
      </c>
      <c r="BU3" s="218">
        <v>73</v>
      </c>
      <c r="BV3" s="218">
        <v>74</v>
      </c>
      <c r="BW3" s="218">
        <v>75</v>
      </c>
      <c r="BX3" s="218">
        <v>76</v>
      </c>
      <c r="BY3" s="218">
        <v>77</v>
      </c>
      <c r="BZ3" s="218">
        <v>78</v>
      </c>
      <c r="CA3" s="218">
        <v>79</v>
      </c>
      <c r="CB3" s="218">
        <v>80</v>
      </c>
      <c r="CC3" s="218">
        <v>81</v>
      </c>
      <c r="CD3" s="218">
        <v>82</v>
      </c>
      <c r="CF3" s="231"/>
      <c r="CG3" s="231"/>
      <c r="CH3" s="231"/>
      <c r="CI3" s="231"/>
    </row>
    <row r="4" spans="1:122" ht="157.5">
      <c r="A4" s="136" t="s">
        <v>228</v>
      </c>
      <c r="B4" s="219" t="s">
        <v>214</v>
      </c>
      <c r="C4" s="136" t="s">
        <v>229</v>
      </c>
      <c r="D4" s="136" t="s">
        <v>331</v>
      </c>
      <c r="E4" s="136" t="s">
        <v>231</v>
      </c>
      <c r="F4" s="136" t="s">
        <v>232</v>
      </c>
      <c r="G4" s="137" t="s">
        <v>233</v>
      </c>
      <c r="H4" s="137" t="s">
        <v>22</v>
      </c>
      <c r="I4" s="137" t="s">
        <v>234</v>
      </c>
      <c r="J4" s="137" t="s">
        <v>271</v>
      </c>
      <c r="K4" s="137" t="s">
        <v>26</v>
      </c>
      <c r="L4" s="137" t="s">
        <v>28</v>
      </c>
      <c r="M4" s="137" t="s">
        <v>235</v>
      </c>
      <c r="N4" s="137" t="s">
        <v>273</v>
      </c>
      <c r="O4" s="137" t="s">
        <v>272</v>
      </c>
      <c r="P4" s="137" t="s">
        <v>32</v>
      </c>
      <c r="Q4" s="137" t="s">
        <v>34</v>
      </c>
      <c r="R4" s="137" t="s">
        <v>36</v>
      </c>
      <c r="S4" s="137" t="s">
        <v>236</v>
      </c>
      <c r="T4" s="137" t="s">
        <v>40</v>
      </c>
      <c r="U4" s="137" t="s">
        <v>237</v>
      </c>
      <c r="V4" s="137" t="s">
        <v>278</v>
      </c>
      <c r="W4" s="137" t="s">
        <v>279</v>
      </c>
      <c r="X4" s="137" t="s">
        <v>280</v>
      </c>
      <c r="Y4" s="137" t="s">
        <v>281</v>
      </c>
      <c r="Z4" s="137" t="s">
        <v>238</v>
      </c>
      <c r="AA4" s="137" t="s">
        <v>46</v>
      </c>
      <c r="AB4" s="137" t="s">
        <v>239</v>
      </c>
      <c r="AC4" s="137" t="s">
        <v>50</v>
      </c>
      <c r="AD4" s="137" t="s">
        <v>52</v>
      </c>
      <c r="AE4" s="137" t="s">
        <v>54</v>
      </c>
      <c r="AF4" s="137" t="s">
        <v>56</v>
      </c>
      <c r="AG4" s="137" t="s">
        <v>58</v>
      </c>
      <c r="AH4" s="137" t="s">
        <v>60</v>
      </c>
      <c r="AI4" s="137" t="s">
        <v>240</v>
      </c>
      <c r="AJ4" s="137" t="s">
        <v>64</v>
      </c>
      <c r="AK4" s="137" t="s">
        <v>66</v>
      </c>
      <c r="AL4" s="137" t="s">
        <v>68</v>
      </c>
      <c r="AM4" s="137" t="s">
        <v>70</v>
      </c>
      <c r="AN4" s="137" t="s">
        <v>72</v>
      </c>
      <c r="AO4" s="137" t="s">
        <v>74</v>
      </c>
      <c r="AP4" s="137" t="s">
        <v>76</v>
      </c>
      <c r="AQ4" s="137" t="s">
        <v>78</v>
      </c>
      <c r="AR4" s="137" t="s">
        <v>80</v>
      </c>
      <c r="AS4" s="137" t="s">
        <v>241</v>
      </c>
      <c r="AT4" s="137" t="s">
        <v>84</v>
      </c>
      <c r="AU4" s="137" t="s">
        <v>242</v>
      </c>
      <c r="AV4" s="137" t="s">
        <v>88</v>
      </c>
      <c r="AW4" s="137" t="s">
        <v>90</v>
      </c>
      <c r="AX4" s="137" t="s">
        <v>92</v>
      </c>
      <c r="AY4" s="137" t="s">
        <v>94</v>
      </c>
      <c r="AZ4" s="137" t="s">
        <v>96</v>
      </c>
      <c r="BA4" s="137" t="s">
        <v>98</v>
      </c>
      <c r="BB4" s="137" t="s">
        <v>286</v>
      </c>
      <c r="BC4" s="137" t="s">
        <v>287</v>
      </c>
      <c r="BD4" s="137" t="s">
        <v>100</v>
      </c>
      <c r="BE4" s="137" t="s">
        <v>102</v>
      </c>
      <c r="BF4" s="137" t="s">
        <v>243</v>
      </c>
      <c r="BG4" s="137" t="s">
        <v>244</v>
      </c>
      <c r="BH4" s="137" t="s">
        <v>245</v>
      </c>
      <c r="BI4" s="137" t="s">
        <v>246</v>
      </c>
      <c r="BJ4" s="138" t="s">
        <v>247</v>
      </c>
      <c r="BK4" s="138" t="s">
        <v>112</v>
      </c>
      <c r="BL4" s="138" t="s">
        <v>114</v>
      </c>
      <c r="BM4" s="138" t="s">
        <v>248</v>
      </c>
      <c r="BN4" s="138" t="s">
        <v>118</v>
      </c>
      <c r="BO4" s="138" t="s">
        <v>249</v>
      </c>
      <c r="BP4" s="138" t="s">
        <v>122</v>
      </c>
      <c r="BQ4" s="138" t="s">
        <v>124</v>
      </c>
      <c r="BR4" s="138" t="s">
        <v>250</v>
      </c>
      <c r="BS4" s="138" t="s">
        <v>251</v>
      </c>
      <c r="BT4" s="138" t="s">
        <v>252</v>
      </c>
      <c r="BU4" s="138" t="s">
        <v>253</v>
      </c>
      <c r="BV4" s="139" t="s">
        <v>254</v>
      </c>
      <c r="BW4" s="139" t="s">
        <v>134</v>
      </c>
      <c r="BX4" s="139" t="s">
        <v>255</v>
      </c>
      <c r="BY4" s="139" t="s">
        <v>138</v>
      </c>
      <c r="BZ4" s="139" t="s">
        <v>140</v>
      </c>
      <c r="CA4" s="139" t="s">
        <v>256</v>
      </c>
      <c r="CB4" s="139" t="s">
        <v>257</v>
      </c>
      <c r="CC4" s="139" t="s">
        <v>258</v>
      </c>
      <c r="CD4" s="139" t="s">
        <v>259</v>
      </c>
      <c r="CE4" s="130" t="s">
        <v>147</v>
      </c>
      <c r="CF4" s="232" t="s">
        <v>149</v>
      </c>
      <c r="CG4" s="232" t="s">
        <v>260</v>
      </c>
      <c r="CH4" s="232" t="s">
        <v>153</v>
      </c>
      <c r="CI4" s="232" t="s">
        <v>155</v>
      </c>
      <c r="CJ4" s="130" t="s">
        <v>261</v>
      </c>
    </row>
    <row r="5" spans="1:122">
      <c r="A5" s="220">
        <v>1</v>
      </c>
      <c r="B5" s="221">
        <v>2</v>
      </c>
      <c r="C5" s="220">
        <v>3</v>
      </c>
      <c r="D5" s="220">
        <v>4</v>
      </c>
      <c r="E5" s="220">
        <v>5</v>
      </c>
      <c r="F5" s="220">
        <v>6</v>
      </c>
      <c r="G5" s="220">
        <v>7</v>
      </c>
      <c r="H5" s="220">
        <v>8</v>
      </c>
      <c r="I5" s="220">
        <v>9</v>
      </c>
      <c r="J5" s="220">
        <v>10</v>
      </c>
      <c r="K5" s="220">
        <v>11</v>
      </c>
      <c r="L5" s="220">
        <v>12</v>
      </c>
      <c r="M5" s="220">
        <v>13</v>
      </c>
      <c r="N5" s="220">
        <v>14</v>
      </c>
      <c r="O5" s="220">
        <v>15</v>
      </c>
      <c r="P5" s="220">
        <v>16</v>
      </c>
      <c r="Q5" s="220">
        <v>17</v>
      </c>
      <c r="R5" s="220">
        <v>18</v>
      </c>
      <c r="S5" s="220">
        <v>19</v>
      </c>
      <c r="T5" s="220">
        <v>20</v>
      </c>
      <c r="U5" s="220">
        <v>21</v>
      </c>
      <c r="V5" s="220">
        <v>22</v>
      </c>
      <c r="W5" s="220">
        <v>23</v>
      </c>
      <c r="X5" s="220">
        <v>24</v>
      </c>
      <c r="Y5" s="220">
        <v>25</v>
      </c>
      <c r="Z5" s="220">
        <v>26</v>
      </c>
      <c r="AA5" s="220">
        <v>27</v>
      </c>
      <c r="AB5" s="220">
        <v>28</v>
      </c>
      <c r="AC5" s="220">
        <v>29</v>
      </c>
      <c r="AD5" s="220">
        <v>30</v>
      </c>
      <c r="AE5" s="220">
        <v>31</v>
      </c>
      <c r="AF5" s="220">
        <v>32</v>
      </c>
      <c r="AG5" s="220">
        <v>33</v>
      </c>
      <c r="AH5" s="220">
        <v>34</v>
      </c>
      <c r="AI5" s="220">
        <v>35</v>
      </c>
      <c r="AJ5" s="220">
        <v>36</v>
      </c>
      <c r="AK5" s="220">
        <v>37</v>
      </c>
      <c r="AL5" s="220">
        <v>38</v>
      </c>
      <c r="AM5" s="220">
        <v>39</v>
      </c>
      <c r="AN5" s="220">
        <v>40</v>
      </c>
      <c r="AO5" s="220">
        <v>41</v>
      </c>
      <c r="AP5" s="220">
        <v>42</v>
      </c>
      <c r="AQ5" s="220">
        <v>43</v>
      </c>
      <c r="AR5" s="220">
        <v>44</v>
      </c>
      <c r="AS5" s="220">
        <v>45</v>
      </c>
      <c r="AT5" s="220">
        <v>46</v>
      </c>
      <c r="AU5" s="220">
        <v>47</v>
      </c>
      <c r="AV5" s="220">
        <v>48</v>
      </c>
      <c r="AW5" s="220">
        <v>49</v>
      </c>
      <c r="AX5" s="220">
        <v>50</v>
      </c>
      <c r="AY5" s="220">
        <v>51</v>
      </c>
      <c r="AZ5" s="220">
        <v>52</v>
      </c>
      <c r="BA5" s="220">
        <v>53</v>
      </c>
      <c r="BB5" s="220">
        <v>54</v>
      </c>
      <c r="BC5" s="220">
        <v>55</v>
      </c>
      <c r="BD5" s="220">
        <v>56</v>
      </c>
      <c r="BE5" s="220">
        <v>57</v>
      </c>
      <c r="BF5" s="220">
        <v>58</v>
      </c>
      <c r="BG5" s="220">
        <v>59</v>
      </c>
      <c r="BH5" s="220">
        <v>60</v>
      </c>
      <c r="BI5" s="220">
        <v>61</v>
      </c>
      <c r="BJ5" s="220">
        <v>62</v>
      </c>
      <c r="BK5" s="220">
        <v>63</v>
      </c>
      <c r="BL5" s="220">
        <v>64</v>
      </c>
      <c r="BM5" s="220">
        <v>65</v>
      </c>
      <c r="BN5" s="220">
        <v>66</v>
      </c>
      <c r="BO5" s="220">
        <v>67</v>
      </c>
      <c r="BP5" s="220">
        <v>68</v>
      </c>
      <c r="BQ5" s="220">
        <v>69</v>
      </c>
      <c r="BR5" s="220">
        <v>70</v>
      </c>
      <c r="BS5" s="220">
        <v>71</v>
      </c>
      <c r="BT5" s="220">
        <v>72</v>
      </c>
      <c r="BU5" s="220">
        <v>73</v>
      </c>
      <c r="BV5" s="220">
        <v>74</v>
      </c>
      <c r="BW5" s="220">
        <v>75</v>
      </c>
      <c r="BX5" s="220">
        <v>76</v>
      </c>
      <c r="BY5" s="220">
        <v>77</v>
      </c>
      <c r="BZ5" s="220">
        <v>78</v>
      </c>
      <c r="CA5" s="220">
        <v>79</v>
      </c>
      <c r="CB5" s="220">
        <v>80</v>
      </c>
      <c r="CC5" s="220">
        <v>81</v>
      </c>
      <c r="CD5" s="220">
        <v>82</v>
      </c>
      <c r="CE5" s="220">
        <v>83</v>
      </c>
      <c r="CF5" s="233">
        <v>84</v>
      </c>
      <c r="CG5" s="233">
        <v>85</v>
      </c>
      <c r="CH5" s="233">
        <v>86</v>
      </c>
      <c r="CI5" s="233">
        <v>87</v>
      </c>
      <c r="CJ5" s="220">
        <v>88</v>
      </c>
    </row>
    <row r="6" spans="1:122">
      <c r="A6" s="222" t="s">
        <v>228</v>
      </c>
      <c r="B6" s="222" t="s">
        <v>214</v>
      </c>
      <c r="C6" s="159" t="s">
        <v>229</v>
      </c>
      <c r="D6" s="159"/>
      <c r="E6" s="159" t="s">
        <v>231</v>
      </c>
      <c r="F6" s="159" t="s">
        <v>232</v>
      </c>
      <c r="G6" s="152" t="s">
        <v>19</v>
      </c>
      <c r="H6" s="152" t="s">
        <v>21</v>
      </c>
      <c r="I6" s="152" t="s">
        <v>23</v>
      </c>
      <c r="J6" s="152" t="s">
        <v>270</v>
      </c>
      <c r="K6" s="152" t="s">
        <v>25</v>
      </c>
      <c r="L6" s="152" t="s">
        <v>27</v>
      </c>
      <c r="M6" s="152" t="s">
        <v>29</v>
      </c>
      <c r="N6" s="152" t="s">
        <v>284</v>
      </c>
      <c r="O6" s="152" t="s">
        <v>285</v>
      </c>
      <c r="P6" s="152" t="s">
        <v>31</v>
      </c>
      <c r="Q6" s="152" t="s">
        <v>33</v>
      </c>
      <c r="R6" s="152" t="s">
        <v>35</v>
      </c>
      <c r="S6" s="152" t="s">
        <v>37</v>
      </c>
      <c r="T6" s="152" t="s">
        <v>39</v>
      </c>
      <c r="U6" s="152" t="s">
        <v>41</v>
      </c>
      <c r="V6" s="152" t="s">
        <v>274</v>
      </c>
      <c r="W6" s="152" t="s">
        <v>275</v>
      </c>
      <c r="X6" s="152" t="s">
        <v>276</v>
      </c>
      <c r="Y6" s="152" t="s">
        <v>277</v>
      </c>
      <c r="Z6" s="153"/>
      <c r="AA6" s="152" t="s">
        <v>45</v>
      </c>
      <c r="AB6" s="152" t="s">
        <v>47</v>
      </c>
      <c r="AC6" s="152" t="s">
        <v>49</v>
      </c>
      <c r="AD6" s="152" t="s">
        <v>51</v>
      </c>
      <c r="AE6" s="152" t="s">
        <v>53</v>
      </c>
      <c r="AF6" s="152" t="s">
        <v>55</v>
      </c>
      <c r="AG6" s="152" t="s">
        <v>57</v>
      </c>
      <c r="AH6" s="152" t="s">
        <v>59</v>
      </c>
      <c r="AI6" s="152" t="s">
        <v>61</v>
      </c>
      <c r="AJ6" s="152" t="s">
        <v>63</v>
      </c>
      <c r="AK6" s="152" t="s">
        <v>65</v>
      </c>
      <c r="AL6" s="152" t="s">
        <v>67</v>
      </c>
      <c r="AM6" s="152" t="s">
        <v>69</v>
      </c>
      <c r="AN6" s="152" t="s">
        <v>71</v>
      </c>
      <c r="AO6" s="152" t="s">
        <v>73</v>
      </c>
      <c r="AP6" s="152" t="s">
        <v>75</v>
      </c>
      <c r="AQ6" s="152" t="s">
        <v>77</v>
      </c>
      <c r="AR6" s="152" t="s">
        <v>79</v>
      </c>
      <c r="AS6" s="152" t="s">
        <v>81</v>
      </c>
      <c r="AT6" s="152" t="s">
        <v>83</v>
      </c>
      <c r="AU6" s="152" t="s">
        <v>85</v>
      </c>
      <c r="AV6" s="152" t="s">
        <v>87</v>
      </c>
      <c r="AW6" s="152" t="s">
        <v>89</v>
      </c>
      <c r="AX6" s="152" t="s">
        <v>91</v>
      </c>
      <c r="AY6" s="152" t="s">
        <v>93</v>
      </c>
      <c r="AZ6" s="152" t="s">
        <v>95</v>
      </c>
      <c r="BA6" s="152" t="s">
        <v>97</v>
      </c>
      <c r="BB6" s="152" t="s">
        <v>282</v>
      </c>
      <c r="BC6" s="152" t="s">
        <v>283</v>
      </c>
      <c r="BD6" s="152" t="s">
        <v>99</v>
      </c>
      <c r="BE6" s="152" t="s">
        <v>101</v>
      </c>
      <c r="BF6" s="152"/>
      <c r="BG6" s="152"/>
      <c r="BH6" s="152"/>
      <c r="BI6" s="152"/>
      <c r="BJ6" s="154" t="s">
        <v>109</v>
      </c>
      <c r="BK6" s="154" t="s">
        <v>111</v>
      </c>
      <c r="BL6" s="154" t="s">
        <v>113</v>
      </c>
      <c r="BM6" s="154"/>
      <c r="BN6" s="154" t="s">
        <v>117</v>
      </c>
      <c r="BO6" s="154" t="s">
        <v>119</v>
      </c>
      <c r="BP6" s="154" t="s">
        <v>121</v>
      </c>
      <c r="BQ6" s="154" t="s">
        <v>123</v>
      </c>
      <c r="BR6" s="154"/>
      <c r="BS6" s="154"/>
      <c r="BT6" s="154"/>
      <c r="BU6" s="154"/>
      <c r="BV6" s="155" t="s">
        <v>131</v>
      </c>
      <c r="BW6" s="155" t="s">
        <v>133</v>
      </c>
      <c r="BX6" s="155"/>
      <c r="BY6" s="155" t="s">
        <v>137</v>
      </c>
      <c r="BZ6" s="155" t="s">
        <v>139</v>
      </c>
      <c r="CA6" s="155"/>
      <c r="CB6" s="155"/>
      <c r="CC6" s="155"/>
      <c r="CD6" s="155"/>
      <c r="CE6" s="156" t="s">
        <v>146</v>
      </c>
      <c r="CF6" s="234" t="s">
        <v>148</v>
      </c>
      <c r="CG6" s="234" t="s">
        <v>150</v>
      </c>
      <c r="CH6" s="234" t="s">
        <v>152</v>
      </c>
      <c r="CI6" s="234" t="s">
        <v>154</v>
      </c>
      <c r="CJ6" s="156"/>
    </row>
    <row r="7" spans="1:122">
      <c r="A7" s="222" t="s">
        <v>4</v>
      </c>
      <c r="B7" s="222"/>
      <c r="C7" s="159"/>
      <c r="D7" s="159"/>
      <c r="E7" s="159"/>
      <c r="F7" s="159"/>
      <c r="G7" s="152"/>
      <c r="H7" s="152"/>
      <c r="I7" s="152"/>
      <c r="J7" s="152"/>
      <c r="K7" s="152"/>
      <c r="L7" s="152"/>
      <c r="M7" s="152"/>
      <c r="N7" s="152"/>
      <c r="O7" s="152"/>
      <c r="P7" s="152"/>
      <c r="Q7" s="152"/>
      <c r="R7" s="152"/>
      <c r="S7" s="152"/>
      <c r="T7" s="152"/>
      <c r="U7" s="152"/>
      <c r="V7" s="152"/>
      <c r="W7" s="152"/>
      <c r="X7" s="152"/>
      <c r="Y7" s="152"/>
      <c r="Z7" s="153"/>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c r="AY7" s="152"/>
      <c r="AZ7" s="152"/>
      <c r="BA7" s="152"/>
      <c r="BB7" s="152"/>
      <c r="BC7" s="152"/>
      <c r="BD7" s="152"/>
      <c r="BE7" s="152"/>
      <c r="BF7" s="152"/>
      <c r="BG7" s="152"/>
      <c r="BH7" s="152"/>
      <c r="BI7" s="152"/>
      <c r="BJ7" s="154"/>
      <c r="BK7" s="154"/>
      <c r="BL7" s="154"/>
      <c r="BM7" s="154"/>
      <c r="BN7" s="154"/>
      <c r="BO7" s="154"/>
      <c r="BP7" s="154"/>
      <c r="BQ7" s="154"/>
      <c r="BR7" s="154"/>
      <c r="BS7" s="154"/>
      <c r="BT7" s="154"/>
      <c r="BU7" s="154"/>
      <c r="BV7" s="155"/>
      <c r="BW7" s="155"/>
      <c r="BX7" s="155"/>
      <c r="BY7" s="155"/>
      <c r="BZ7" s="155"/>
      <c r="CA7" s="155"/>
      <c r="CB7" s="155"/>
      <c r="CC7" s="155"/>
      <c r="CD7" s="155"/>
      <c r="CE7" s="156"/>
      <c r="CF7" s="234"/>
      <c r="CG7" s="234"/>
      <c r="CH7" s="234"/>
      <c r="CI7" s="234"/>
      <c r="CJ7" s="156"/>
    </row>
    <row r="8" spans="1:122">
      <c r="A8" s="223"/>
      <c r="B8" s="224"/>
      <c r="C8" s="175"/>
      <c r="D8" s="174"/>
      <c r="E8" s="175"/>
      <c r="F8" s="175"/>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B8" s="176"/>
      <c r="BC8" s="176"/>
      <c r="BD8" s="176"/>
      <c r="BE8" s="176"/>
      <c r="BF8" s="176"/>
      <c r="BG8" s="176"/>
      <c r="BH8" s="176"/>
      <c r="BI8" s="176"/>
      <c r="BJ8" s="176"/>
      <c r="BK8" s="176"/>
      <c r="BL8" s="176"/>
      <c r="BM8" s="176"/>
      <c r="BN8" s="176"/>
      <c r="BO8" s="176"/>
      <c r="BP8" s="176"/>
      <c r="BQ8" s="176"/>
      <c r="BR8" s="176"/>
      <c r="BS8" s="176"/>
      <c r="BT8" s="176"/>
      <c r="BU8" s="176"/>
      <c r="BV8" s="176"/>
      <c r="BW8" s="176"/>
      <c r="BX8" s="176"/>
      <c r="BY8" s="176"/>
      <c r="BZ8" s="176"/>
      <c r="CA8" s="176"/>
      <c r="CB8" s="176"/>
      <c r="CC8" s="176"/>
      <c r="CD8" s="176"/>
      <c r="CE8" s="175"/>
      <c r="CF8" s="173"/>
      <c r="CG8" s="173"/>
      <c r="CH8" s="173"/>
      <c r="CI8" s="173"/>
      <c r="CJ8" s="175"/>
      <c r="CK8">
        <v>0</v>
      </c>
      <c r="CL8">
        <v>0</v>
      </c>
      <c r="CM8">
        <v>0</v>
      </c>
      <c r="CN8">
        <v>0</v>
      </c>
      <c r="CO8">
        <v>0</v>
      </c>
      <c r="CP8">
        <v>0</v>
      </c>
      <c r="CQ8">
        <v>0</v>
      </c>
      <c r="CR8">
        <v>0</v>
      </c>
      <c r="CS8">
        <v>0</v>
      </c>
      <c r="CT8">
        <v>0</v>
      </c>
      <c r="CU8">
        <v>0</v>
      </c>
      <c r="CV8">
        <v>0</v>
      </c>
      <c r="CW8">
        <v>0</v>
      </c>
      <c r="CX8">
        <v>0</v>
      </c>
      <c r="CY8">
        <v>0</v>
      </c>
      <c r="CZ8">
        <v>0</v>
      </c>
      <c r="DA8">
        <v>0</v>
      </c>
      <c r="DB8">
        <v>0</v>
      </c>
      <c r="DC8">
        <v>0</v>
      </c>
      <c r="DD8">
        <v>0</v>
      </c>
      <c r="DE8">
        <v>0</v>
      </c>
      <c r="DF8">
        <v>0</v>
      </c>
      <c r="DG8">
        <v>0</v>
      </c>
      <c r="DH8">
        <v>0</v>
      </c>
      <c r="DI8">
        <v>0</v>
      </c>
      <c r="DJ8">
        <v>0</v>
      </c>
      <c r="DK8">
        <v>0</v>
      </c>
      <c r="DL8">
        <v>0</v>
      </c>
      <c r="DM8">
        <v>0</v>
      </c>
      <c r="DN8">
        <v>0</v>
      </c>
      <c r="DO8">
        <v>0</v>
      </c>
      <c r="DP8">
        <v>0</v>
      </c>
      <c r="DQ8">
        <v>0</v>
      </c>
      <c r="DR8">
        <v>40272.114669759932</v>
      </c>
    </row>
    <row r="9" spans="1:122">
      <c r="A9" s="223"/>
      <c r="B9" s="224"/>
      <c r="C9" s="175"/>
      <c r="D9" s="174"/>
      <c r="E9" s="175"/>
      <c r="F9" s="175"/>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6"/>
      <c r="AW9" s="176"/>
      <c r="AX9" s="176"/>
      <c r="AY9" s="176"/>
      <c r="AZ9" s="176"/>
      <c r="BA9" s="176"/>
      <c r="BB9" s="176"/>
      <c r="BC9" s="176"/>
      <c r="BD9" s="176"/>
      <c r="BE9" s="176"/>
      <c r="BF9" s="176"/>
      <c r="BG9" s="176"/>
      <c r="BH9" s="176"/>
      <c r="BI9" s="176"/>
      <c r="BJ9" s="176"/>
      <c r="BK9" s="176"/>
      <c r="BL9" s="176"/>
      <c r="BM9" s="176"/>
      <c r="BN9" s="176"/>
      <c r="BO9" s="176"/>
      <c r="BP9" s="176"/>
      <c r="BQ9" s="176"/>
      <c r="BR9" s="176"/>
      <c r="BS9" s="176"/>
      <c r="BT9" s="176"/>
      <c r="BU9" s="176"/>
      <c r="BV9" s="176"/>
      <c r="BW9" s="176"/>
      <c r="BX9" s="176"/>
      <c r="BY9" s="176"/>
      <c r="BZ9" s="176"/>
      <c r="CA9" s="176"/>
      <c r="CB9" s="176"/>
      <c r="CC9" s="176"/>
      <c r="CD9" s="176"/>
      <c r="CE9" s="175"/>
      <c r="CF9" s="173"/>
      <c r="CG9" s="173"/>
      <c r="CH9" s="173"/>
      <c r="CI9" s="173"/>
      <c r="CJ9" s="175"/>
      <c r="CK9">
        <v>0</v>
      </c>
      <c r="CL9">
        <v>0</v>
      </c>
      <c r="CM9">
        <v>0</v>
      </c>
      <c r="CN9">
        <v>0</v>
      </c>
      <c r="CO9">
        <v>0</v>
      </c>
      <c r="CP9">
        <v>0</v>
      </c>
      <c r="CQ9">
        <v>0</v>
      </c>
      <c r="CR9">
        <v>0</v>
      </c>
      <c r="CS9">
        <v>0</v>
      </c>
      <c r="CT9">
        <v>0</v>
      </c>
      <c r="CU9">
        <v>0</v>
      </c>
      <c r="CV9">
        <v>0</v>
      </c>
      <c r="CW9">
        <v>0</v>
      </c>
      <c r="CX9">
        <v>0</v>
      </c>
      <c r="CY9">
        <v>0</v>
      </c>
      <c r="CZ9">
        <v>0</v>
      </c>
      <c r="DA9">
        <v>0</v>
      </c>
      <c r="DB9">
        <v>0</v>
      </c>
      <c r="DC9">
        <v>0</v>
      </c>
      <c r="DD9">
        <v>0</v>
      </c>
      <c r="DE9">
        <v>0</v>
      </c>
      <c r="DF9">
        <v>0</v>
      </c>
      <c r="DG9">
        <v>0</v>
      </c>
      <c r="DH9">
        <v>0</v>
      </c>
      <c r="DI9">
        <v>0</v>
      </c>
      <c r="DJ9">
        <v>0</v>
      </c>
      <c r="DK9">
        <v>0</v>
      </c>
      <c r="DL9">
        <v>0</v>
      </c>
      <c r="DM9">
        <v>0</v>
      </c>
      <c r="DN9">
        <v>0</v>
      </c>
      <c r="DO9">
        <v>0</v>
      </c>
      <c r="DP9">
        <v>0</v>
      </c>
      <c r="DQ9">
        <v>0</v>
      </c>
      <c r="DR9">
        <v>147719.45306399488</v>
      </c>
    </row>
    <row r="10" spans="1:122">
      <c r="A10" s="223"/>
      <c r="B10" s="224"/>
      <c r="C10" s="175"/>
      <c r="D10" s="174"/>
      <c r="E10" s="175"/>
      <c r="F10" s="175"/>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6"/>
      <c r="AZ10" s="176"/>
      <c r="BA10" s="176"/>
      <c r="BB10" s="176"/>
      <c r="BC10" s="176"/>
      <c r="BD10" s="176"/>
      <c r="BE10" s="176"/>
      <c r="BF10" s="176"/>
      <c r="BG10" s="176"/>
      <c r="BH10" s="176"/>
      <c r="BI10" s="176"/>
      <c r="BJ10" s="176"/>
      <c r="BK10" s="176"/>
      <c r="BL10" s="176"/>
      <c r="BM10" s="176"/>
      <c r="BN10" s="176"/>
      <c r="BO10" s="176"/>
      <c r="BP10" s="176"/>
      <c r="BQ10" s="176"/>
      <c r="BR10" s="176"/>
      <c r="BS10" s="176"/>
      <c r="BT10" s="176"/>
      <c r="BU10" s="176"/>
      <c r="BV10" s="176"/>
      <c r="BW10" s="176"/>
      <c r="BX10" s="176"/>
      <c r="BY10" s="176"/>
      <c r="BZ10" s="176"/>
      <c r="CA10" s="176"/>
      <c r="CB10" s="176"/>
      <c r="CC10" s="176"/>
      <c r="CD10" s="176"/>
      <c r="CE10" s="175"/>
      <c r="CF10" s="173"/>
      <c r="CG10" s="173"/>
      <c r="CH10" s="173"/>
      <c r="CI10" s="173"/>
      <c r="CJ10" s="175"/>
      <c r="CK10">
        <v>0</v>
      </c>
      <c r="CL10">
        <v>0</v>
      </c>
      <c r="CM10">
        <v>0</v>
      </c>
      <c r="CN10">
        <v>0</v>
      </c>
      <c r="CO10">
        <v>0</v>
      </c>
      <c r="CP10">
        <v>0</v>
      </c>
      <c r="CQ10">
        <v>0</v>
      </c>
      <c r="CR10">
        <v>0</v>
      </c>
      <c r="CS10">
        <v>0</v>
      </c>
      <c r="CT10">
        <v>0</v>
      </c>
      <c r="CU10">
        <v>0</v>
      </c>
      <c r="CV10">
        <v>0</v>
      </c>
      <c r="CW10">
        <v>0</v>
      </c>
      <c r="CX10">
        <v>0</v>
      </c>
      <c r="CY10">
        <v>0</v>
      </c>
      <c r="CZ10">
        <v>0</v>
      </c>
      <c r="DA10">
        <v>0</v>
      </c>
      <c r="DB10">
        <v>0</v>
      </c>
      <c r="DC10">
        <v>0</v>
      </c>
      <c r="DD10">
        <v>0</v>
      </c>
      <c r="DE10">
        <v>0</v>
      </c>
      <c r="DF10">
        <v>0</v>
      </c>
      <c r="DG10">
        <v>0</v>
      </c>
      <c r="DH10">
        <v>0</v>
      </c>
      <c r="DI10">
        <v>0</v>
      </c>
      <c r="DJ10">
        <v>0</v>
      </c>
      <c r="DK10">
        <v>0</v>
      </c>
      <c r="DL10">
        <v>0</v>
      </c>
      <c r="DM10">
        <v>0</v>
      </c>
      <c r="DN10">
        <v>0</v>
      </c>
      <c r="DO10">
        <v>0</v>
      </c>
      <c r="DP10">
        <v>0</v>
      </c>
      <c r="DQ10">
        <v>0</v>
      </c>
      <c r="DR10">
        <v>541561.95620294078</v>
      </c>
    </row>
    <row r="11" spans="1:122" ht="15.75" customHeight="1">
      <c r="A11" s="223"/>
      <c r="B11" s="224"/>
      <c r="C11" s="175"/>
      <c r="D11" s="174"/>
      <c r="E11" s="174"/>
      <c r="F11" s="174"/>
      <c r="G11" s="225"/>
      <c r="H11" s="225"/>
      <c r="I11" s="225"/>
      <c r="J11" s="225"/>
      <c r="K11" s="226"/>
      <c r="L11" s="226"/>
      <c r="M11" s="226"/>
      <c r="N11" s="226"/>
      <c r="O11" s="226"/>
      <c r="P11" s="174"/>
      <c r="Q11" s="175"/>
      <c r="R11" s="175"/>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75"/>
      <c r="BG11" s="175"/>
      <c r="BH11" s="175"/>
      <c r="BI11" s="175"/>
      <c r="BJ11" s="175"/>
      <c r="BK11" s="175"/>
      <c r="BL11" s="175"/>
      <c r="BM11" s="175"/>
      <c r="BN11" s="175"/>
      <c r="BO11" s="175"/>
      <c r="BP11" s="175"/>
      <c r="BQ11" s="175"/>
      <c r="BR11" s="175"/>
      <c r="BS11" s="175"/>
      <c r="BT11" s="175"/>
      <c r="BU11" s="175"/>
      <c r="BV11" s="175"/>
      <c r="BW11" s="175"/>
      <c r="BX11" s="175"/>
      <c r="BY11" s="176"/>
      <c r="BZ11" s="176"/>
      <c r="CA11" s="176"/>
      <c r="CB11" s="176"/>
      <c r="CC11" s="176"/>
      <c r="CD11" s="176"/>
      <c r="CE11" s="175"/>
      <c r="CF11" s="173"/>
      <c r="CG11" s="173"/>
      <c r="CH11" s="173"/>
      <c r="CI11" s="173"/>
      <c r="CJ11" s="175"/>
      <c r="CK11">
        <v>0</v>
      </c>
      <c r="CL11">
        <v>0</v>
      </c>
      <c r="CM11">
        <v>0</v>
      </c>
      <c r="CN11">
        <v>0</v>
      </c>
      <c r="CO11">
        <v>0</v>
      </c>
      <c r="CP11">
        <v>0</v>
      </c>
      <c r="CQ11">
        <v>0</v>
      </c>
      <c r="CR11">
        <v>0</v>
      </c>
      <c r="CS11">
        <v>0</v>
      </c>
      <c r="CT11">
        <v>0</v>
      </c>
      <c r="CU11">
        <v>0</v>
      </c>
      <c r="CV11">
        <v>0</v>
      </c>
      <c r="CW11">
        <v>0</v>
      </c>
      <c r="CX11">
        <v>0</v>
      </c>
      <c r="CY11">
        <v>0</v>
      </c>
      <c r="CZ11">
        <v>0</v>
      </c>
      <c r="DA11">
        <v>0</v>
      </c>
      <c r="DB11">
        <v>0</v>
      </c>
      <c r="DC11">
        <v>0</v>
      </c>
      <c r="DD11">
        <v>0</v>
      </c>
      <c r="DE11">
        <v>0</v>
      </c>
      <c r="DF11">
        <v>0</v>
      </c>
      <c r="DG11">
        <v>0</v>
      </c>
      <c r="DH11">
        <v>0</v>
      </c>
      <c r="DI11">
        <v>0</v>
      </c>
      <c r="DJ11">
        <v>0</v>
      </c>
      <c r="DK11">
        <v>0</v>
      </c>
      <c r="DL11">
        <v>0</v>
      </c>
      <c r="DM11">
        <v>0</v>
      </c>
      <c r="DN11">
        <v>0</v>
      </c>
      <c r="DO11">
        <v>0</v>
      </c>
      <c r="DP11">
        <v>0</v>
      </c>
      <c r="DQ11">
        <v>0</v>
      </c>
      <c r="DR11">
        <v>274614.24061588442</v>
      </c>
    </row>
    <row r="12" spans="1:122">
      <c r="A12" s="223"/>
      <c r="B12" s="224"/>
      <c r="C12" s="175"/>
      <c r="D12" s="174"/>
      <c r="E12" s="175"/>
      <c r="F12" s="175"/>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6"/>
      <c r="AL12" s="176"/>
      <c r="AM12" s="176"/>
      <c r="AN12" s="176"/>
      <c r="AO12" s="176"/>
      <c r="AP12" s="176"/>
      <c r="AQ12" s="176"/>
      <c r="AR12" s="176"/>
      <c r="AS12" s="176"/>
      <c r="AT12" s="176"/>
      <c r="AU12" s="176"/>
      <c r="AV12" s="176"/>
      <c r="AW12" s="176"/>
      <c r="AX12" s="176"/>
      <c r="AY12" s="176"/>
      <c r="AZ12" s="176"/>
      <c r="BA12" s="176"/>
      <c r="BB12" s="176"/>
      <c r="BC12" s="176"/>
      <c r="BD12" s="176"/>
      <c r="BE12" s="176"/>
      <c r="BF12" s="176"/>
      <c r="BG12" s="176"/>
      <c r="BH12" s="176"/>
      <c r="BI12" s="176"/>
      <c r="BJ12" s="176"/>
      <c r="BK12" s="176"/>
      <c r="BL12" s="176"/>
      <c r="BM12" s="176"/>
      <c r="BN12" s="176"/>
      <c r="BO12" s="176"/>
      <c r="BP12" s="176"/>
      <c r="BQ12" s="176"/>
      <c r="BR12" s="176"/>
      <c r="BS12" s="176"/>
      <c r="BT12" s="176"/>
      <c r="BU12" s="176"/>
      <c r="BV12" s="176"/>
      <c r="BW12" s="176"/>
      <c r="BX12" s="176"/>
      <c r="BY12" s="176"/>
      <c r="BZ12" s="176"/>
      <c r="CA12" s="176"/>
      <c r="CB12" s="176"/>
      <c r="CC12" s="176"/>
      <c r="CD12" s="176"/>
      <c r="CE12" s="175"/>
      <c r="CF12" s="173"/>
      <c r="CG12" s="173"/>
      <c r="CH12" s="173"/>
      <c r="CI12" s="173"/>
      <c r="CJ12" s="175"/>
      <c r="CK12">
        <v>0</v>
      </c>
      <c r="CL12">
        <v>0</v>
      </c>
      <c r="CM12">
        <v>0</v>
      </c>
      <c r="CN12">
        <v>0</v>
      </c>
      <c r="CO12">
        <v>0</v>
      </c>
      <c r="CP12">
        <v>0</v>
      </c>
      <c r="CQ12">
        <v>0</v>
      </c>
      <c r="CR12">
        <v>0</v>
      </c>
      <c r="CS12">
        <v>0</v>
      </c>
      <c r="CT12">
        <v>0</v>
      </c>
      <c r="CU12">
        <v>0</v>
      </c>
      <c r="CV12">
        <v>0</v>
      </c>
      <c r="CW12">
        <v>0</v>
      </c>
      <c r="CX12">
        <v>0</v>
      </c>
      <c r="CY12">
        <v>0</v>
      </c>
      <c r="CZ12">
        <v>0</v>
      </c>
      <c r="DA12">
        <v>0</v>
      </c>
      <c r="DB12">
        <v>0</v>
      </c>
      <c r="DC12">
        <v>0</v>
      </c>
      <c r="DD12">
        <v>0</v>
      </c>
      <c r="DE12">
        <v>0</v>
      </c>
      <c r="DF12">
        <v>0</v>
      </c>
      <c r="DG12">
        <v>0</v>
      </c>
      <c r="DH12">
        <v>0</v>
      </c>
      <c r="DI12">
        <v>0</v>
      </c>
      <c r="DJ12">
        <v>0</v>
      </c>
      <c r="DK12">
        <v>0</v>
      </c>
      <c r="DL12">
        <v>0</v>
      </c>
      <c r="DM12">
        <v>0</v>
      </c>
      <c r="DN12">
        <v>0</v>
      </c>
      <c r="DO12">
        <v>0</v>
      </c>
      <c r="DP12">
        <v>0</v>
      </c>
      <c r="DQ12">
        <v>0</v>
      </c>
      <c r="DR12">
        <v>613053.28429652844</v>
      </c>
    </row>
    <row r="13" spans="1:122">
      <c r="A13" s="223"/>
      <c r="B13" s="224"/>
      <c r="C13" s="175"/>
      <c r="D13" s="174"/>
      <c r="E13" s="175"/>
      <c r="F13" s="175"/>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c r="BH13" s="176"/>
      <c r="BI13" s="176"/>
      <c r="BJ13" s="176"/>
      <c r="BK13" s="176"/>
      <c r="BL13" s="176"/>
      <c r="BM13" s="176"/>
      <c r="BN13" s="176"/>
      <c r="BO13" s="176"/>
      <c r="BP13" s="176"/>
      <c r="BQ13" s="176"/>
      <c r="BR13" s="176"/>
      <c r="BS13" s="176"/>
      <c r="BT13" s="176"/>
      <c r="BU13" s="176"/>
      <c r="BV13" s="176"/>
      <c r="BW13" s="176"/>
      <c r="BX13" s="176"/>
      <c r="BY13" s="176"/>
      <c r="BZ13" s="176"/>
      <c r="CA13" s="176"/>
      <c r="CB13" s="176"/>
      <c r="CC13" s="176"/>
      <c r="CD13" s="176"/>
      <c r="CE13" s="175"/>
      <c r="CF13" s="173"/>
      <c r="CG13" s="173"/>
      <c r="CH13" s="173"/>
      <c r="CI13" s="173"/>
      <c r="CJ13" s="175"/>
      <c r="CK13">
        <v>0</v>
      </c>
      <c r="CL13">
        <v>0</v>
      </c>
      <c r="CM13">
        <v>0</v>
      </c>
      <c r="CN13">
        <v>0</v>
      </c>
      <c r="CO13">
        <v>0</v>
      </c>
      <c r="CP13">
        <v>0</v>
      </c>
      <c r="CQ13">
        <v>0</v>
      </c>
      <c r="CR13">
        <v>0</v>
      </c>
      <c r="CS13">
        <v>0</v>
      </c>
      <c r="CT13">
        <v>0</v>
      </c>
      <c r="CU13">
        <v>0</v>
      </c>
      <c r="CV13">
        <v>0</v>
      </c>
      <c r="CW13">
        <v>0</v>
      </c>
      <c r="CX13">
        <v>0</v>
      </c>
      <c r="CY13">
        <v>0</v>
      </c>
      <c r="CZ13">
        <v>0</v>
      </c>
      <c r="DA13">
        <v>0</v>
      </c>
      <c r="DB13">
        <v>0</v>
      </c>
      <c r="DC13">
        <v>0</v>
      </c>
      <c r="DD13">
        <v>0</v>
      </c>
      <c r="DE13">
        <v>0</v>
      </c>
      <c r="DF13">
        <v>0</v>
      </c>
      <c r="DG13">
        <v>0</v>
      </c>
      <c r="DH13">
        <v>0</v>
      </c>
      <c r="DI13">
        <v>0</v>
      </c>
      <c r="DJ13">
        <v>0</v>
      </c>
      <c r="DK13">
        <v>0</v>
      </c>
      <c r="DL13">
        <v>0</v>
      </c>
      <c r="DM13">
        <v>0</v>
      </c>
      <c r="DN13">
        <v>0</v>
      </c>
      <c r="DO13">
        <v>0</v>
      </c>
      <c r="DP13">
        <v>0</v>
      </c>
      <c r="DQ13">
        <v>0</v>
      </c>
      <c r="DR13">
        <v>-211855.86582269694</v>
      </c>
    </row>
    <row r="14" spans="1:122">
      <c r="A14" s="223"/>
      <c r="B14" s="224"/>
      <c r="C14" s="175"/>
      <c r="D14" s="174"/>
      <c r="E14" s="175"/>
      <c r="F14" s="175"/>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176"/>
      <c r="BA14" s="176"/>
      <c r="BB14" s="176"/>
      <c r="BC14" s="176"/>
      <c r="BD14" s="176"/>
      <c r="BE14" s="176"/>
      <c r="BF14" s="176"/>
      <c r="BG14" s="176"/>
      <c r="BH14" s="176"/>
      <c r="BI14" s="176"/>
      <c r="BJ14" s="176"/>
      <c r="BK14" s="176"/>
      <c r="BL14" s="176"/>
      <c r="BM14" s="176"/>
      <c r="BN14" s="176"/>
      <c r="BO14" s="176"/>
      <c r="BP14" s="176"/>
      <c r="BQ14" s="176"/>
      <c r="BR14" s="176"/>
      <c r="BS14" s="176"/>
      <c r="BT14" s="176"/>
      <c r="BU14" s="176"/>
      <c r="BV14" s="176"/>
      <c r="BW14" s="176"/>
      <c r="BX14" s="176"/>
      <c r="BY14" s="176"/>
      <c r="BZ14" s="176"/>
      <c r="CA14" s="176"/>
      <c r="CB14" s="176"/>
      <c r="CC14" s="176"/>
      <c r="CD14" s="176"/>
      <c r="CE14" s="175"/>
      <c r="CF14" s="173"/>
      <c r="CG14" s="173"/>
      <c r="CH14" s="173"/>
      <c r="CI14" s="173"/>
      <c r="CJ14" s="175"/>
      <c r="CK14">
        <v>0</v>
      </c>
      <c r="CL14">
        <v>0</v>
      </c>
      <c r="CM14">
        <v>0</v>
      </c>
      <c r="CN14">
        <v>0</v>
      </c>
      <c r="CO14">
        <v>0</v>
      </c>
      <c r="CP14">
        <v>0</v>
      </c>
      <c r="CQ14">
        <v>0</v>
      </c>
      <c r="CR14">
        <v>0</v>
      </c>
      <c r="CS14">
        <v>0</v>
      </c>
      <c r="CT14">
        <v>0</v>
      </c>
      <c r="CU14">
        <v>0</v>
      </c>
      <c r="CV14">
        <v>0</v>
      </c>
      <c r="CW14">
        <v>0</v>
      </c>
      <c r="CX14">
        <v>0</v>
      </c>
      <c r="CY14">
        <v>0</v>
      </c>
      <c r="CZ14">
        <v>0</v>
      </c>
      <c r="DA14">
        <v>0</v>
      </c>
      <c r="DB14">
        <v>0</v>
      </c>
      <c r="DC14">
        <v>0</v>
      </c>
      <c r="DD14">
        <v>0</v>
      </c>
      <c r="DE14">
        <v>0</v>
      </c>
      <c r="DF14">
        <v>0</v>
      </c>
      <c r="DG14">
        <v>0</v>
      </c>
      <c r="DH14">
        <v>0</v>
      </c>
      <c r="DI14">
        <v>0</v>
      </c>
      <c r="DJ14">
        <v>0</v>
      </c>
      <c r="DK14">
        <v>0</v>
      </c>
      <c r="DL14">
        <v>0</v>
      </c>
      <c r="DM14">
        <v>0</v>
      </c>
      <c r="DN14">
        <v>0</v>
      </c>
      <c r="DO14">
        <v>0</v>
      </c>
      <c r="DP14">
        <v>0</v>
      </c>
      <c r="DQ14">
        <v>0</v>
      </c>
      <c r="DR14">
        <v>287101.70248391549</v>
      </c>
    </row>
    <row r="15" spans="1:122">
      <c r="A15" s="223"/>
      <c r="B15" s="224"/>
      <c r="C15" s="175"/>
      <c r="D15" s="174"/>
      <c r="E15" s="175"/>
      <c r="F15" s="175"/>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176"/>
      <c r="AQ15" s="176"/>
      <c r="AR15" s="176"/>
      <c r="AS15" s="176"/>
      <c r="AT15" s="176"/>
      <c r="AU15" s="176"/>
      <c r="AV15" s="176"/>
      <c r="AW15" s="176"/>
      <c r="AX15" s="176"/>
      <c r="AY15" s="176"/>
      <c r="AZ15" s="176"/>
      <c r="BA15" s="176"/>
      <c r="BB15" s="176"/>
      <c r="BC15" s="176"/>
      <c r="BD15" s="176"/>
      <c r="BE15" s="176"/>
      <c r="BF15" s="176"/>
      <c r="BG15" s="176"/>
      <c r="BH15" s="176"/>
      <c r="BI15" s="176"/>
      <c r="BJ15" s="176"/>
      <c r="BK15" s="176"/>
      <c r="BL15" s="176"/>
      <c r="BM15" s="176"/>
      <c r="BN15" s="176"/>
      <c r="BO15" s="176"/>
      <c r="BP15" s="176"/>
      <c r="BQ15" s="176"/>
      <c r="BR15" s="176"/>
      <c r="BS15" s="176"/>
      <c r="BT15" s="176"/>
      <c r="BU15" s="176"/>
      <c r="BV15" s="176"/>
      <c r="BW15" s="176"/>
      <c r="BX15" s="176"/>
      <c r="BY15" s="176"/>
      <c r="BZ15" s="176"/>
      <c r="CA15" s="176"/>
      <c r="CB15" s="176"/>
      <c r="CC15" s="176"/>
      <c r="CD15" s="176"/>
      <c r="CE15" s="175"/>
      <c r="CF15" s="173"/>
      <c r="CG15" s="173"/>
      <c r="CH15" s="173"/>
      <c r="CI15" s="173"/>
      <c r="CJ15" s="175"/>
      <c r="CK15">
        <v>0</v>
      </c>
      <c r="CL15">
        <v>0</v>
      </c>
      <c r="CM15">
        <v>0</v>
      </c>
      <c r="CN15">
        <v>0</v>
      </c>
      <c r="CO15">
        <v>0</v>
      </c>
      <c r="CP15">
        <v>0</v>
      </c>
      <c r="CQ15">
        <v>0</v>
      </c>
      <c r="CR15">
        <v>0</v>
      </c>
      <c r="CS15">
        <v>0</v>
      </c>
      <c r="CT15">
        <v>0</v>
      </c>
      <c r="CU15">
        <v>0</v>
      </c>
      <c r="CV15">
        <v>0</v>
      </c>
      <c r="CW15">
        <v>0</v>
      </c>
      <c r="CX15">
        <v>0</v>
      </c>
      <c r="CY15">
        <v>0</v>
      </c>
      <c r="CZ15">
        <v>0</v>
      </c>
      <c r="DA15">
        <v>0</v>
      </c>
      <c r="DB15">
        <v>0</v>
      </c>
      <c r="DC15">
        <v>0</v>
      </c>
      <c r="DD15">
        <v>0</v>
      </c>
      <c r="DE15">
        <v>0</v>
      </c>
      <c r="DF15">
        <v>0</v>
      </c>
      <c r="DG15">
        <v>0</v>
      </c>
      <c r="DH15">
        <v>0</v>
      </c>
      <c r="DI15">
        <v>0</v>
      </c>
      <c r="DJ15">
        <v>0</v>
      </c>
      <c r="DK15">
        <v>0</v>
      </c>
      <c r="DL15">
        <v>0</v>
      </c>
      <c r="DM15">
        <v>0</v>
      </c>
      <c r="DN15">
        <v>0</v>
      </c>
      <c r="DO15">
        <v>0</v>
      </c>
      <c r="DP15">
        <v>0</v>
      </c>
      <c r="DQ15">
        <v>0</v>
      </c>
      <c r="DR15">
        <v>473403.5794520292</v>
      </c>
    </row>
    <row r="16" spans="1:122">
      <c r="A16" s="223"/>
      <c r="B16" s="224"/>
      <c r="C16" s="175"/>
      <c r="D16" s="174"/>
      <c r="E16" s="175"/>
      <c r="F16" s="175"/>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6"/>
      <c r="BA16" s="176"/>
      <c r="BB16" s="176"/>
      <c r="BC16" s="176"/>
      <c r="BD16" s="176"/>
      <c r="BE16" s="176"/>
      <c r="BF16" s="176"/>
      <c r="BG16" s="176"/>
      <c r="BH16" s="176"/>
      <c r="BI16" s="176"/>
      <c r="BJ16" s="176"/>
      <c r="BK16" s="176"/>
      <c r="BL16" s="176"/>
      <c r="BM16" s="176"/>
      <c r="BN16" s="176"/>
      <c r="BO16" s="176"/>
      <c r="BP16" s="176"/>
      <c r="BQ16" s="176"/>
      <c r="BR16" s="176"/>
      <c r="BS16" s="176"/>
      <c r="BT16" s="176"/>
      <c r="BU16" s="176"/>
      <c r="BV16" s="176"/>
      <c r="BW16" s="176"/>
      <c r="BX16" s="176"/>
      <c r="BY16" s="176"/>
      <c r="BZ16" s="176"/>
      <c r="CA16" s="176"/>
      <c r="CB16" s="176"/>
      <c r="CC16" s="176"/>
      <c r="CD16" s="176"/>
      <c r="CE16" s="175"/>
      <c r="CF16" s="173"/>
      <c r="CG16" s="173"/>
      <c r="CH16" s="173"/>
      <c r="CI16" s="173"/>
      <c r="CJ16" s="175"/>
      <c r="CK16">
        <v>0</v>
      </c>
      <c r="CL16">
        <v>0</v>
      </c>
      <c r="CM16">
        <v>0</v>
      </c>
      <c r="CN16">
        <v>0</v>
      </c>
      <c r="CO16">
        <v>0</v>
      </c>
      <c r="CP16">
        <v>0</v>
      </c>
      <c r="CQ16">
        <v>0</v>
      </c>
      <c r="CR16">
        <v>0</v>
      </c>
      <c r="CS16">
        <v>0</v>
      </c>
      <c r="CT16">
        <v>0</v>
      </c>
      <c r="CU16">
        <v>0</v>
      </c>
      <c r="CV16">
        <v>0</v>
      </c>
      <c r="CW16">
        <v>0</v>
      </c>
      <c r="CX16">
        <v>0</v>
      </c>
      <c r="CY16">
        <v>0</v>
      </c>
      <c r="CZ16">
        <v>0</v>
      </c>
      <c r="DA16">
        <v>0</v>
      </c>
      <c r="DB16">
        <v>0</v>
      </c>
      <c r="DC16">
        <v>0</v>
      </c>
      <c r="DD16">
        <v>0</v>
      </c>
      <c r="DE16">
        <v>0</v>
      </c>
      <c r="DF16">
        <v>0</v>
      </c>
      <c r="DG16">
        <v>0</v>
      </c>
      <c r="DH16">
        <v>0</v>
      </c>
      <c r="DI16">
        <v>0</v>
      </c>
      <c r="DJ16">
        <v>0</v>
      </c>
      <c r="DK16">
        <v>0</v>
      </c>
      <c r="DL16">
        <v>0</v>
      </c>
      <c r="DM16">
        <v>0</v>
      </c>
      <c r="DN16">
        <v>0</v>
      </c>
      <c r="DO16">
        <v>0</v>
      </c>
      <c r="DP16">
        <v>0</v>
      </c>
      <c r="DQ16">
        <v>0</v>
      </c>
      <c r="DR16">
        <v>200375.767059543</v>
      </c>
    </row>
    <row r="17" spans="1:122">
      <c r="A17" s="223"/>
      <c r="B17" s="224"/>
      <c r="C17" s="175"/>
      <c r="D17" s="174"/>
      <c r="E17" s="175"/>
      <c r="F17" s="175"/>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V17" s="176"/>
      <c r="AW17" s="176"/>
      <c r="AX17" s="176"/>
      <c r="AY17" s="176"/>
      <c r="AZ17" s="176"/>
      <c r="BA17" s="176"/>
      <c r="BB17" s="176"/>
      <c r="BC17" s="176"/>
      <c r="BD17" s="176"/>
      <c r="BE17" s="176"/>
      <c r="BF17" s="176"/>
      <c r="BG17" s="176"/>
      <c r="BH17" s="176"/>
      <c r="BI17" s="176"/>
      <c r="BJ17" s="176"/>
      <c r="BK17" s="176"/>
      <c r="BL17" s="176"/>
      <c r="BM17" s="176"/>
      <c r="BN17" s="176"/>
      <c r="BO17" s="176"/>
      <c r="BP17" s="176"/>
      <c r="BQ17" s="176"/>
      <c r="BR17" s="176"/>
      <c r="BS17" s="176"/>
      <c r="BT17" s="176"/>
      <c r="BU17" s="176"/>
      <c r="BV17" s="176"/>
      <c r="BW17" s="176"/>
      <c r="BX17" s="176"/>
      <c r="BY17" s="176"/>
      <c r="BZ17" s="176"/>
      <c r="CA17" s="176"/>
      <c r="CB17" s="176"/>
      <c r="CC17" s="176"/>
      <c r="CD17" s="176"/>
      <c r="CE17" s="175"/>
      <c r="CF17" s="173"/>
      <c r="CG17" s="173"/>
      <c r="CH17" s="173"/>
      <c r="CI17" s="173"/>
      <c r="CJ17" s="175"/>
      <c r="CK17">
        <v>0</v>
      </c>
      <c r="CL17">
        <v>0</v>
      </c>
      <c r="CM17">
        <v>0</v>
      </c>
      <c r="CN17">
        <v>0</v>
      </c>
      <c r="CO17">
        <v>0</v>
      </c>
      <c r="CP17">
        <v>0</v>
      </c>
      <c r="CQ17">
        <v>0</v>
      </c>
      <c r="CR17">
        <v>0</v>
      </c>
      <c r="CS17">
        <v>0</v>
      </c>
      <c r="CT17">
        <v>0</v>
      </c>
      <c r="CU17">
        <v>0</v>
      </c>
      <c r="CV17">
        <v>0</v>
      </c>
      <c r="CW17">
        <v>0</v>
      </c>
      <c r="CX17">
        <v>0</v>
      </c>
      <c r="CY17">
        <v>0</v>
      </c>
      <c r="CZ17">
        <v>0</v>
      </c>
      <c r="DA17">
        <v>0</v>
      </c>
      <c r="DB17">
        <v>0</v>
      </c>
      <c r="DC17">
        <v>0</v>
      </c>
      <c r="DD17">
        <v>0</v>
      </c>
      <c r="DE17">
        <v>0</v>
      </c>
      <c r="DF17">
        <v>0</v>
      </c>
      <c r="DG17">
        <v>0</v>
      </c>
      <c r="DH17">
        <v>0</v>
      </c>
      <c r="DI17">
        <v>0</v>
      </c>
      <c r="DJ17">
        <v>0</v>
      </c>
      <c r="DK17">
        <v>0</v>
      </c>
      <c r="DL17">
        <v>0</v>
      </c>
      <c r="DM17">
        <v>0</v>
      </c>
      <c r="DN17">
        <v>0</v>
      </c>
      <c r="DO17">
        <v>0</v>
      </c>
      <c r="DP17">
        <v>0</v>
      </c>
      <c r="DQ17">
        <v>0</v>
      </c>
      <c r="DR17">
        <v>111069.38831656118</v>
      </c>
    </row>
    <row r="18" spans="1:122">
      <c r="A18" s="223"/>
      <c r="B18" s="224"/>
      <c r="C18" s="175"/>
      <c r="D18" s="174"/>
      <c r="E18" s="175"/>
      <c r="F18" s="175"/>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6"/>
      <c r="BA18" s="176"/>
      <c r="BB18" s="176"/>
      <c r="BC18" s="176"/>
      <c r="BD18" s="176"/>
      <c r="BE18" s="176"/>
      <c r="BF18" s="176"/>
      <c r="BG18" s="176"/>
      <c r="BH18" s="176"/>
      <c r="BI18" s="176"/>
      <c r="BJ18" s="176"/>
      <c r="BK18" s="176"/>
      <c r="BL18" s="176"/>
      <c r="BM18" s="176"/>
      <c r="BN18" s="176"/>
      <c r="BO18" s="176"/>
      <c r="BP18" s="176"/>
      <c r="BQ18" s="176"/>
      <c r="BR18" s="176"/>
      <c r="BS18" s="176"/>
      <c r="BT18" s="176"/>
      <c r="BU18" s="176"/>
      <c r="BV18" s="176"/>
      <c r="BW18" s="176"/>
      <c r="BX18" s="176"/>
      <c r="BY18" s="176"/>
      <c r="BZ18" s="176"/>
      <c r="CA18" s="176"/>
      <c r="CB18" s="176"/>
      <c r="CC18" s="176"/>
      <c r="CD18" s="176"/>
      <c r="CE18" s="175"/>
      <c r="CF18" s="173"/>
      <c r="CG18" s="173"/>
      <c r="CH18" s="173"/>
      <c r="CI18" s="173"/>
      <c r="CJ18" s="175"/>
      <c r="CK18">
        <v>0</v>
      </c>
      <c r="CL18">
        <v>0</v>
      </c>
      <c r="CM18">
        <v>0</v>
      </c>
      <c r="CN18">
        <v>0</v>
      </c>
      <c r="CO18">
        <v>0</v>
      </c>
      <c r="CP18">
        <v>0</v>
      </c>
      <c r="CQ18">
        <v>0</v>
      </c>
      <c r="CR18">
        <v>0</v>
      </c>
      <c r="CS18">
        <v>0</v>
      </c>
      <c r="CT18">
        <v>0</v>
      </c>
      <c r="CU18">
        <v>0</v>
      </c>
      <c r="CV18">
        <v>0</v>
      </c>
      <c r="CW18">
        <v>0</v>
      </c>
      <c r="CX18">
        <v>0</v>
      </c>
      <c r="CY18">
        <v>0</v>
      </c>
      <c r="CZ18">
        <v>0</v>
      </c>
      <c r="DA18">
        <v>0</v>
      </c>
      <c r="DB18">
        <v>0</v>
      </c>
      <c r="DC18">
        <v>0</v>
      </c>
      <c r="DD18">
        <v>0</v>
      </c>
      <c r="DE18">
        <v>0</v>
      </c>
      <c r="DF18">
        <v>0</v>
      </c>
      <c r="DG18">
        <v>0</v>
      </c>
      <c r="DH18">
        <v>0</v>
      </c>
      <c r="DI18">
        <v>0</v>
      </c>
      <c r="DJ18">
        <v>0</v>
      </c>
      <c r="DK18">
        <v>0</v>
      </c>
      <c r="DL18">
        <v>0</v>
      </c>
      <c r="DM18">
        <v>0</v>
      </c>
      <c r="DN18">
        <v>0</v>
      </c>
      <c r="DO18">
        <v>0</v>
      </c>
      <c r="DP18">
        <v>0</v>
      </c>
      <c r="DQ18">
        <v>0</v>
      </c>
      <c r="DR18">
        <v>384386.53042488499</v>
      </c>
    </row>
    <row r="19" spans="1:122">
      <c r="A19" s="223"/>
      <c r="B19" s="224"/>
      <c r="C19" s="175"/>
      <c r="D19" s="174"/>
      <c r="E19" s="175"/>
      <c r="F19" s="175"/>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6"/>
      <c r="BA19" s="176"/>
      <c r="BB19" s="176"/>
      <c r="BC19" s="176"/>
      <c r="BD19" s="176"/>
      <c r="BE19" s="176"/>
      <c r="BF19" s="176"/>
      <c r="BG19" s="176"/>
      <c r="BH19" s="176"/>
      <c r="BI19" s="176"/>
      <c r="BJ19" s="176"/>
      <c r="BK19" s="176"/>
      <c r="BL19" s="176"/>
      <c r="BM19" s="176"/>
      <c r="BN19" s="176"/>
      <c r="BO19" s="176"/>
      <c r="BP19" s="176"/>
      <c r="BQ19" s="176"/>
      <c r="BR19" s="176"/>
      <c r="BS19" s="176"/>
      <c r="BT19" s="176"/>
      <c r="BU19" s="176"/>
      <c r="BV19" s="176"/>
      <c r="BW19" s="176"/>
      <c r="BX19" s="176"/>
      <c r="BY19" s="176"/>
      <c r="BZ19" s="176"/>
      <c r="CA19" s="176"/>
      <c r="CB19" s="176"/>
      <c r="CC19" s="176"/>
      <c r="CD19" s="176"/>
      <c r="CE19" s="175"/>
      <c r="CF19" s="173"/>
      <c r="CG19" s="173"/>
      <c r="CH19" s="173"/>
      <c r="CI19" s="173"/>
      <c r="CJ19" s="175"/>
      <c r="CK19">
        <v>0</v>
      </c>
      <c r="CL19">
        <v>0</v>
      </c>
      <c r="CM19">
        <v>0</v>
      </c>
      <c r="CN19">
        <v>0</v>
      </c>
      <c r="CO19">
        <v>0</v>
      </c>
      <c r="CP19">
        <v>0</v>
      </c>
      <c r="CQ19">
        <v>0</v>
      </c>
      <c r="CR19">
        <v>0</v>
      </c>
      <c r="CS19">
        <v>0</v>
      </c>
      <c r="CT19">
        <v>0</v>
      </c>
      <c r="CU19">
        <v>0</v>
      </c>
      <c r="CV19">
        <v>0</v>
      </c>
      <c r="CW19">
        <v>0</v>
      </c>
      <c r="CX19">
        <v>0</v>
      </c>
      <c r="CY19">
        <v>0</v>
      </c>
      <c r="CZ19">
        <v>0</v>
      </c>
      <c r="DA19">
        <v>0</v>
      </c>
      <c r="DB19">
        <v>0</v>
      </c>
      <c r="DC19">
        <v>0</v>
      </c>
      <c r="DD19">
        <v>0</v>
      </c>
      <c r="DE19">
        <v>0</v>
      </c>
      <c r="DF19">
        <v>0</v>
      </c>
      <c r="DG19">
        <v>0</v>
      </c>
      <c r="DH19">
        <v>0</v>
      </c>
      <c r="DI19">
        <v>0</v>
      </c>
      <c r="DJ19">
        <v>0</v>
      </c>
      <c r="DK19">
        <v>0</v>
      </c>
      <c r="DL19">
        <v>0</v>
      </c>
      <c r="DM19">
        <v>0</v>
      </c>
      <c r="DN19">
        <v>0</v>
      </c>
      <c r="DO19">
        <v>0</v>
      </c>
      <c r="DP19">
        <v>0</v>
      </c>
      <c r="DQ19">
        <v>0</v>
      </c>
      <c r="DR19">
        <v>46920.406685215348</v>
      </c>
    </row>
    <row r="20" spans="1:122">
      <c r="A20" s="223"/>
      <c r="B20" s="224"/>
      <c r="C20" s="175"/>
      <c r="D20" s="174"/>
      <c r="E20" s="175"/>
      <c r="F20" s="175"/>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6"/>
      <c r="BA20" s="176"/>
      <c r="BB20" s="176"/>
      <c r="BC20" s="176"/>
      <c r="BD20" s="176"/>
      <c r="BE20" s="176"/>
      <c r="BF20" s="176"/>
      <c r="BG20" s="176"/>
      <c r="BH20" s="176"/>
      <c r="BI20" s="176"/>
      <c r="BJ20" s="176"/>
      <c r="BK20" s="176"/>
      <c r="BL20" s="176"/>
      <c r="BM20" s="176"/>
      <c r="BN20" s="176"/>
      <c r="BO20" s="176"/>
      <c r="BP20" s="176"/>
      <c r="BQ20" s="176"/>
      <c r="BR20" s="176"/>
      <c r="BS20" s="176"/>
      <c r="BT20" s="176"/>
      <c r="BU20" s="176"/>
      <c r="BV20" s="176"/>
      <c r="BW20" s="176"/>
      <c r="BX20" s="176"/>
      <c r="BY20" s="176"/>
      <c r="BZ20" s="176"/>
      <c r="CA20" s="176"/>
      <c r="CB20" s="176"/>
      <c r="CC20" s="176"/>
      <c r="CD20" s="176"/>
      <c r="CE20" s="175"/>
      <c r="CF20" s="173"/>
      <c r="CG20" s="173"/>
      <c r="CH20" s="173"/>
      <c r="CI20" s="173"/>
      <c r="CJ20" s="175"/>
      <c r="CK20">
        <v>0</v>
      </c>
      <c r="CL20">
        <v>0</v>
      </c>
      <c r="CM20">
        <v>0</v>
      </c>
      <c r="CN20">
        <v>0</v>
      </c>
      <c r="CO20">
        <v>0</v>
      </c>
      <c r="CP20">
        <v>0</v>
      </c>
      <c r="CQ20">
        <v>0</v>
      </c>
      <c r="CR20">
        <v>0</v>
      </c>
      <c r="CS20">
        <v>0</v>
      </c>
      <c r="CT20">
        <v>0</v>
      </c>
      <c r="CU20">
        <v>0</v>
      </c>
      <c r="CV20">
        <v>0</v>
      </c>
      <c r="CW20">
        <v>0</v>
      </c>
      <c r="CX20">
        <v>0</v>
      </c>
      <c r="CY20">
        <v>0</v>
      </c>
      <c r="CZ20">
        <v>0</v>
      </c>
      <c r="DA20">
        <v>0</v>
      </c>
      <c r="DB20">
        <v>0</v>
      </c>
      <c r="DC20">
        <v>0</v>
      </c>
      <c r="DD20">
        <v>0</v>
      </c>
      <c r="DE20">
        <v>0</v>
      </c>
      <c r="DF20">
        <v>0</v>
      </c>
      <c r="DG20">
        <v>0</v>
      </c>
      <c r="DH20">
        <v>0</v>
      </c>
      <c r="DI20">
        <v>0</v>
      </c>
      <c r="DJ20">
        <v>0</v>
      </c>
      <c r="DK20">
        <v>0</v>
      </c>
      <c r="DL20">
        <v>0</v>
      </c>
      <c r="DM20">
        <v>0</v>
      </c>
      <c r="DN20">
        <v>0</v>
      </c>
      <c r="DO20">
        <v>0</v>
      </c>
      <c r="DP20">
        <v>0</v>
      </c>
      <c r="DQ20">
        <v>0</v>
      </c>
      <c r="DR20">
        <v>274805.60296604829</v>
      </c>
    </row>
    <row r="21" spans="1:122">
      <c r="A21" s="223"/>
      <c r="B21" s="224"/>
      <c r="C21" s="175"/>
      <c r="D21" s="174"/>
      <c r="E21" s="175"/>
      <c r="F21" s="175"/>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c r="BC21" s="176"/>
      <c r="BD21" s="176"/>
      <c r="BE21" s="176"/>
      <c r="BF21" s="176"/>
      <c r="BG21" s="176"/>
      <c r="BH21" s="176"/>
      <c r="BI21" s="176"/>
      <c r="BJ21" s="176"/>
      <c r="BK21" s="176"/>
      <c r="BL21" s="176"/>
      <c r="BM21" s="176"/>
      <c r="BN21" s="176"/>
      <c r="BO21" s="176"/>
      <c r="BP21" s="176"/>
      <c r="BQ21" s="176"/>
      <c r="BR21" s="176"/>
      <c r="BS21" s="176"/>
      <c r="BT21" s="176"/>
      <c r="BU21" s="176"/>
      <c r="BV21" s="176"/>
      <c r="BW21" s="176"/>
      <c r="BX21" s="176"/>
      <c r="BY21" s="176"/>
      <c r="BZ21" s="176"/>
      <c r="CA21" s="176"/>
      <c r="CB21" s="176"/>
      <c r="CC21" s="176"/>
      <c r="CD21" s="176"/>
      <c r="CE21" s="175"/>
      <c r="CF21" s="173"/>
      <c r="CG21" s="173"/>
      <c r="CH21" s="173"/>
      <c r="CI21" s="173"/>
      <c r="CJ21" s="175"/>
      <c r="CK21">
        <v>0</v>
      </c>
      <c r="CL21">
        <v>0</v>
      </c>
      <c r="CM21">
        <v>0</v>
      </c>
      <c r="CN21">
        <v>0</v>
      </c>
      <c r="CO21">
        <v>0</v>
      </c>
      <c r="CP21">
        <v>0</v>
      </c>
      <c r="CQ21">
        <v>0</v>
      </c>
      <c r="CR21">
        <v>0</v>
      </c>
      <c r="CS21">
        <v>0</v>
      </c>
      <c r="CT21">
        <v>0</v>
      </c>
      <c r="CU21">
        <v>0</v>
      </c>
      <c r="CV21">
        <v>0</v>
      </c>
      <c r="CW21">
        <v>0</v>
      </c>
      <c r="CX21">
        <v>0</v>
      </c>
      <c r="CY21">
        <v>0</v>
      </c>
      <c r="CZ21">
        <v>0</v>
      </c>
      <c r="DA21">
        <v>0</v>
      </c>
      <c r="DB21">
        <v>0</v>
      </c>
      <c r="DC21">
        <v>0</v>
      </c>
      <c r="DD21">
        <v>0</v>
      </c>
      <c r="DE21">
        <v>0</v>
      </c>
      <c r="DF21">
        <v>0</v>
      </c>
      <c r="DG21">
        <v>0</v>
      </c>
      <c r="DH21">
        <v>0</v>
      </c>
      <c r="DI21">
        <v>0</v>
      </c>
      <c r="DJ21">
        <v>0</v>
      </c>
      <c r="DK21">
        <v>0</v>
      </c>
      <c r="DL21">
        <v>0</v>
      </c>
      <c r="DM21">
        <v>0</v>
      </c>
      <c r="DN21">
        <v>0</v>
      </c>
      <c r="DO21">
        <v>0</v>
      </c>
      <c r="DP21">
        <v>0</v>
      </c>
      <c r="DQ21">
        <v>0</v>
      </c>
      <c r="DR21">
        <v>306273.4302705687</v>
      </c>
    </row>
    <row r="22" spans="1:122">
      <c r="A22" s="223"/>
      <c r="B22" s="224"/>
      <c r="C22" s="175"/>
      <c r="D22" s="174"/>
      <c r="E22" s="175"/>
      <c r="F22" s="175"/>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6"/>
      <c r="BA22" s="176"/>
      <c r="BB22" s="176"/>
      <c r="BC22" s="176"/>
      <c r="BD22" s="176"/>
      <c r="BE22" s="176"/>
      <c r="BF22" s="176"/>
      <c r="BG22" s="176"/>
      <c r="BH22" s="176"/>
      <c r="BI22" s="176"/>
      <c r="BJ22" s="176"/>
      <c r="BK22" s="176"/>
      <c r="BL22" s="176"/>
      <c r="BM22" s="176"/>
      <c r="BN22" s="176"/>
      <c r="BO22" s="176"/>
      <c r="BP22" s="176"/>
      <c r="BQ22" s="176"/>
      <c r="BR22" s="176"/>
      <c r="BS22" s="176"/>
      <c r="BT22" s="176"/>
      <c r="BU22" s="176"/>
      <c r="BV22" s="176"/>
      <c r="BW22" s="176"/>
      <c r="BX22" s="176"/>
      <c r="BY22" s="176"/>
      <c r="BZ22" s="176"/>
      <c r="CA22" s="176"/>
      <c r="CB22" s="176"/>
      <c r="CC22" s="176"/>
      <c r="CD22" s="176"/>
      <c r="CE22" s="175"/>
      <c r="CF22" s="173"/>
      <c r="CG22" s="173"/>
      <c r="CH22" s="173"/>
      <c r="CI22" s="173"/>
      <c r="CJ22" s="175"/>
      <c r="CK22">
        <v>0</v>
      </c>
      <c r="CL22">
        <v>0</v>
      </c>
      <c r="CM22">
        <v>0</v>
      </c>
      <c r="CN22">
        <v>0</v>
      </c>
      <c r="CO22">
        <v>0</v>
      </c>
      <c r="CP22">
        <v>0</v>
      </c>
      <c r="CQ22">
        <v>0</v>
      </c>
      <c r="CR22">
        <v>0</v>
      </c>
      <c r="CS22">
        <v>0</v>
      </c>
      <c r="CT22">
        <v>0</v>
      </c>
      <c r="CU22">
        <v>0</v>
      </c>
      <c r="CV22">
        <v>0</v>
      </c>
      <c r="CW22">
        <v>0</v>
      </c>
      <c r="CX22">
        <v>0</v>
      </c>
      <c r="CY22">
        <v>0</v>
      </c>
      <c r="CZ22">
        <v>0</v>
      </c>
      <c r="DA22">
        <v>0</v>
      </c>
      <c r="DB22">
        <v>0</v>
      </c>
      <c r="DC22">
        <v>0</v>
      </c>
      <c r="DD22">
        <v>0</v>
      </c>
      <c r="DE22">
        <v>0</v>
      </c>
      <c r="DF22">
        <v>0</v>
      </c>
      <c r="DG22">
        <v>0</v>
      </c>
      <c r="DH22">
        <v>0</v>
      </c>
      <c r="DI22">
        <v>0</v>
      </c>
      <c r="DJ22">
        <v>0</v>
      </c>
      <c r="DK22">
        <v>0</v>
      </c>
      <c r="DL22">
        <v>0</v>
      </c>
      <c r="DM22">
        <v>0</v>
      </c>
      <c r="DN22">
        <v>0</v>
      </c>
      <c r="DO22">
        <v>0</v>
      </c>
      <c r="DP22">
        <v>0</v>
      </c>
      <c r="DQ22">
        <v>0</v>
      </c>
      <c r="DR22">
        <v>238810.49999999892</v>
      </c>
    </row>
    <row r="23" spans="1:122">
      <c r="A23" s="223"/>
      <c r="B23" s="224"/>
      <c r="C23" s="175"/>
      <c r="D23" s="174"/>
      <c r="E23" s="175"/>
      <c r="F23" s="175"/>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c r="BC23" s="176"/>
      <c r="BD23" s="176"/>
      <c r="BE23" s="176"/>
      <c r="BF23" s="176"/>
      <c r="BG23" s="176"/>
      <c r="BH23" s="176"/>
      <c r="BI23" s="176"/>
      <c r="BJ23" s="176"/>
      <c r="BK23" s="176"/>
      <c r="BL23" s="176"/>
      <c r="BM23" s="176"/>
      <c r="BN23" s="176"/>
      <c r="BO23" s="176"/>
      <c r="BP23" s="176"/>
      <c r="BQ23" s="176"/>
      <c r="BR23" s="176"/>
      <c r="BS23" s="176"/>
      <c r="BT23" s="176"/>
      <c r="BU23" s="176"/>
      <c r="BV23" s="176"/>
      <c r="BW23" s="176"/>
      <c r="BX23" s="176"/>
      <c r="BY23" s="176"/>
      <c r="BZ23" s="176"/>
      <c r="CA23" s="176"/>
      <c r="CB23" s="176"/>
      <c r="CC23" s="176"/>
      <c r="CD23" s="176"/>
      <c r="CE23" s="175"/>
      <c r="CF23" s="173"/>
      <c r="CG23" s="173"/>
      <c r="CH23" s="173"/>
      <c r="CI23" s="173"/>
      <c r="CJ23" s="175"/>
      <c r="CK23">
        <v>0</v>
      </c>
      <c r="CL23">
        <v>0</v>
      </c>
      <c r="CM23">
        <v>0</v>
      </c>
      <c r="CN23">
        <v>0</v>
      </c>
      <c r="CO23">
        <v>0</v>
      </c>
      <c r="CP23">
        <v>0</v>
      </c>
      <c r="CQ23">
        <v>0</v>
      </c>
      <c r="CR23">
        <v>0</v>
      </c>
      <c r="CS23">
        <v>0</v>
      </c>
      <c r="CT23">
        <v>0</v>
      </c>
      <c r="CU23">
        <v>0</v>
      </c>
      <c r="CV23">
        <v>0</v>
      </c>
      <c r="CW23">
        <v>0</v>
      </c>
      <c r="CX23">
        <v>0</v>
      </c>
      <c r="CY23">
        <v>0</v>
      </c>
      <c r="CZ23">
        <v>0</v>
      </c>
      <c r="DA23">
        <v>0</v>
      </c>
      <c r="DB23">
        <v>0</v>
      </c>
      <c r="DC23">
        <v>0</v>
      </c>
      <c r="DD23">
        <v>0</v>
      </c>
      <c r="DE23">
        <v>0</v>
      </c>
      <c r="DF23">
        <v>0</v>
      </c>
      <c r="DG23">
        <v>0</v>
      </c>
      <c r="DH23">
        <v>0</v>
      </c>
      <c r="DI23">
        <v>0</v>
      </c>
      <c r="DJ23">
        <v>0</v>
      </c>
      <c r="DK23">
        <v>0</v>
      </c>
      <c r="DL23">
        <v>0</v>
      </c>
      <c r="DM23">
        <v>0</v>
      </c>
      <c r="DN23">
        <v>0</v>
      </c>
      <c r="DO23">
        <v>0</v>
      </c>
      <c r="DP23">
        <v>0</v>
      </c>
      <c r="DQ23">
        <v>0</v>
      </c>
      <c r="DR23">
        <v>99436.251282708137</v>
      </c>
    </row>
    <row r="24" spans="1:122">
      <c r="A24" s="223"/>
      <c r="B24" s="224"/>
      <c r="C24" s="175"/>
      <c r="D24" s="174"/>
      <c r="E24" s="175"/>
      <c r="F24" s="175"/>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176"/>
      <c r="AQ24" s="176"/>
      <c r="AR24" s="176"/>
      <c r="AS24" s="176"/>
      <c r="AT24" s="176"/>
      <c r="AU24" s="176"/>
      <c r="AV24" s="176"/>
      <c r="AW24" s="176"/>
      <c r="AX24" s="176"/>
      <c r="AY24" s="176"/>
      <c r="AZ24" s="176"/>
      <c r="BA24" s="176"/>
      <c r="BB24" s="176"/>
      <c r="BC24" s="176"/>
      <c r="BD24" s="176"/>
      <c r="BE24" s="176"/>
      <c r="BF24" s="176"/>
      <c r="BG24" s="176"/>
      <c r="BH24" s="176"/>
      <c r="BI24" s="176"/>
      <c r="BJ24" s="176"/>
      <c r="BK24" s="176"/>
      <c r="BL24" s="176"/>
      <c r="BM24" s="176"/>
      <c r="BN24" s="176"/>
      <c r="BO24" s="176"/>
      <c r="BP24" s="176"/>
      <c r="BQ24" s="176"/>
      <c r="BR24" s="176"/>
      <c r="BS24" s="176"/>
      <c r="BT24" s="176"/>
      <c r="BU24" s="176"/>
      <c r="BV24" s="176"/>
      <c r="BW24" s="176"/>
      <c r="BX24" s="176"/>
      <c r="BY24" s="176"/>
      <c r="BZ24" s="176"/>
      <c r="CA24" s="176"/>
      <c r="CB24" s="176"/>
      <c r="CC24" s="176"/>
      <c r="CD24" s="176"/>
      <c r="CE24" s="175"/>
      <c r="CF24" s="173"/>
      <c r="CG24" s="173"/>
      <c r="CH24" s="173"/>
      <c r="CI24" s="173"/>
      <c r="CJ24" s="175"/>
      <c r="CK24">
        <v>0</v>
      </c>
      <c r="CL24">
        <v>0</v>
      </c>
      <c r="CM24">
        <v>0</v>
      </c>
      <c r="CN24">
        <v>0</v>
      </c>
      <c r="CO24">
        <v>0</v>
      </c>
      <c r="CP24">
        <v>0</v>
      </c>
      <c r="CQ24">
        <v>0</v>
      </c>
      <c r="CR24">
        <v>0</v>
      </c>
      <c r="CS24">
        <v>0</v>
      </c>
      <c r="CT24">
        <v>0</v>
      </c>
      <c r="CU24">
        <v>0</v>
      </c>
      <c r="CV24">
        <v>0</v>
      </c>
      <c r="CW24">
        <v>0</v>
      </c>
      <c r="CX24">
        <v>0</v>
      </c>
      <c r="CY24">
        <v>0</v>
      </c>
      <c r="CZ24">
        <v>0</v>
      </c>
      <c r="DA24">
        <v>0</v>
      </c>
      <c r="DB24">
        <v>0</v>
      </c>
      <c r="DC24">
        <v>0</v>
      </c>
      <c r="DD24">
        <v>0</v>
      </c>
      <c r="DE24">
        <v>0</v>
      </c>
      <c r="DF24">
        <v>0</v>
      </c>
      <c r="DG24">
        <v>0</v>
      </c>
      <c r="DH24">
        <v>0</v>
      </c>
      <c r="DI24">
        <v>0</v>
      </c>
      <c r="DJ24">
        <v>0</v>
      </c>
      <c r="DK24">
        <v>0</v>
      </c>
      <c r="DL24">
        <v>0</v>
      </c>
      <c r="DM24">
        <v>0</v>
      </c>
      <c r="DN24">
        <v>0</v>
      </c>
      <c r="DO24">
        <v>0</v>
      </c>
      <c r="DP24">
        <v>0</v>
      </c>
      <c r="DQ24">
        <v>0</v>
      </c>
      <c r="DR24">
        <v>-320522.90304236242</v>
      </c>
    </row>
    <row r="25" spans="1:122">
      <c r="A25" s="223"/>
      <c r="B25" s="224"/>
      <c r="C25" s="175"/>
      <c r="D25" s="174"/>
      <c r="E25" s="175"/>
      <c r="F25" s="175"/>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6"/>
      <c r="AM25" s="176"/>
      <c r="AN25" s="176"/>
      <c r="AO25" s="176"/>
      <c r="AP25" s="176"/>
      <c r="AQ25" s="176"/>
      <c r="AR25" s="176"/>
      <c r="AS25" s="176"/>
      <c r="AT25" s="176"/>
      <c r="AU25" s="176"/>
      <c r="AV25" s="176"/>
      <c r="AW25" s="176"/>
      <c r="AX25" s="176"/>
      <c r="AY25" s="176"/>
      <c r="AZ25" s="176"/>
      <c r="BA25" s="176"/>
      <c r="BB25" s="176"/>
      <c r="BC25" s="176"/>
      <c r="BD25" s="176"/>
      <c r="BE25" s="176"/>
      <c r="BF25" s="176"/>
      <c r="BG25" s="176"/>
      <c r="BH25" s="176"/>
      <c r="BI25" s="176"/>
      <c r="BJ25" s="176"/>
      <c r="BK25" s="176"/>
      <c r="BL25" s="176"/>
      <c r="BM25" s="176"/>
      <c r="BN25" s="176"/>
      <c r="BO25" s="176"/>
      <c r="BP25" s="176"/>
      <c r="BQ25" s="176"/>
      <c r="BR25" s="176"/>
      <c r="BS25" s="176"/>
      <c r="BT25" s="176"/>
      <c r="BU25" s="176"/>
      <c r="BV25" s="176"/>
      <c r="BW25" s="176"/>
      <c r="BX25" s="176"/>
      <c r="BY25" s="176"/>
      <c r="BZ25" s="176"/>
      <c r="CA25" s="176"/>
      <c r="CB25" s="176"/>
      <c r="CC25" s="176"/>
      <c r="CD25" s="176"/>
      <c r="CE25" s="175"/>
      <c r="CF25" s="173"/>
      <c r="CG25" s="173"/>
      <c r="CH25" s="173"/>
      <c r="CI25" s="173"/>
      <c r="CJ25" s="175"/>
      <c r="CK25">
        <v>0</v>
      </c>
      <c r="CL25">
        <v>0</v>
      </c>
      <c r="CM25">
        <v>0</v>
      </c>
      <c r="CN25">
        <v>0</v>
      </c>
      <c r="CO25">
        <v>0</v>
      </c>
      <c r="CP25">
        <v>0</v>
      </c>
      <c r="CQ25">
        <v>0</v>
      </c>
      <c r="CR25">
        <v>0</v>
      </c>
      <c r="CS25">
        <v>0</v>
      </c>
      <c r="CT25">
        <v>0</v>
      </c>
      <c r="CU25">
        <v>0</v>
      </c>
      <c r="CV25">
        <v>0</v>
      </c>
      <c r="CW25">
        <v>0</v>
      </c>
      <c r="CX25">
        <v>0</v>
      </c>
      <c r="CY25">
        <v>0</v>
      </c>
      <c r="CZ25">
        <v>0</v>
      </c>
      <c r="DA25">
        <v>0</v>
      </c>
      <c r="DB25">
        <v>0</v>
      </c>
      <c r="DC25">
        <v>0</v>
      </c>
      <c r="DD25">
        <v>0</v>
      </c>
      <c r="DE25">
        <v>0</v>
      </c>
      <c r="DF25">
        <v>0</v>
      </c>
      <c r="DG25">
        <v>0</v>
      </c>
      <c r="DH25">
        <v>0</v>
      </c>
      <c r="DI25">
        <v>0</v>
      </c>
      <c r="DJ25">
        <v>0</v>
      </c>
      <c r="DK25">
        <v>0</v>
      </c>
      <c r="DL25">
        <v>0</v>
      </c>
      <c r="DM25">
        <v>0</v>
      </c>
      <c r="DN25">
        <v>0</v>
      </c>
      <c r="DO25">
        <v>0</v>
      </c>
      <c r="DP25">
        <v>0</v>
      </c>
      <c r="DQ25">
        <v>0</v>
      </c>
      <c r="DR25">
        <v>206046.91363474145</v>
      </c>
    </row>
    <row r="26" spans="1:122">
      <c r="A26" s="223"/>
      <c r="B26" s="224"/>
      <c r="C26" s="175"/>
      <c r="D26" s="174"/>
      <c r="E26" s="175"/>
      <c r="F26" s="175"/>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6"/>
      <c r="AU26" s="176"/>
      <c r="AV26" s="176"/>
      <c r="AW26" s="176"/>
      <c r="AX26" s="176"/>
      <c r="AY26" s="176"/>
      <c r="AZ26" s="176"/>
      <c r="BA26" s="176"/>
      <c r="BB26" s="176"/>
      <c r="BC26" s="176"/>
      <c r="BD26" s="176"/>
      <c r="BE26" s="176"/>
      <c r="BF26" s="176"/>
      <c r="BG26" s="176"/>
      <c r="BH26" s="176"/>
      <c r="BI26" s="176"/>
      <c r="BJ26" s="176"/>
      <c r="BK26" s="176"/>
      <c r="BL26" s="176"/>
      <c r="BM26" s="176"/>
      <c r="BN26" s="176"/>
      <c r="BO26" s="176"/>
      <c r="BP26" s="176"/>
      <c r="BQ26" s="176"/>
      <c r="BR26" s="176"/>
      <c r="BS26" s="176"/>
      <c r="BT26" s="176"/>
      <c r="BU26" s="176"/>
      <c r="BV26" s="176"/>
      <c r="BW26" s="176"/>
      <c r="BX26" s="176"/>
      <c r="BY26" s="176"/>
      <c r="BZ26" s="176"/>
      <c r="CA26" s="176"/>
      <c r="CB26" s="176"/>
      <c r="CC26" s="176"/>
      <c r="CD26" s="176"/>
      <c r="CE26" s="175"/>
      <c r="CF26" s="173"/>
      <c r="CG26" s="173"/>
      <c r="CH26" s="173"/>
      <c r="CI26" s="173"/>
      <c r="CJ26" s="175"/>
      <c r="CK26">
        <v>0</v>
      </c>
      <c r="CL26">
        <v>0</v>
      </c>
      <c r="CM26">
        <v>0</v>
      </c>
      <c r="CN26">
        <v>0</v>
      </c>
      <c r="CO26">
        <v>0</v>
      </c>
      <c r="CP26">
        <v>0</v>
      </c>
      <c r="CQ26">
        <v>0</v>
      </c>
      <c r="CR26">
        <v>0</v>
      </c>
      <c r="CS26">
        <v>0</v>
      </c>
      <c r="CT26">
        <v>0</v>
      </c>
      <c r="CU26">
        <v>0</v>
      </c>
      <c r="CV26">
        <v>0</v>
      </c>
      <c r="CW26">
        <v>0</v>
      </c>
      <c r="CX26">
        <v>0</v>
      </c>
      <c r="CY26">
        <v>0</v>
      </c>
      <c r="CZ26">
        <v>0</v>
      </c>
      <c r="DA26">
        <v>0</v>
      </c>
      <c r="DB26">
        <v>0</v>
      </c>
      <c r="DC26">
        <v>0</v>
      </c>
      <c r="DD26">
        <v>0</v>
      </c>
      <c r="DE26">
        <v>0</v>
      </c>
      <c r="DF26">
        <v>0</v>
      </c>
      <c r="DG26">
        <v>0</v>
      </c>
      <c r="DH26">
        <v>0</v>
      </c>
      <c r="DI26">
        <v>0</v>
      </c>
      <c r="DJ26">
        <v>0</v>
      </c>
      <c r="DK26">
        <v>0</v>
      </c>
      <c r="DL26">
        <v>0</v>
      </c>
      <c r="DM26">
        <v>0</v>
      </c>
      <c r="DN26">
        <v>0</v>
      </c>
      <c r="DO26">
        <v>0</v>
      </c>
      <c r="DP26">
        <v>0</v>
      </c>
      <c r="DQ26">
        <v>0</v>
      </c>
      <c r="DR26">
        <v>291470.41982952226</v>
      </c>
    </row>
    <row r="27" spans="1:122">
      <c r="A27" s="223"/>
      <c r="B27" s="224"/>
      <c r="C27" s="175"/>
      <c r="D27" s="174"/>
      <c r="E27" s="175"/>
      <c r="F27" s="175"/>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AZ27" s="176"/>
      <c r="BA27" s="176"/>
      <c r="BB27" s="176"/>
      <c r="BC27" s="176"/>
      <c r="BD27" s="176"/>
      <c r="BE27" s="176"/>
      <c r="BF27" s="176"/>
      <c r="BG27" s="176"/>
      <c r="BH27" s="176"/>
      <c r="BI27" s="176"/>
      <c r="BJ27" s="176"/>
      <c r="BK27" s="176"/>
      <c r="BL27" s="176"/>
      <c r="BM27" s="176"/>
      <c r="BN27" s="176"/>
      <c r="BO27" s="176"/>
      <c r="BP27" s="176"/>
      <c r="BQ27" s="176"/>
      <c r="BR27" s="176"/>
      <c r="BS27" s="176"/>
      <c r="BT27" s="176"/>
      <c r="BU27" s="176"/>
      <c r="BV27" s="176"/>
      <c r="BW27" s="176"/>
      <c r="BX27" s="176"/>
      <c r="BY27" s="176"/>
      <c r="BZ27" s="176"/>
      <c r="CA27" s="176"/>
      <c r="CB27" s="176"/>
      <c r="CC27" s="176"/>
      <c r="CD27" s="176"/>
      <c r="CE27" s="175"/>
      <c r="CF27" s="173"/>
      <c r="CG27" s="173"/>
      <c r="CH27" s="173"/>
      <c r="CI27" s="173"/>
      <c r="CJ27" s="175"/>
      <c r="CK27">
        <v>0</v>
      </c>
      <c r="CL27">
        <v>0</v>
      </c>
      <c r="CM27">
        <v>0</v>
      </c>
      <c r="CN27">
        <v>0</v>
      </c>
      <c r="CO27">
        <v>0</v>
      </c>
      <c r="CP27">
        <v>0</v>
      </c>
      <c r="CQ27">
        <v>0</v>
      </c>
      <c r="CR27">
        <v>0</v>
      </c>
      <c r="CS27">
        <v>0</v>
      </c>
      <c r="CT27">
        <v>0</v>
      </c>
      <c r="CU27">
        <v>0</v>
      </c>
      <c r="CV27">
        <v>0</v>
      </c>
      <c r="CW27">
        <v>0</v>
      </c>
      <c r="CX27">
        <v>0</v>
      </c>
      <c r="CY27">
        <v>0</v>
      </c>
      <c r="CZ27">
        <v>0</v>
      </c>
      <c r="DA27">
        <v>0</v>
      </c>
      <c r="DB27">
        <v>0</v>
      </c>
      <c r="DC27">
        <v>0</v>
      </c>
      <c r="DD27">
        <v>0</v>
      </c>
      <c r="DE27">
        <v>0</v>
      </c>
      <c r="DF27">
        <v>0</v>
      </c>
      <c r="DG27">
        <v>0</v>
      </c>
      <c r="DH27">
        <v>0</v>
      </c>
      <c r="DI27">
        <v>0</v>
      </c>
      <c r="DJ27">
        <v>0</v>
      </c>
      <c r="DK27">
        <v>0</v>
      </c>
      <c r="DL27">
        <v>0</v>
      </c>
      <c r="DM27">
        <v>0</v>
      </c>
      <c r="DN27">
        <v>0</v>
      </c>
      <c r="DO27">
        <v>0</v>
      </c>
      <c r="DP27">
        <v>0</v>
      </c>
      <c r="DQ27">
        <v>0</v>
      </c>
      <c r="DR27">
        <v>125045.95411841624</v>
      </c>
    </row>
    <row r="28" spans="1:122">
      <c r="A28" s="223"/>
      <c r="B28" s="224"/>
      <c r="C28" s="175"/>
      <c r="D28" s="174"/>
      <c r="E28" s="175"/>
      <c r="F28" s="175"/>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c r="AP28" s="176"/>
      <c r="AQ28" s="176"/>
      <c r="AR28" s="176"/>
      <c r="AS28" s="176"/>
      <c r="AT28" s="176"/>
      <c r="AU28" s="176"/>
      <c r="AV28" s="176"/>
      <c r="AW28" s="176"/>
      <c r="AX28" s="176"/>
      <c r="AY28" s="176"/>
      <c r="AZ28" s="176"/>
      <c r="BA28" s="176"/>
      <c r="BB28" s="176"/>
      <c r="BC28" s="176"/>
      <c r="BD28" s="176"/>
      <c r="BE28" s="176"/>
      <c r="BF28" s="176"/>
      <c r="BG28" s="176"/>
      <c r="BH28" s="176"/>
      <c r="BI28" s="176"/>
      <c r="BJ28" s="176"/>
      <c r="BK28" s="176"/>
      <c r="BL28" s="176"/>
      <c r="BM28" s="176"/>
      <c r="BN28" s="176"/>
      <c r="BO28" s="176"/>
      <c r="BP28" s="176"/>
      <c r="BQ28" s="176"/>
      <c r="BR28" s="176"/>
      <c r="BS28" s="176"/>
      <c r="BT28" s="176"/>
      <c r="BU28" s="176"/>
      <c r="BV28" s="176"/>
      <c r="BW28" s="176"/>
      <c r="BX28" s="176"/>
      <c r="BY28" s="176"/>
      <c r="BZ28" s="176"/>
      <c r="CA28" s="176"/>
      <c r="CB28" s="176"/>
      <c r="CC28" s="176"/>
      <c r="CD28" s="176"/>
      <c r="CE28" s="175"/>
      <c r="CF28" s="173"/>
      <c r="CG28" s="173"/>
      <c r="CH28" s="173"/>
      <c r="CI28" s="173"/>
      <c r="CJ28" s="175"/>
      <c r="CK28">
        <v>0</v>
      </c>
      <c r="CL28">
        <v>0</v>
      </c>
      <c r="CM28">
        <v>0</v>
      </c>
      <c r="CN28">
        <v>0</v>
      </c>
      <c r="CO28">
        <v>0</v>
      </c>
      <c r="CP28">
        <v>0</v>
      </c>
      <c r="CQ28">
        <v>0</v>
      </c>
      <c r="CR28">
        <v>0</v>
      </c>
      <c r="CS28">
        <v>0</v>
      </c>
      <c r="CT28">
        <v>0</v>
      </c>
      <c r="CU28">
        <v>0</v>
      </c>
      <c r="CV28">
        <v>0</v>
      </c>
      <c r="CW28">
        <v>0</v>
      </c>
      <c r="CX28">
        <v>0</v>
      </c>
      <c r="CY28">
        <v>0</v>
      </c>
      <c r="CZ28">
        <v>0</v>
      </c>
      <c r="DA28">
        <v>0</v>
      </c>
      <c r="DB28">
        <v>0</v>
      </c>
      <c r="DC28">
        <v>0</v>
      </c>
      <c r="DD28">
        <v>0</v>
      </c>
      <c r="DE28">
        <v>0</v>
      </c>
      <c r="DF28">
        <v>0</v>
      </c>
      <c r="DG28">
        <v>0</v>
      </c>
      <c r="DH28">
        <v>0</v>
      </c>
      <c r="DI28">
        <v>0</v>
      </c>
      <c r="DJ28">
        <v>0</v>
      </c>
      <c r="DK28">
        <v>0</v>
      </c>
      <c r="DL28">
        <v>0</v>
      </c>
      <c r="DM28">
        <v>0</v>
      </c>
      <c r="DN28">
        <v>0</v>
      </c>
      <c r="DO28">
        <v>0</v>
      </c>
      <c r="DP28">
        <v>0</v>
      </c>
      <c r="DQ28">
        <v>0</v>
      </c>
      <c r="DR28">
        <v>3947.7506348695606</v>
      </c>
    </row>
    <row r="29" spans="1:122">
      <c r="A29" s="223"/>
      <c r="B29" s="224"/>
      <c r="C29" s="175"/>
      <c r="D29" s="174"/>
      <c r="E29" s="175"/>
      <c r="F29" s="175"/>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6"/>
      <c r="AP29" s="176"/>
      <c r="AQ29" s="176"/>
      <c r="AR29" s="176"/>
      <c r="AS29" s="176"/>
      <c r="AT29" s="176"/>
      <c r="AU29" s="176"/>
      <c r="AV29" s="176"/>
      <c r="AW29" s="176"/>
      <c r="AX29" s="176"/>
      <c r="AY29" s="176"/>
      <c r="AZ29" s="176"/>
      <c r="BA29" s="176"/>
      <c r="BB29" s="176"/>
      <c r="BC29" s="176"/>
      <c r="BD29" s="176"/>
      <c r="BE29" s="176"/>
      <c r="BF29" s="176"/>
      <c r="BG29" s="176"/>
      <c r="BH29" s="176"/>
      <c r="BI29" s="176"/>
      <c r="BJ29" s="176"/>
      <c r="BK29" s="176"/>
      <c r="BL29" s="176"/>
      <c r="BM29" s="176"/>
      <c r="BN29" s="176"/>
      <c r="BO29" s="176"/>
      <c r="BP29" s="176"/>
      <c r="BQ29" s="176"/>
      <c r="BR29" s="176"/>
      <c r="BS29" s="176"/>
      <c r="BT29" s="176"/>
      <c r="BU29" s="176"/>
      <c r="BV29" s="176"/>
      <c r="BW29" s="176"/>
      <c r="BX29" s="176"/>
      <c r="BY29" s="176"/>
      <c r="BZ29" s="176"/>
      <c r="CA29" s="176"/>
      <c r="CB29" s="176"/>
      <c r="CC29" s="176"/>
      <c r="CD29" s="176"/>
      <c r="CE29" s="175"/>
      <c r="CF29" s="173"/>
      <c r="CG29" s="173"/>
      <c r="CH29" s="173"/>
      <c r="CI29" s="173"/>
      <c r="CJ29" s="175"/>
      <c r="CK29">
        <v>0</v>
      </c>
      <c r="CL29">
        <v>0</v>
      </c>
      <c r="CM29">
        <v>0</v>
      </c>
      <c r="CN29">
        <v>0</v>
      </c>
      <c r="CO29">
        <v>0</v>
      </c>
      <c r="CP29">
        <v>0</v>
      </c>
      <c r="CQ29">
        <v>0</v>
      </c>
      <c r="CR29">
        <v>0</v>
      </c>
      <c r="CS29">
        <v>0</v>
      </c>
      <c r="CT29">
        <v>0</v>
      </c>
      <c r="CU29">
        <v>0</v>
      </c>
      <c r="CV29">
        <v>0</v>
      </c>
      <c r="CW29">
        <v>0</v>
      </c>
      <c r="CX29">
        <v>0</v>
      </c>
      <c r="CY29">
        <v>0</v>
      </c>
      <c r="CZ29">
        <v>0</v>
      </c>
      <c r="DA29">
        <v>0</v>
      </c>
      <c r="DB29">
        <v>0</v>
      </c>
      <c r="DC29">
        <v>0</v>
      </c>
      <c r="DD29">
        <v>0</v>
      </c>
      <c r="DE29">
        <v>0</v>
      </c>
      <c r="DF29">
        <v>0</v>
      </c>
      <c r="DG29">
        <v>0</v>
      </c>
      <c r="DH29">
        <v>0</v>
      </c>
      <c r="DI29">
        <v>0</v>
      </c>
      <c r="DJ29">
        <v>0</v>
      </c>
      <c r="DK29">
        <v>0</v>
      </c>
      <c r="DL29">
        <v>0</v>
      </c>
      <c r="DM29">
        <v>0</v>
      </c>
      <c r="DN29">
        <v>0</v>
      </c>
      <c r="DO29">
        <v>0</v>
      </c>
      <c r="DP29">
        <v>0</v>
      </c>
      <c r="DQ29">
        <v>0</v>
      </c>
      <c r="DR29">
        <v>-193122.26454014608</v>
      </c>
    </row>
    <row r="30" spans="1:122">
      <c r="A30" s="223"/>
      <c r="B30" s="224"/>
      <c r="C30" s="175"/>
      <c r="D30" s="174"/>
      <c r="E30" s="175"/>
      <c r="F30" s="175"/>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6"/>
      <c r="AS30" s="176"/>
      <c r="AT30" s="176"/>
      <c r="AU30" s="176"/>
      <c r="AV30" s="176"/>
      <c r="AW30" s="176"/>
      <c r="AX30" s="176"/>
      <c r="AY30" s="176"/>
      <c r="AZ30" s="176"/>
      <c r="BA30" s="176"/>
      <c r="BB30" s="176"/>
      <c r="BC30" s="176"/>
      <c r="BD30" s="176"/>
      <c r="BE30" s="176"/>
      <c r="BF30" s="176"/>
      <c r="BG30" s="176"/>
      <c r="BH30" s="176"/>
      <c r="BI30" s="176"/>
      <c r="BJ30" s="176"/>
      <c r="BK30" s="176"/>
      <c r="BL30" s="176"/>
      <c r="BM30" s="176"/>
      <c r="BN30" s="176"/>
      <c r="BO30" s="176"/>
      <c r="BP30" s="176"/>
      <c r="BQ30" s="176"/>
      <c r="BR30" s="176"/>
      <c r="BS30" s="176"/>
      <c r="BT30" s="176"/>
      <c r="BU30" s="176"/>
      <c r="BV30" s="176"/>
      <c r="BW30" s="176"/>
      <c r="BX30" s="176"/>
      <c r="BY30" s="176"/>
      <c r="BZ30" s="176"/>
      <c r="CA30" s="176"/>
      <c r="CB30" s="176"/>
      <c r="CC30" s="176"/>
      <c r="CD30" s="176"/>
      <c r="CE30" s="175"/>
      <c r="CF30" s="173"/>
      <c r="CG30" s="173"/>
      <c r="CH30" s="173"/>
      <c r="CI30" s="173"/>
      <c r="CJ30" s="175"/>
      <c r="CK30">
        <v>0</v>
      </c>
      <c r="CL30">
        <v>0</v>
      </c>
      <c r="CM30">
        <v>0</v>
      </c>
      <c r="CN30">
        <v>0</v>
      </c>
      <c r="CO30">
        <v>0</v>
      </c>
      <c r="CP30">
        <v>0</v>
      </c>
      <c r="CQ30">
        <v>0</v>
      </c>
      <c r="CR30">
        <v>0</v>
      </c>
      <c r="CS30">
        <v>0</v>
      </c>
      <c r="CT30">
        <v>0</v>
      </c>
      <c r="CU30">
        <v>0</v>
      </c>
      <c r="CV30">
        <v>0</v>
      </c>
      <c r="CW30">
        <v>0</v>
      </c>
      <c r="CX30">
        <v>0</v>
      </c>
      <c r="CY30">
        <v>0</v>
      </c>
      <c r="CZ30">
        <v>0</v>
      </c>
      <c r="DA30">
        <v>0</v>
      </c>
      <c r="DB30">
        <v>0</v>
      </c>
      <c r="DC30">
        <v>0</v>
      </c>
      <c r="DD30">
        <v>0</v>
      </c>
      <c r="DE30">
        <v>0</v>
      </c>
      <c r="DF30">
        <v>0</v>
      </c>
      <c r="DG30">
        <v>0</v>
      </c>
      <c r="DH30">
        <v>0</v>
      </c>
      <c r="DI30">
        <v>0</v>
      </c>
      <c r="DJ30">
        <v>0</v>
      </c>
      <c r="DK30">
        <v>0</v>
      </c>
      <c r="DL30">
        <v>0</v>
      </c>
      <c r="DM30">
        <v>0</v>
      </c>
      <c r="DN30">
        <v>0</v>
      </c>
      <c r="DO30">
        <v>0</v>
      </c>
      <c r="DP30">
        <v>0</v>
      </c>
      <c r="DQ30">
        <v>0</v>
      </c>
      <c r="DR30">
        <v>67251.895533556584</v>
      </c>
    </row>
    <row r="31" spans="1:122">
      <c r="A31" s="223"/>
      <c r="B31" s="224"/>
      <c r="C31" s="175"/>
      <c r="D31" s="174"/>
      <c r="E31" s="175"/>
      <c r="F31" s="175"/>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c r="BB31" s="176"/>
      <c r="BC31" s="176"/>
      <c r="BD31" s="176"/>
      <c r="BE31" s="176"/>
      <c r="BF31" s="176"/>
      <c r="BG31" s="176"/>
      <c r="BH31" s="176"/>
      <c r="BI31" s="176"/>
      <c r="BJ31" s="176"/>
      <c r="BK31" s="176"/>
      <c r="BL31" s="176"/>
      <c r="BM31" s="176"/>
      <c r="BN31" s="176"/>
      <c r="BO31" s="176"/>
      <c r="BP31" s="176"/>
      <c r="BQ31" s="176"/>
      <c r="BR31" s="176"/>
      <c r="BS31" s="176"/>
      <c r="BT31" s="176"/>
      <c r="BU31" s="176"/>
      <c r="BV31" s="176"/>
      <c r="BW31" s="176"/>
      <c r="BX31" s="176"/>
      <c r="BY31" s="176"/>
      <c r="BZ31" s="176"/>
      <c r="CA31" s="176"/>
      <c r="CB31" s="176"/>
      <c r="CC31" s="176"/>
      <c r="CD31" s="176"/>
      <c r="CE31" s="175"/>
      <c r="CF31" s="173"/>
      <c r="CG31" s="173"/>
      <c r="CH31" s="173"/>
      <c r="CI31" s="173"/>
      <c r="CJ31" s="175"/>
      <c r="CK31">
        <v>0</v>
      </c>
      <c r="CL31">
        <v>0</v>
      </c>
      <c r="CM31">
        <v>0</v>
      </c>
      <c r="CN31">
        <v>0</v>
      </c>
      <c r="CO31">
        <v>0</v>
      </c>
      <c r="CP31">
        <v>0</v>
      </c>
      <c r="CQ31">
        <v>0</v>
      </c>
      <c r="CR31">
        <v>0</v>
      </c>
      <c r="CS31">
        <v>0</v>
      </c>
      <c r="CT31">
        <v>0</v>
      </c>
      <c r="CU31">
        <v>0</v>
      </c>
      <c r="CV31">
        <v>0</v>
      </c>
      <c r="CW31">
        <v>0</v>
      </c>
      <c r="CX31">
        <v>0</v>
      </c>
      <c r="CY31">
        <v>0</v>
      </c>
      <c r="CZ31">
        <v>0</v>
      </c>
      <c r="DA31">
        <v>0</v>
      </c>
      <c r="DB31">
        <v>0</v>
      </c>
      <c r="DC31">
        <v>0</v>
      </c>
      <c r="DD31">
        <v>0</v>
      </c>
      <c r="DE31">
        <v>0</v>
      </c>
      <c r="DF31">
        <v>0</v>
      </c>
      <c r="DG31">
        <v>0</v>
      </c>
      <c r="DH31">
        <v>0</v>
      </c>
      <c r="DI31">
        <v>0</v>
      </c>
      <c r="DJ31">
        <v>0</v>
      </c>
      <c r="DK31">
        <v>0</v>
      </c>
      <c r="DL31">
        <v>0</v>
      </c>
      <c r="DM31">
        <v>0</v>
      </c>
      <c r="DN31">
        <v>0</v>
      </c>
      <c r="DO31">
        <v>0</v>
      </c>
      <c r="DP31">
        <v>0</v>
      </c>
      <c r="DQ31">
        <v>0</v>
      </c>
      <c r="DR31">
        <v>141305.22999999818</v>
      </c>
    </row>
    <row r="32" spans="1:122">
      <c r="A32" s="223"/>
      <c r="B32" s="224"/>
      <c r="C32" s="175"/>
      <c r="D32" s="174"/>
      <c r="E32" s="175"/>
      <c r="F32" s="175"/>
      <c r="G32" s="176"/>
      <c r="H32" s="176"/>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76"/>
      <c r="BF32" s="176"/>
      <c r="BG32" s="176"/>
      <c r="BH32" s="176"/>
      <c r="BI32" s="176"/>
      <c r="BJ32" s="176"/>
      <c r="BK32" s="176"/>
      <c r="BL32" s="176"/>
      <c r="BM32" s="176"/>
      <c r="BN32" s="176"/>
      <c r="BO32" s="176"/>
      <c r="BP32" s="176"/>
      <c r="BQ32" s="176"/>
      <c r="BR32" s="176"/>
      <c r="BS32" s="176"/>
      <c r="BT32" s="176"/>
      <c r="BU32" s="176"/>
      <c r="BV32" s="176"/>
      <c r="BW32" s="176"/>
      <c r="BX32" s="176"/>
      <c r="BY32" s="176"/>
      <c r="BZ32" s="176"/>
      <c r="CA32" s="176"/>
      <c r="CB32" s="176"/>
      <c r="CC32" s="176"/>
      <c r="CD32" s="176"/>
      <c r="CE32" s="175"/>
      <c r="CF32" s="173"/>
      <c r="CG32" s="173"/>
      <c r="CH32" s="173"/>
      <c r="CI32" s="173"/>
      <c r="CJ32" s="175"/>
      <c r="CK32">
        <v>0</v>
      </c>
      <c r="CL32">
        <v>0</v>
      </c>
      <c r="CM32">
        <v>0</v>
      </c>
      <c r="CN32">
        <v>0</v>
      </c>
      <c r="CO32">
        <v>0</v>
      </c>
      <c r="CP32">
        <v>0</v>
      </c>
      <c r="CQ32">
        <v>0</v>
      </c>
      <c r="CR32">
        <v>0</v>
      </c>
      <c r="CS32">
        <v>0</v>
      </c>
      <c r="CT32">
        <v>0</v>
      </c>
      <c r="CU32">
        <v>0</v>
      </c>
      <c r="CV32">
        <v>0</v>
      </c>
      <c r="CW32">
        <v>0</v>
      </c>
      <c r="CX32">
        <v>0</v>
      </c>
      <c r="CY32">
        <v>0</v>
      </c>
      <c r="CZ32">
        <v>0</v>
      </c>
      <c r="DA32">
        <v>0</v>
      </c>
      <c r="DB32">
        <v>0</v>
      </c>
      <c r="DC32">
        <v>0</v>
      </c>
      <c r="DD32">
        <v>0</v>
      </c>
      <c r="DE32">
        <v>0</v>
      </c>
      <c r="DF32">
        <v>0</v>
      </c>
      <c r="DG32">
        <v>0</v>
      </c>
      <c r="DH32">
        <v>0</v>
      </c>
      <c r="DI32">
        <v>0</v>
      </c>
      <c r="DJ32">
        <v>0</v>
      </c>
      <c r="DK32">
        <v>0</v>
      </c>
      <c r="DL32">
        <v>0</v>
      </c>
      <c r="DM32">
        <v>0</v>
      </c>
      <c r="DN32">
        <v>0</v>
      </c>
      <c r="DO32">
        <v>0</v>
      </c>
      <c r="DP32">
        <v>0</v>
      </c>
      <c r="DQ32">
        <v>0</v>
      </c>
      <c r="DR32">
        <v>111455.7821381824</v>
      </c>
    </row>
    <row r="33" spans="1:122">
      <c r="A33" s="223"/>
      <c r="B33" s="224"/>
      <c r="C33" s="175"/>
      <c r="D33" s="174"/>
      <c r="E33" s="175"/>
      <c r="F33" s="175"/>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6"/>
      <c r="BC33" s="176"/>
      <c r="BD33" s="176"/>
      <c r="BE33" s="176"/>
      <c r="BF33" s="176"/>
      <c r="BG33" s="176"/>
      <c r="BH33" s="176"/>
      <c r="BI33" s="176"/>
      <c r="BJ33" s="176"/>
      <c r="BK33" s="176"/>
      <c r="BL33" s="176"/>
      <c r="BM33" s="176"/>
      <c r="BN33" s="176"/>
      <c r="BO33" s="176"/>
      <c r="BP33" s="176"/>
      <c r="BQ33" s="176"/>
      <c r="BR33" s="176"/>
      <c r="BS33" s="176"/>
      <c r="BT33" s="176"/>
      <c r="BU33" s="176"/>
      <c r="BV33" s="176"/>
      <c r="BW33" s="176"/>
      <c r="BX33" s="176"/>
      <c r="BY33" s="176"/>
      <c r="BZ33" s="176"/>
      <c r="CA33" s="176"/>
      <c r="CB33" s="176"/>
      <c r="CC33" s="176"/>
      <c r="CD33" s="176"/>
      <c r="CE33" s="175"/>
      <c r="CF33" s="173"/>
      <c r="CG33" s="173"/>
      <c r="CH33" s="173"/>
      <c r="CI33" s="173"/>
      <c r="CJ33" s="175"/>
      <c r="CK33">
        <v>0</v>
      </c>
      <c r="CL33">
        <v>0</v>
      </c>
      <c r="CM33">
        <v>0</v>
      </c>
      <c r="CN33">
        <v>0</v>
      </c>
      <c r="CO33">
        <v>0</v>
      </c>
      <c r="CP33">
        <v>0</v>
      </c>
      <c r="CQ33">
        <v>0</v>
      </c>
      <c r="CR33">
        <v>0</v>
      </c>
      <c r="CS33">
        <v>0</v>
      </c>
      <c r="CT33">
        <v>0</v>
      </c>
      <c r="CU33">
        <v>0</v>
      </c>
      <c r="CV33">
        <v>0</v>
      </c>
      <c r="CW33">
        <v>0</v>
      </c>
      <c r="CX33">
        <v>0</v>
      </c>
      <c r="CY33">
        <v>0</v>
      </c>
      <c r="CZ33">
        <v>0</v>
      </c>
      <c r="DA33">
        <v>0</v>
      </c>
      <c r="DB33">
        <v>0</v>
      </c>
      <c r="DC33">
        <v>0</v>
      </c>
      <c r="DD33">
        <v>0</v>
      </c>
      <c r="DE33">
        <v>0</v>
      </c>
      <c r="DF33">
        <v>0</v>
      </c>
      <c r="DG33">
        <v>0</v>
      </c>
      <c r="DH33">
        <v>0</v>
      </c>
      <c r="DI33">
        <v>0</v>
      </c>
      <c r="DJ33">
        <v>0</v>
      </c>
      <c r="DK33">
        <v>0</v>
      </c>
      <c r="DL33">
        <v>0</v>
      </c>
      <c r="DM33">
        <v>0</v>
      </c>
      <c r="DN33">
        <v>0</v>
      </c>
      <c r="DO33">
        <v>0</v>
      </c>
      <c r="DP33">
        <v>0</v>
      </c>
      <c r="DQ33">
        <v>0</v>
      </c>
      <c r="DR33">
        <v>327263.7647397212</v>
      </c>
    </row>
    <row r="34" spans="1:122">
      <c r="A34" s="223"/>
      <c r="B34" s="224"/>
      <c r="C34" s="175"/>
      <c r="D34" s="174"/>
      <c r="E34" s="175"/>
      <c r="F34" s="175"/>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6"/>
      <c r="BC34" s="176"/>
      <c r="BD34" s="176"/>
      <c r="BE34" s="176"/>
      <c r="BF34" s="176"/>
      <c r="BG34" s="176"/>
      <c r="BH34" s="176"/>
      <c r="BI34" s="176"/>
      <c r="BJ34" s="176"/>
      <c r="BK34" s="176"/>
      <c r="BL34" s="176"/>
      <c r="BM34" s="176"/>
      <c r="BN34" s="176"/>
      <c r="BO34" s="176"/>
      <c r="BP34" s="176"/>
      <c r="BQ34" s="176"/>
      <c r="BR34" s="176"/>
      <c r="BS34" s="176"/>
      <c r="BT34" s="176"/>
      <c r="BU34" s="176"/>
      <c r="BV34" s="176"/>
      <c r="BW34" s="176"/>
      <c r="BX34" s="176"/>
      <c r="BY34" s="176"/>
      <c r="BZ34" s="176"/>
      <c r="CA34" s="176"/>
      <c r="CB34" s="176"/>
      <c r="CC34" s="176"/>
      <c r="CD34" s="176"/>
      <c r="CE34" s="175"/>
      <c r="CF34" s="173"/>
      <c r="CG34" s="173"/>
      <c r="CH34" s="173"/>
      <c r="CI34" s="173"/>
      <c r="CJ34" s="175"/>
      <c r="CK34">
        <v>0</v>
      </c>
      <c r="CL34">
        <v>0</v>
      </c>
      <c r="CM34">
        <v>0</v>
      </c>
      <c r="CN34">
        <v>0</v>
      </c>
      <c r="CO34">
        <v>0</v>
      </c>
      <c r="CP34">
        <v>0</v>
      </c>
      <c r="CQ34">
        <v>0</v>
      </c>
      <c r="CR34">
        <v>0</v>
      </c>
      <c r="CS34">
        <v>0</v>
      </c>
      <c r="CT34">
        <v>0</v>
      </c>
      <c r="CU34">
        <v>0</v>
      </c>
      <c r="CV34">
        <v>0</v>
      </c>
      <c r="CW34">
        <v>0</v>
      </c>
      <c r="CX34">
        <v>0</v>
      </c>
      <c r="CY34">
        <v>0</v>
      </c>
      <c r="CZ34">
        <v>0</v>
      </c>
      <c r="DA34">
        <v>0</v>
      </c>
      <c r="DB34">
        <v>0</v>
      </c>
      <c r="DC34">
        <v>0</v>
      </c>
      <c r="DD34">
        <v>0</v>
      </c>
      <c r="DE34">
        <v>0</v>
      </c>
      <c r="DF34">
        <v>0</v>
      </c>
      <c r="DG34">
        <v>0</v>
      </c>
      <c r="DH34">
        <v>0</v>
      </c>
      <c r="DI34">
        <v>0</v>
      </c>
      <c r="DJ34">
        <v>0</v>
      </c>
      <c r="DK34">
        <v>0</v>
      </c>
      <c r="DL34">
        <v>0</v>
      </c>
      <c r="DM34">
        <v>0</v>
      </c>
      <c r="DN34">
        <v>0</v>
      </c>
      <c r="DO34">
        <v>0</v>
      </c>
      <c r="DP34">
        <v>0</v>
      </c>
      <c r="DQ34">
        <v>0</v>
      </c>
      <c r="DR34">
        <v>195494.43734568637</v>
      </c>
    </row>
    <row r="35" spans="1:122">
      <c r="A35" s="223"/>
      <c r="B35" s="224"/>
      <c r="C35" s="175"/>
      <c r="D35" s="174"/>
      <c r="E35" s="175"/>
      <c r="F35" s="175"/>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6"/>
      <c r="BQ35" s="176"/>
      <c r="BR35" s="176"/>
      <c r="BS35" s="176"/>
      <c r="BT35" s="176"/>
      <c r="BU35" s="176"/>
      <c r="BV35" s="176"/>
      <c r="BW35" s="176"/>
      <c r="BX35" s="176"/>
      <c r="BY35" s="176"/>
      <c r="BZ35" s="176"/>
      <c r="CA35" s="176"/>
      <c r="CB35" s="176"/>
      <c r="CC35" s="176"/>
      <c r="CD35" s="176"/>
      <c r="CE35" s="175"/>
      <c r="CF35" s="173"/>
      <c r="CG35" s="173"/>
      <c r="CH35" s="173"/>
      <c r="CI35" s="173"/>
      <c r="CJ35" s="175"/>
      <c r="CK35">
        <v>0</v>
      </c>
      <c r="CL35">
        <v>0</v>
      </c>
      <c r="CM35">
        <v>0</v>
      </c>
      <c r="CN35">
        <v>0</v>
      </c>
      <c r="CO35">
        <v>0</v>
      </c>
      <c r="CP35">
        <v>0</v>
      </c>
      <c r="CQ35">
        <v>0</v>
      </c>
      <c r="CR35">
        <v>0</v>
      </c>
      <c r="CS35">
        <v>0</v>
      </c>
      <c r="CT35">
        <v>0</v>
      </c>
      <c r="CU35">
        <v>0</v>
      </c>
      <c r="CV35">
        <v>0</v>
      </c>
      <c r="CW35">
        <v>0</v>
      </c>
      <c r="CX35">
        <v>0</v>
      </c>
      <c r="CY35">
        <v>0</v>
      </c>
      <c r="CZ35">
        <v>0</v>
      </c>
      <c r="DA35">
        <v>0</v>
      </c>
      <c r="DB35">
        <v>0</v>
      </c>
      <c r="DC35">
        <v>0</v>
      </c>
      <c r="DD35">
        <v>0</v>
      </c>
      <c r="DE35">
        <v>0</v>
      </c>
      <c r="DF35">
        <v>0</v>
      </c>
      <c r="DG35">
        <v>0</v>
      </c>
      <c r="DH35">
        <v>0</v>
      </c>
      <c r="DI35">
        <v>0</v>
      </c>
      <c r="DJ35">
        <v>0</v>
      </c>
      <c r="DK35">
        <v>0</v>
      </c>
      <c r="DL35">
        <v>0</v>
      </c>
      <c r="DM35">
        <v>0</v>
      </c>
      <c r="DN35">
        <v>0</v>
      </c>
      <c r="DO35">
        <v>0</v>
      </c>
      <c r="DP35">
        <v>0</v>
      </c>
      <c r="DQ35">
        <v>0</v>
      </c>
      <c r="DR35">
        <v>61509.480484007858</v>
      </c>
    </row>
    <row r="36" spans="1:122">
      <c r="A36" s="223"/>
      <c r="B36" s="224"/>
      <c r="C36" s="175"/>
      <c r="D36" s="174"/>
      <c r="E36" s="175"/>
      <c r="F36" s="175"/>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6"/>
      <c r="BQ36" s="176"/>
      <c r="BR36" s="176"/>
      <c r="BS36" s="176"/>
      <c r="BT36" s="176"/>
      <c r="BU36" s="176"/>
      <c r="BV36" s="176"/>
      <c r="BW36" s="176"/>
      <c r="BX36" s="176"/>
      <c r="BY36" s="176"/>
      <c r="BZ36" s="176"/>
      <c r="CA36" s="176"/>
      <c r="CB36" s="176"/>
      <c r="CC36" s="176"/>
      <c r="CD36" s="176"/>
      <c r="CE36" s="175"/>
      <c r="CF36" s="173"/>
      <c r="CG36" s="173"/>
      <c r="CH36" s="173"/>
      <c r="CI36" s="173"/>
      <c r="CJ36" s="175"/>
      <c r="CK36">
        <v>0</v>
      </c>
      <c r="CL36">
        <v>0</v>
      </c>
      <c r="CM36">
        <v>0</v>
      </c>
      <c r="CN36">
        <v>0</v>
      </c>
      <c r="CO36">
        <v>0</v>
      </c>
      <c r="CP36">
        <v>0</v>
      </c>
      <c r="CQ36">
        <v>0</v>
      </c>
      <c r="CR36">
        <v>0</v>
      </c>
      <c r="CS36">
        <v>0</v>
      </c>
      <c r="CT36">
        <v>0</v>
      </c>
      <c r="CU36">
        <v>0</v>
      </c>
      <c r="CV36">
        <v>0</v>
      </c>
      <c r="CW36">
        <v>0</v>
      </c>
      <c r="CX36">
        <v>0</v>
      </c>
      <c r="CY36">
        <v>0</v>
      </c>
      <c r="CZ36">
        <v>0</v>
      </c>
      <c r="DA36">
        <v>0</v>
      </c>
      <c r="DB36">
        <v>0</v>
      </c>
      <c r="DC36">
        <v>0</v>
      </c>
      <c r="DD36">
        <v>0</v>
      </c>
      <c r="DE36">
        <v>0</v>
      </c>
      <c r="DF36">
        <v>0</v>
      </c>
      <c r="DG36">
        <v>0</v>
      </c>
      <c r="DH36">
        <v>0</v>
      </c>
      <c r="DI36">
        <v>0</v>
      </c>
      <c r="DJ36">
        <v>0</v>
      </c>
      <c r="DK36">
        <v>0</v>
      </c>
      <c r="DL36">
        <v>0</v>
      </c>
      <c r="DM36">
        <v>0</v>
      </c>
      <c r="DN36">
        <v>0</v>
      </c>
      <c r="DO36">
        <v>0</v>
      </c>
      <c r="DP36">
        <v>0</v>
      </c>
      <c r="DQ36">
        <v>0</v>
      </c>
      <c r="DR36">
        <v>1544164.7307621108</v>
      </c>
    </row>
    <row r="37" spans="1:122">
      <c r="A37" s="223"/>
      <c r="B37" s="224"/>
      <c r="C37" s="175"/>
      <c r="D37" s="174"/>
      <c r="E37" s="175"/>
      <c r="F37" s="175"/>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6"/>
      <c r="BQ37" s="176"/>
      <c r="BR37" s="176"/>
      <c r="BS37" s="176"/>
      <c r="BT37" s="176"/>
      <c r="BU37" s="176"/>
      <c r="BV37" s="176"/>
      <c r="BW37" s="176"/>
      <c r="BX37" s="176"/>
      <c r="BY37" s="176"/>
      <c r="BZ37" s="176"/>
      <c r="CA37" s="176"/>
      <c r="CB37" s="176"/>
      <c r="CC37" s="176"/>
      <c r="CD37" s="176"/>
      <c r="CE37" s="175"/>
      <c r="CF37" s="173"/>
      <c r="CG37" s="173"/>
      <c r="CH37" s="173"/>
      <c r="CI37" s="173"/>
      <c r="CJ37" s="175"/>
      <c r="CK37">
        <v>0</v>
      </c>
      <c r="CL37">
        <v>0</v>
      </c>
      <c r="CM37">
        <v>0</v>
      </c>
      <c r="CN37">
        <v>0</v>
      </c>
      <c r="CO37">
        <v>0</v>
      </c>
      <c r="CP37">
        <v>0</v>
      </c>
      <c r="CQ37">
        <v>0</v>
      </c>
      <c r="CR37">
        <v>0</v>
      </c>
      <c r="CS37">
        <v>0</v>
      </c>
      <c r="CT37">
        <v>0</v>
      </c>
      <c r="CU37">
        <v>0</v>
      </c>
      <c r="CV37">
        <v>0</v>
      </c>
      <c r="CW37">
        <v>0</v>
      </c>
      <c r="CX37">
        <v>0</v>
      </c>
      <c r="CY37">
        <v>0</v>
      </c>
      <c r="CZ37">
        <v>0</v>
      </c>
      <c r="DA37">
        <v>0</v>
      </c>
      <c r="DB37">
        <v>0</v>
      </c>
      <c r="DC37">
        <v>0</v>
      </c>
      <c r="DD37">
        <v>0</v>
      </c>
      <c r="DE37">
        <v>0</v>
      </c>
      <c r="DF37">
        <v>0</v>
      </c>
      <c r="DG37">
        <v>0</v>
      </c>
      <c r="DH37">
        <v>0</v>
      </c>
      <c r="DI37">
        <v>0</v>
      </c>
      <c r="DJ37">
        <v>0</v>
      </c>
      <c r="DK37">
        <v>0</v>
      </c>
      <c r="DL37">
        <v>0</v>
      </c>
      <c r="DM37">
        <v>0</v>
      </c>
      <c r="DN37">
        <v>0</v>
      </c>
      <c r="DO37">
        <v>0</v>
      </c>
      <c r="DP37">
        <v>0</v>
      </c>
      <c r="DQ37">
        <v>0</v>
      </c>
      <c r="DR37">
        <v>67465.685879143886</v>
      </c>
    </row>
    <row r="38" spans="1:122">
      <c r="A38" s="223"/>
      <c r="B38" s="224"/>
      <c r="C38" s="175"/>
      <c r="D38" s="174"/>
      <c r="E38" s="175"/>
      <c r="F38" s="175"/>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6"/>
      <c r="BQ38" s="176"/>
      <c r="BR38" s="176"/>
      <c r="BS38" s="176"/>
      <c r="BT38" s="176"/>
      <c r="BU38" s="176"/>
      <c r="BV38" s="176"/>
      <c r="BW38" s="176"/>
      <c r="BX38" s="176"/>
      <c r="BY38" s="176"/>
      <c r="BZ38" s="176"/>
      <c r="CA38" s="176"/>
      <c r="CB38" s="176"/>
      <c r="CC38" s="176"/>
      <c r="CD38" s="176"/>
      <c r="CE38" s="175"/>
      <c r="CF38" s="173"/>
      <c r="CG38" s="173"/>
      <c r="CH38" s="173"/>
      <c r="CI38" s="173"/>
      <c r="CJ38" s="175"/>
      <c r="CK38">
        <v>0</v>
      </c>
      <c r="CL38">
        <v>0</v>
      </c>
      <c r="CM38">
        <v>0</v>
      </c>
      <c r="CN38">
        <v>0</v>
      </c>
      <c r="CO38">
        <v>0</v>
      </c>
      <c r="CP38">
        <v>0</v>
      </c>
      <c r="CQ38">
        <v>0</v>
      </c>
      <c r="CR38">
        <v>0</v>
      </c>
      <c r="CS38">
        <v>0</v>
      </c>
      <c r="CT38">
        <v>0</v>
      </c>
      <c r="CU38">
        <v>0</v>
      </c>
      <c r="CV38">
        <v>0</v>
      </c>
      <c r="CW38">
        <v>0</v>
      </c>
      <c r="CX38">
        <v>0</v>
      </c>
      <c r="CY38">
        <v>0</v>
      </c>
      <c r="CZ38">
        <v>0</v>
      </c>
      <c r="DA38">
        <v>0</v>
      </c>
      <c r="DB38">
        <v>0</v>
      </c>
      <c r="DC38">
        <v>0</v>
      </c>
      <c r="DD38">
        <v>0</v>
      </c>
      <c r="DE38">
        <v>0</v>
      </c>
      <c r="DF38">
        <v>0</v>
      </c>
      <c r="DG38">
        <v>0</v>
      </c>
      <c r="DH38">
        <v>0</v>
      </c>
      <c r="DI38">
        <v>0</v>
      </c>
      <c r="DJ38">
        <v>0</v>
      </c>
      <c r="DK38">
        <v>0</v>
      </c>
      <c r="DL38">
        <v>0</v>
      </c>
      <c r="DM38">
        <v>0</v>
      </c>
      <c r="DN38">
        <v>0</v>
      </c>
      <c r="DO38">
        <v>0</v>
      </c>
      <c r="DP38">
        <v>0</v>
      </c>
      <c r="DQ38">
        <v>0</v>
      </c>
      <c r="DR38">
        <v>217561.1579093528</v>
      </c>
    </row>
    <row r="39" spans="1:122">
      <c r="A39" s="223"/>
      <c r="B39" s="224"/>
      <c r="C39" s="175"/>
      <c r="D39" s="174"/>
      <c r="E39" s="175"/>
      <c r="F39" s="175"/>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6"/>
      <c r="BQ39" s="176"/>
      <c r="BR39" s="176"/>
      <c r="BS39" s="176"/>
      <c r="BT39" s="176"/>
      <c r="BU39" s="176"/>
      <c r="BV39" s="176"/>
      <c r="BW39" s="176"/>
      <c r="BX39" s="176"/>
      <c r="BY39" s="176"/>
      <c r="BZ39" s="176"/>
      <c r="CA39" s="176"/>
      <c r="CB39" s="176"/>
      <c r="CC39" s="176"/>
      <c r="CD39" s="176"/>
      <c r="CE39" s="175"/>
      <c r="CF39" s="173"/>
      <c r="CG39" s="173"/>
      <c r="CH39" s="173"/>
      <c r="CI39" s="173"/>
      <c r="CJ39" s="175"/>
      <c r="CK39">
        <v>0</v>
      </c>
      <c r="CL39">
        <v>0</v>
      </c>
      <c r="CM39">
        <v>0</v>
      </c>
      <c r="CN39">
        <v>0</v>
      </c>
      <c r="CO39">
        <v>0</v>
      </c>
      <c r="CP39">
        <v>0</v>
      </c>
      <c r="CQ39">
        <v>0</v>
      </c>
      <c r="CR39">
        <v>0</v>
      </c>
      <c r="CS39">
        <v>0</v>
      </c>
      <c r="CT39">
        <v>0</v>
      </c>
      <c r="CU39">
        <v>0</v>
      </c>
      <c r="CV39">
        <v>0</v>
      </c>
      <c r="CW39">
        <v>0</v>
      </c>
      <c r="CX39">
        <v>0</v>
      </c>
      <c r="CY39">
        <v>0</v>
      </c>
      <c r="CZ39">
        <v>0</v>
      </c>
      <c r="DA39">
        <v>0</v>
      </c>
      <c r="DB39">
        <v>0</v>
      </c>
      <c r="DC39">
        <v>0</v>
      </c>
      <c r="DD39">
        <v>0</v>
      </c>
      <c r="DE39">
        <v>0</v>
      </c>
      <c r="DF39">
        <v>0</v>
      </c>
      <c r="DG39">
        <v>0</v>
      </c>
      <c r="DH39">
        <v>0</v>
      </c>
      <c r="DI39">
        <v>0</v>
      </c>
      <c r="DJ39">
        <v>0</v>
      </c>
      <c r="DK39">
        <v>0</v>
      </c>
      <c r="DL39">
        <v>0</v>
      </c>
      <c r="DM39">
        <v>0</v>
      </c>
      <c r="DN39">
        <v>0</v>
      </c>
      <c r="DO39">
        <v>0</v>
      </c>
      <c r="DP39">
        <v>0</v>
      </c>
      <c r="DQ39">
        <v>0</v>
      </c>
      <c r="DR39">
        <v>718226.73809133493</v>
      </c>
    </row>
    <row r="40" spans="1:122">
      <c r="A40" s="223"/>
      <c r="B40" s="224"/>
      <c r="C40" s="175"/>
      <c r="D40" s="174"/>
      <c r="E40" s="175"/>
      <c r="F40" s="175"/>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6"/>
      <c r="BQ40" s="176"/>
      <c r="BR40" s="176"/>
      <c r="BS40" s="176"/>
      <c r="BT40" s="176"/>
      <c r="BU40" s="176"/>
      <c r="BV40" s="176"/>
      <c r="BW40" s="176"/>
      <c r="BX40" s="176"/>
      <c r="BY40" s="176"/>
      <c r="BZ40" s="176"/>
      <c r="CA40" s="176"/>
      <c r="CB40" s="176"/>
      <c r="CC40" s="176"/>
      <c r="CD40" s="176"/>
      <c r="CE40" s="175"/>
      <c r="CF40" s="173"/>
      <c r="CG40" s="173"/>
      <c r="CH40" s="173"/>
      <c r="CI40" s="173"/>
      <c r="CJ40" s="175"/>
      <c r="CK40">
        <v>0</v>
      </c>
      <c r="CL40">
        <v>0</v>
      </c>
      <c r="CM40">
        <v>0</v>
      </c>
      <c r="CN40">
        <v>0</v>
      </c>
      <c r="CO40">
        <v>0</v>
      </c>
      <c r="CP40">
        <v>0</v>
      </c>
      <c r="CQ40">
        <v>0</v>
      </c>
      <c r="CR40">
        <v>0</v>
      </c>
      <c r="CS40">
        <v>0</v>
      </c>
      <c r="CT40">
        <v>0</v>
      </c>
      <c r="CU40">
        <v>0</v>
      </c>
      <c r="CV40">
        <v>0</v>
      </c>
      <c r="CW40">
        <v>0</v>
      </c>
      <c r="CX40">
        <v>0</v>
      </c>
      <c r="CY40">
        <v>0</v>
      </c>
      <c r="CZ40">
        <v>0</v>
      </c>
      <c r="DA40">
        <v>0</v>
      </c>
      <c r="DB40">
        <v>0</v>
      </c>
      <c r="DC40">
        <v>0</v>
      </c>
      <c r="DD40">
        <v>0</v>
      </c>
      <c r="DE40">
        <v>0</v>
      </c>
      <c r="DF40">
        <v>0</v>
      </c>
      <c r="DG40">
        <v>0</v>
      </c>
      <c r="DH40">
        <v>0</v>
      </c>
      <c r="DI40">
        <v>0</v>
      </c>
      <c r="DJ40">
        <v>0</v>
      </c>
      <c r="DK40">
        <v>0</v>
      </c>
      <c r="DL40">
        <v>0</v>
      </c>
      <c r="DM40">
        <v>0</v>
      </c>
      <c r="DN40">
        <v>0</v>
      </c>
      <c r="DO40">
        <v>0</v>
      </c>
      <c r="DP40">
        <v>0</v>
      </c>
      <c r="DQ40">
        <v>0</v>
      </c>
      <c r="DR40">
        <v>67156.343604426482</v>
      </c>
    </row>
    <row r="41" spans="1:122">
      <c r="A41" s="223"/>
      <c r="B41" s="224"/>
      <c r="C41" s="175"/>
      <c r="D41" s="174"/>
      <c r="E41" s="175"/>
      <c r="F41" s="175"/>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c r="BA41" s="176"/>
      <c r="BB41" s="176"/>
      <c r="BC41" s="176"/>
      <c r="BD41" s="176"/>
      <c r="BE41" s="176"/>
      <c r="BF41" s="176"/>
      <c r="BG41" s="176"/>
      <c r="BH41" s="176"/>
      <c r="BI41" s="176"/>
      <c r="BJ41" s="176"/>
      <c r="BK41" s="176"/>
      <c r="BL41" s="176"/>
      <c r="BM41" s="176"/>
      <c r="BN41" s="176"/>
      <c r="BO41" s="176"/>
      <c r="BP41" s="176"/>
      <c r="BQ41" s="176"/>
      <c r="BR41" s="176"/>
      <c r="BS41" s="176"/>
      <c r="BT41" s="176"/>
      <c r="BU41" s="176"/>
      <c r="BV41" s="176"/>
      <c r="BW41" s="176"/>
      <c r="BX41" s="176"/>
      <c r="BY41" s="176"/>
      <c r="BZ41" s="176"/>
      <c r="CA41" s="176"/>
      <c r="CB41" s="176"/>
      <c r="CC41" s="176"/>
      <c r="CD41" s="176"/>
      <c r="CE41" s="175"/>
      <c r="CF41" s="173"/>
      <c r="CG41" s="173"/>
      <c r="CH41" s="173"/>
      <c r="CI41" s="173"/>
      <c r="CJ41" s="175"/>
      <c r="CK41">
        <v>0</v>
      </c>
      <c r="CL41">
        <v>0</v>
      </c>
      <c r="CM41">
        <v>0</v>
      </c>
      <c r="CN41">
        <v>0</v>
      </c>
      <c r="CO41">
        <v>0</v>
      </c>
      <c r="CP41">
        <v>0</v>
      </c>
      <c r="CQ41">
        <v>0</v>
      </c>
      <c r="CR41">
        <v>0</v>
      </c>
      <c r="CS41">
        <v>0</v>
      </c>
      <c r="CT41">
        <v>0</v>
      </c>
      <c r="CU41">
        <v>0</v>
      </c>
      <c r="CV41">
        <v>0</v>
      </c>
      <c r="CW41">
        <v>0</v>
      </c>
      <c r="CX41">
        <v>0</v>
      </c>
      <c r="CY41">
        <v>0</v>
      </c>
      <c r="CZ41">
        <v>0</v>
      </c>
      <c r="DA41">
        <v>0</v>
      </c>
      <c r="DB41">
        <v>0</v>
      </c>
      <c r="DC41">
        <v>0</v>
      </c>
      <c r="DD41">
        <v>0</v>
      </c>
      <c r="DE41">
        <v>0</v>
      </c>
      <c r="DF41">
        <v>0</v>
      </c>
      <c r="DG41">
        <v>0</v>
      </c>
      <c r="DH41">
        <v>0</v>
      </c>
      <c r="DI41">
        <v>0</v>
      </c>
      <c r="DJ41">
        <v>0</v>
      </c>
      <c r="DK41">
        <v>0</v>
      </c>
      <c r="DL41">
        <v>0</v>
      </c>
      <c r="DM41">
        <v>0</v>
      </c>
      <c r="DN41">
        <v>0</v>
      </c>
      <c r="DO41">
        <v>0</v>
      </c>
      <c r="DP41">
        <v>0</v>
      </c>
      <c r="DQ41">
        <v>0</v>
      </c>
      <c r="DR41">
        <v>464513.60537320399</v>
      </c>
    </row>
    <row r="42" spans="1:122">
      <c r="A42" s="223"/>
      <c r="B42" s="224"/>
      <c r="C42" s="175"/>
      <c r="D42" s="174"/>
      <c r="E42" s="175"/>
      <c r="F42" s="175"/>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6"/>
      <c r="BR42" s="176"/>
      <c r="BS42" s="176"/>
      <c r="BT42" s="176"/>
      <c r="BU42" s="176"/>
      <c r="BV42" s="176"/>
      <c r="BW42" s="176"/>
      <c r="BX42" s="176"/>
      <c r="BY42" s="176"/>
      <c r="BZ42" s="176"/>
      <c r="CA42" s="176"/>
      <c r="CB42" s="176"/>
      <c r="CC42" s="176"/>
      <c r="CD42" s="176"/>
      <c r="CE42" s="175"/>
      <c r="CF42" s="173"/>
      <c r="CG42" s="173"/>
      <c r="CH42" s="173"/>
      <c r="CI42" s="173"/>
      <c r="CJ42" s="175"/>
      <c r="CK42">
        <v>0</v>
      </c>
      <c r="CL42">
        <v>0</v>
      </c>
      <c r="CM42">
        <v>0</v>
      </c>
      <c r="CN42">
        <v>0</v>
      </c>
      <c r="CO42">
        <v>0</v>
      </c>
      <c r="CP42">
        <v>0</v>
      </c>
      <c r="CQ42">
        <v>0</v>
      </c>
      <c r="CR42">
        <v>0</v>
      </c>
      <c r="CS42">
        <v>0</v>
      </c>
      <c r="CT42">
        <v>0</v>
      </c>
      <c r="CU42">
        <v>0</v>
      </c>
      <c r="CV42">
        <v>0</v>
      </c>
      <c r="CW42">
        <v>0</v>
      </c>
      <c r="CX42">
        <v>0</v>
      </c>
      <c r="CY42">
        <v>0</v>
      </c>
      <c r="CZ42">
        <v>0</v>
      </c>
      <c r="DA42">
        <v>0</v>
      </c>
      <c r="DB42">
        <v>0</v>
      </c>
      <c r="DC42">
        <v>0</v>
      </c>
      <c r="DD42">
        <v>0</v>
      </c>
      <c r="DE42">
        <v>0</v>
      </c>
      <c r="DF42">
        <v>0</v>
      </c>
      <c r="DG42">
        <v>0</v>
      </c>
      <c r="DH42">
        <v>0</v>
      </c>
      <c r="DI42">
        <v>0</v>
      </c>
      <c r="DJ42">
        <v>0</v>
      </c>
      <c r="DK42">
        <v>0</v>
      </c>
      <c r="DL42">
        <v>0</v>
      </c>
      <c r="DM42">
        <v>0</v>
      </c>
      <c r="DN42">
        <v>0</v>
      </c>
      <c r="DO42">
        <v>0</v>
      </c>
      <c r="DP42">
        <v>0</v>
      </c>
      <c r="DQ42">
        <v>0</v>
      </c>
      <c r="DR42">
        <v>5731.7147024121659</v>
      </c>
    </row>
    <row r="43" spans="1:122">
      <c r="A43" s="223"/>
      <c r="B43" s="224"/>
      <c r="C43" s="175"/>
      <c r="D43" s="174"/>
      <c r="E43" s="175"/>
      <c r="F43" s="175"/>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176"/>
      <c r="AQ43" s="176"/>
      <c r="AR43" s="176"/>
      <c r="AS43" s="176"/>
      <c r="AT43" s="176"/>
      <c r="AU43" s="176"/>
      <c r="AV43" s="176"/>
      <c r="AW43" s="176"/>
      <c r="AX43" s="176"/>
      <c r="AY43" s="176"/>
      <c r="AZ43" s="176"/>
      <c r="BA43" s="176"/>
      <c r="BB43" s="176"/>
      <c r="BC43" s="176"/>
      <c r="BD43" s="176"/>
      <c r="BE43" s="176"/>
      <c r="BF43" s="176"/>
      <c r="BG43" s="176"/>
      <c r="BH43" s="176"/>
      <c r="BI43" s="176"/>
      <c r="BJ43" s="176"/>
      <c r="BK43" s="176"/>
      <c r="BL43" s="176"/>
      <c r="BM43" s="176"/>
      <c r="BN43" s="176"/>
      <c r="BO43" s="176"/>
      <c r="BP43" s="176"/>
      <c r="BQ43" s="176"/>
      <c r="BR43" s="176"/>
      <c r="BS43" s="176"/>
      <c r="BT43" s="176"/>
      <c r="BU43" s="176"/>
      <c r="BV43" s="176"/>
      <c r="BW43" s="176"/>
      <c r="BX43" s="176"/>
      <c r="BY43" s="176"/>
      <c r="BZ43" s="176"/>
      <c r="CA43" s="176"/>
      <c r="CB43" s="176"/>
      <c r="CC43" s="176"/>
      <c r="CD43" s="176"/>
      <c r="CE43" s="175"/>
      <c r="CF43" s="173"/>
      <c r="CG43" s="173"/>
      <c r="CH43" s="173"/>
      <c r="CI43" s="173"/>
      <c r="CJ43" s="175"/>
      <c r="CK43">
        <v>0</v>
      </c>
      <c r="CL43">
        <v>0</v>
      </c>
      <c r="CM43">
        <v>0</v>
      </c>
      <c r="CN43">
        <v>0</v>
      </c>
      <c r="CO43">
        <v>0</v>
      </c>
      <c r="CP43">
        <v>0</v>
      </c>
      <c r="CQ43">
        <v>0</v>
      </c>
      <c r="CR43">
        <v>0</v>
      </c>
      <c r="CS43">
        <v>0</v>
      </c>
      <c r="CT43">
        <v>0</v>
      </c>
      <c r="CU43">
        <v>0</v>
      </c>
      <c r="CV43">
        <v>0</v>
      </c>
      <c r="CW43">
        <v>0</v>
      </c>
      <c r="CX43">
        <v>0</v>
      </c>
      <c r="CY43">
        <v>0</v>
      </c>
      <c r="CZ43">
        <v>0</v>
      </c>
      <c r="DA43">
        <v>0</v>
      </c>
      <c r="DB43">
        <v>0</v>
      </c>
      <c r="DC43">
        <v>0</v>
      </c>
      <c r="DD43">
        <v>0</v>
      </c>
      <c r="DE43">
        <v>0</v>
      </c>
      <c r="DF43">
        <v>0</v>
      </c>
      <c r="DG43">
        <v>0</v>
      </c>
      <c r="DH43">
        <v>0</v>
      </c>
      <c r="DI43">
        <v>0</v>
      </c>
      <c r="DJ43">
        <v>0</v>
      </c>
      <c r="DK43">
        <v>0</v>
      </c>
      <c r="DL43">
        <v>0</v>
      </c>
      <c r="DM43">
        <v>0</v>
      </c>
      <c r="DN43">
        <v>0</v>
      </c>
      <c r="DO43">
        <v>0</v>
      </c>
      <c r="DP43">
        <v>0</v>
      </c>
      <c r="DQ43">
        <v>0</v>
      </c>
      <c r="DR43">
        <v>19559.721189058702</v>
      </c>
    </row>
    <row r="44" spans="1:122">
      <c r="A44" s="223"/>
      <c r="B44" s="224"/>
      <c r="C44" s="175"/>
      <c r="D44" s="174"/>
      <c r="E44" s="175"/>
      <c r="F44" s="175"/>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c r="AT44" s="176"/>
      <c r="AU44" s="176"/>
      <c r="AV44" s="176"/>
      <c r="AW44" s="176"/>
      <c r="AX44" s="176"/>
      <c r="AY44" s="176"/>
      <c r="AZ44" s="176"/>
      <c r="BA44" s="176"/>
      <c r="BB44" s="176"/>
      <c r="BC44" s="176"/>
      <c r="BD44" s="176"/>
      <c r="BE44" s="176"/>
      <c r="BF44" s="176"/>
      <c r="BG44" s="176"/>
      <c r="BH44" s="176"/>
      <c r="BI44" s="176"/>
      <c r="BJ44" s="176"/>
      <c r="BK44" s="176"/>
      <c r="BL44" s="176"/>
      <c r="BM44" s="176"/>
      <c r="BN44" s="176"/>
      <c r="BO44" s="176"/>
      <c r="BP44" s="176"/>
      <c r="BQ44" s="176"/>
      <c r="BR44" s="176"/>
      <c r="BS44" s="176"/>
      <c r="BT44" s="176"/>
      <c r="BU44" s="176"/>
      <c r="BV44" s="176"/>
      <c r="BW44" s="176"/>
      <c r="BX44" s="176"/>
      <c r="BY44" s="176"/>
      <c r="BZ44" s="176"/>
      <c r="CA44" s="176"/>
      <c r="CB44" s="176"/>
      <c r="CC44" s="176"/>
      <c r="CD44" s="176"/>
      <c r="CE44" s="175"/>
      <c r="CF44" s="173"/>
      <c r="CG44" s="173"/>
      <c r="CH44" s="173"/>
      <c r="CI44" s="173"/>
      <c r="CJ44" s="175"/>
      <c r="CK44">
        <v>0</v>
      </c>
      <c r="CL44">
        <v>0</v>
      </c>
      <c r="CM44">
        <v>0</v>
      </c>
      <c r="CN44">
        <v>0</v>
      </c>
      <c r="CO44">
        <v>0</v>
      </c>
      <c r="CP44">
        <v>0</v>
      </c>
      <c r="CQ44">
        <v>0</v>
      </c>
      <c r="CR44">
        <v>0</v>
      </c>
      <c r="CS44">
        <v>0</v>
      </c>
      <c r="CT44">
        <v>0</v>
      </c>
      <c r="CU44">
        <v>0</v>
      </c>
      <c r="CV44">
        <v>0</v>
      </c>
      <c r="CW44">
        <v>0</v>
      </c>
      <c r="CX44">
        <v>0</v>
      </c>
      <c r="CY44">
        <v>0</v>
      </c>
      <c r="CZ44">
        <v>0</v>
      </c>
      <c r="DA44">
        <v>0</v>
      </c>
      <c r="DB44">
        <v>0</v>
      </c>
      <c r="DC44">
        <v>0</v>
      </c>
      <c r="DD44">
        <v>0</v>
      </c>
      <c r="DE44">
        <v>0</v>
      </c>
      <c r="DF44">
        <v>0</v>
      </c>
      <c r="DG44">
        <v>0</v>
      </c>
      <c r="DH44">
        <v>0</v>
      </c>
      <c r="DI44">
        <v>0</v>
      </c>
      <c r="DJ44">
        <v>0</v>
      </c>
      <c r="DK44">
        <v>0</v>
      </c>
      <c r="DL44">
        <v>0</v>
      </c>
      <c r="DM44">
        <v>0</v>
      </c>
      <c r="DN44">
        <v>0</v>
      </c>
      <c r="DO44">
        <v>0</v>
      </c>
      <c r="DP44">
        <v>0</v>
      </c>
      <c r="DQ44">
        <v>0</v>
      </c>
      <c r="DR44">
        <v>3106421.4264575262</v>
      </c>
    </row>
    <row r="45" spans="1:122">
      <c r="A45" s="223"/>
      <c r="B45" s="224"/>
      <c r="C45" s="175"/>
      <c r="D45" s="174"/>
      <c r="E45" s="175"/>
      <c r="F45" s="175"/>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c r="AU45" s="176"/>
      <c r="AV45" s="176"/>
      <c r="AW45" s="176"/>
      <c r="AX45" s="176"/>
      <c r="AY45" s="176"/>
      <c r="AZ45" s="176"/>
      <c r="BA45" s="176"/>
      <c r="BB45" s="176"/>
      <c r="BC45" s="176"/>
      <c r="BD45" s="176"/>
      <c r="BE45" s="176"/>
      <c r="BF45" s="176"/>
      <c r="BG45" s="176"/>
      <c r="BH45" s="176"/>
      <c r="BI45" s="176"/>
      <c r="BJ45" s="176"/>
      <c r="BK45" s="176"/>
      <c r="BL45" s="176"/>
      <c r="BM45" s="176"/>
      <c r="BN45" s="176"/>
      <c r="BO45" s="176"/>
      <c r="BP45" s="176"/>
      <c r="BQ45" s="176"/>
      <c r="BR45" s="176"/>
      <c r="BS45" s="176"/>
      <c r="BT45" s="176"/>
      <c r="BU45" s="176"/>
      <c r="BV45" s="176"/>
      <c r="BW45" s="176"/>
      <c r="BX45" s="176"/>
      <c r="BY45" s="176"/>
      <c r="BZ45" s="176"/>
      <c r="CA45" s="176"/>
      <c r="CB45" s="176"/>
      <c r="CC45" s="176"/>
      <c r="CD45" s="176"/>
      <c r="CE45" s="175"/>
      <c r="CF45" s="173"/>
      <c r="CG45" s="173"/>
      <c r="CH45" s="173"/>
      <c r="CI45" s="173"/>
      <c r="CJ45" s="175"/>
      <c r="CK45">
        <v>0</v>
      </c>
      <c r="CL45">
        <v>0</v>
      </c>
      <c r="CM45">
        <v>0</v>
      </c>
      <c r="CN45">
        <v>0</v>
      </c>
      <c r="CO45">
        <v>0</v>
      </c>
      <c r="CP45">
        <v>0</v>
      </c>
      <c r="CQ45">
        <v>0</v>
      </c>
      <c r="CR45">
        <v>0</v>
      </c>
      <c r="CS45">
        <v>0</v>
      </c>
      <c r="CT45">
        <v>0</v>
      </c>
      <c r="CU45">
        <v>0</v>
      </c>
      <c r="CV45">
        <v>0</v>
      </c>
      <c r="CW45">
        <v>0</v>
      </c>
      <c r="CX45">
        <v>0</v>
      </c>
      <c r="CY45">
        <v>0</v>
      </c>
      <c r="CZ45">
        <v>0</v>
      </c>
      <c r="DA45">
        <v>0</v>
      </c>
      <c r="DB45">
        <v>0</v>
      </c>
      <c r="DC45">
        <v>0</v>
      </c>
      <c r="DD45">
        <v>0</v>
      </c>
      <c r="DE45">
        <v>0</v>
      </c>
      <c r="DF45">
        <v>0</v>
      </c>
      <c r="DG45">
        <v>0</v>
      </c>
      <c r="DH45">
        <v>0</v>
      </c>
      <c r="DI45">
        <v>0</v>
      </c>
      <c r="DJ45">
        <v>0</v>
      </c>
      <c r="DK45">
        <v>0</v>
      </c>
      <c r="DL45">
        <v>0</v>
      </c>
      <c r="DM45">
        <v>0</v>
      </c>
      <c r="DN45">
        <v>0</v>
      </c>
      <c r="DO45">
        <v>0</v>
      </c>
      <c r="DP45">
        <v>0</v>
      </c>
      <c r="DQ45">
        <v>0</v>
      </c>
      <c r="DR45">
        <v>90300.478235055227</v>
      </c>
    </row>
    <row r="46" spans="1:122">
      <c r="A46" s="223"/>
      <c r="B46" s="224"/>
      <c r="C46" s="175"/>
      <c r="D46" s="174"/>
      <c r="E46" s="175"/>
      <c r="F46" s="175"/>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76"/>
      <c r="BQ46" s="176"/>
      <c r="BR46" s="176"/>
      <c r="BS46" s="176"/>
      <c r="BT46" s="176"/>
      <c r="BU46" s="176"/>
      <c r="BV46" s="176"/>
      <c r="BW46" s="176"/>
      <c r="BX46" s="176"/>
      <c r="BY46" s="176"/>
      <c r="BZ46" s="176"/>
      <c r="CA46" s="176"/>
      <c r="CB46" s="176"/>
      <c r="CC46" s="176"/>
      <c r="CD46" s="176"/>
      <c r="CE46" s="175"/>
      <c r="CF46" s="173"/>
      <c r="CG46" s="173"/>
      <c r="CH46" s="173"/>
      <c r="CI46" s="173"/>
      <c r="CJ46" s="175"/>
      <c r="CK46">
        <v>0</v>
      </c>
      <c r="CL46">
        <v>0</v>
      </c>
      <c r="CM46">
        <v>0</v>
      </c>
      <c r="CN46">
        <v>0</v>
      </c>
      <c r="CO46">
        <v>0</v>
      </c>
      <c r="CP46">
        <v>0</v>
      </c>
      <c r="CQ46">
        <v>0</v>
      </c>
      <c r="CR46">
        <v>0</v>
      </c>
      <c r="CS46">
        <v>0</v>
      </c>
      <c r="CT46">
        <v>0</v>
      </c>
      <c r="CU46">
        <v>0</v>
      </c>
      <c r="CV46">
        <v>0</v>
      </c>
      <c r="CW46">
        <v>0</v>
      </c>
      <c r="CX46">
        <v>0</v>
      </c>
      <c r="CY46">
        <v>0</v>
      </c>
      <c r="CZ46">
        <v>0</v>
      </c>
      <c r="DA46">
        <v>0</v>
      </c>
      <c r="DB46">
        <v>0</v>
      </c>
      <c r="DC46">
        <v>0</v>
      </c>
      <c r="DD46">
        <v>0</v>
      </c>
      <c r="DE46">
        <v>0</v>
      </c>
      <c r="DF46">
        <v>0</v>
      </c>
      <c r="DG46">
        <v>0</v>
      </c>
      <c r="DH46">
        <v>0</v>
      </c>
      <c r="DI46">
        <v>0</v>
      </c>
      <c r="DJ46">
        <v>0</v>
      </c>
      <c r="DK46">
        <v>0</v>
      </c>
      <c r="DL46">
        <v>0</v>
      </c>
      <c r="DM46">
        <v>0</v>
      </c>
      <c r="DN46">
        <v>0</v>
      </c>
      <c r="DO46">
        <v>0</v>
      </c>
      <c r="DP46">
        <v>0</v>
      </c>
      <c r="DQ46">
        <v>0</v>
      </c>
      <c r="DR46">
        <v>326484.27372738055</v>
      </c>
    </row>
    <row r="47" spans="1:122">
      <c r="A47" s="223"/>
      <c r="B47" s="224"/>
      <c r="C47" s="175"/>
      <c r="D47" s="174"/>
      <c r="E47" s="175"/>
      <c r="F47" s="175"/>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76"/>
      <c r="BQ47" s="176"/>
      <c r="BR47" s="176"/>
      <c r="BS47" s="176"/>
      <c r="BT47" s="176"/>
      <c r="BU47" s="176"/>
      <c r="BV47" s="176"/>
      <c r="BW47" s="176"/>
      <c r="BX47" s="176"/>
      <c r="BY47" s="176"/>
      <c r="BZ47" s="176"/>
      <c r="CA47" s="176"/>
      <c r="CB47" s="176"/>
      <c r="CC47" s="176"/>
      <c r="CD47" s="176"/>
      <c r="CE47" s="175"/>
      <c r="CF47" s="173"/>
      <c r="CG47" s="173"/>
      <c r="CH47" s="173"/>
      <c r="CI47" s="173"/>
      <c r="CJ47" s="175"/>
      <c r="CK47">
        <v>0</v>
      </c>
      <c r="CL47">
        <v>0</v>
      </c>
      <c r="CM47">
        <v>0</v>
      </c>
      <c r="CN47">
        <v>0</v>
      </c>
      <c r="CO47">
        <v>0</v>
      </c>
      <c r="CP47">
        <v>0</v>
      </c>
      <c r="CQ47">
        <v>0</v>
      </c>
      <c r="CR47">
        <v>0</v>
      </c>
      <c r="CS47">
        <v>0</v>
      </c>
      <c r="CT47">
        <v>0</v>
      </c>
      <c r="CU47">
        <v>0</v>
      </c>
      <c r="CV47">
        <v>0</v>
      </c>
      <c r="CW47">
        <v>0</v>
      </c>
      <c r="CX47">
        <v>0</v>
      </c>
      <c r="CY47">
        <v>0</v>
      </c>
      <c r="CZ47">
        <v>0</v>
      </c>
      <c r="DA47">
        <v>0</v>
      </c>
      <c r="DB47">
        <v>0</v>
      </c>
      <c r="DC47">
        <v>0</v>
      </c>
      <c r="DD47">
        <v>0</v>
      </c>
      <c r="DE47">
        <v>0</v>
      </c>
      <c r="DF47">
        <v>0</v>
      </c>
      <c r="DG47">
        <v>0</v>
      </c>
      <c r="DH47">
        <v>0</v>
      </c>
      <c r="DI47">
        <v>0</v>
      </c>
      <c r="DJ47">
        <v>0</v>
      </c>
      <c r="DK47">
        <v>0</v>
      </c>
      <c r="DL47">
        <v>0</v>
      </c>
      <c r="DM47">
        <v>0</v>
      </c>
      <c r="DN47">
        <v>0</v>
      </c>
      <c r="DO47">
        <v>0</v>
      </c>
      <c r="DP47">
        <v>0</v>
      </c>
      <c r="DQ47">
        <v>0</v>
      </c>
      <c r="DR47">
        <v>285906.48555111245</v>
      </c>
    </row>
    <row r="48" spans="1:122">
      <c r="A48" s="223"/>
      <c r="B48" s="224"/>
      <c r="C48" s="175"/>
      <c r="D48" s="174"/>
      <c r="E48" s="175"/>
      <c r="F48" s="175"/>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6"/>
      <c r="BQ48" s="176"/>
      <c r="BR48" s="176"/>
      <c r="BS48" s="176"/>
      <c r="BT48" s="176"/>
      <c r="BU48" s="176"/>
      <c r="BV48" s="176"/>
      <c r="BW48" s="176"/>
      <c r="BX48" s="176"/>
      <c r="BY48" s="176"/>
      <c r="BZ48" s="176"/>
      <c r="CA48" s="176"/>
      <c r="CB48" s="176"/>
      <c r="CC48" s="176"/>
      <c r="CD48" s="176"/>
      <c r="CE48" s="175"/>
      <c r="CF48" s="173"/>
      <c r="CG48" s="173"/>
      <c r="CH48" s="173"/>
      <c r="CI48" s="173"/>
      <c r="CJ48" s="175"/>
      <c r="CK48">
        <v>0</v>
      </c>
      <c r="CL48">
        <v>0</v>
      </c>
      <c r="CM48">
        <v>0</v>
      </c>
      <c r="CN48">
        <v>0</v>
      </c>
      <c r="CO48">
        <v>0</v>
      </c>
      <c r="CP48">
        <v>0</v>
      </c>
      <c r="CQ48">
        <v>0</v>
      </c>
      <c r="CR48">
        <v>0</v>
      </c>
      <c r="CS48">
        <v>0</v>
      </c>
      <c r="CT48">
        <v>0</v>
      </c>
      <c r="CU48">
        <v>0</v>
      </c>
      <c r="CV48">
        <v>0</v>
      </c>
      <c r="CW48">
        <v>0</v>
      </c>
      <c r="CX48">
        <v>0</v>
      </c>
      <c r="CY48">
        <v>0</v>
      </c>
      <c r="CZ48">
        <v>0</v>
      </c>
      <c r="DA48">
        <v>0</v>
      </c>
      <c r="DB48">
        <v>0</v>
      </c>
      <c r="DC48">
        <v>0</v>
      </c>
      <c r="DD48">
        <v>0</v>
      </c>
      <c r="DE48">
        <v>0</v>
      </c>
      <c r="DF48">
        <v>0</v>
      </c>
      <c r="DG48">
        <v>0</v>
      </c>
      <c r="DH48">
        <v>0</v>
      </c>
      <c r="DI48">
        <v>0</v>
      </c>
      <c r="DJ48">
        <v>0</v>
      </c>
      <c r="DK48">
        <v>0</v>
      </c>
      <c r="DL48">
        <v>0</v>
      </c>
      <c r="DM48">
        <v>0</v>
      </c>
      <c r="DN48">
        <v>0</v>
      </c>
      <c r="DO48">
        <v>0</v>
      </c>
      <c r="DP48">
        <v>0</v>
      </c>
      <c r="DQ48">
        <v>0</v>
      </c>
      <c r="DR48">
        <v>442884.01300896227</v>
      </c>
    </row>
    <row r="49" spans="1:122">
      <c r="A49" s="223"/>
      <c r="B49" s="224"/>
      <c r="C49" s="175"/>
      <c r="D49" s="174"/>
      <c r="E49" s="175"/>
      <c r="F49" s="175"/>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6"/>
      <c r="BR49" s="176"/>
      <c r="BS49" s="176"/>
      <c r="BT49" s="176"/>
      <c r="BU49" s="176"/>
      <c r="BV49" s="176"/>
      <c r="BW49" s="176"/>
      <c r="BX49" s="176"/>
      <c r="BY49" s="176"/>
      <c r="BZ49" s="176"/>
      <c r="CA49" s="176"/>
      <c r="CB49" s="176"/>
      <c r="CC49" s="176"/>
      <c r="CD49" s="176"/>
      <c r="CE49" s="175"/>
      <c r="CF49" s="173"/>
      <c r="CG49" s="173"/>
      <c r="CH49" s="173"/>
      <c r="CI49" s="173"/>
      <c r="CJ49" s="175"/>
      <c r="CK49">
        <v>0</v>
      </c>
      <c r="CL49">
        <v>0</v>
      </c>
      <c r="CM49">
        <v>0</v>
      </c>
      <c r="CN49">
        <v>0</v>
      </c>
      <c r="CO49">
        <v>0</v>
      </c>
      <c r="CP49">
        <v>0</v>
      </c>
      <c r="CQ49">
        <v>0</v>
      </c>
      <c r="CR49">
        <v>0</v>
      </c>
      <c r="CS49">
        <v>0</v>
      </c>
      <c r="CT49">
        <v>0</v>
      </c>
      <c r="CU49">
        <v>0</v>
      </c>
      <c r="CV49">
        <v>0</v>
      </c>
      <c r="CW49">
        <v>0</v>
      </c>
      <c r="CX49">
        <v>0</v>
      </c>
      <c r="CY49">
        <v>0</v>
      </c>
      <c r="CZ49">
        <v>0</v>
      </c>
      <c r="DA49">
        <v>0</v>
      </c>
      <c r="DB49">
        <v>0</v>
      </c>
      <c r="DC49">
        <v>0</v>
      </c>
      <c r="DD49">
        <v>0</v>
      </c>
      <c r="DE49">
        <v>0</v>
      </c>
      <c r="DF49">
        <v>0</v>
      </c>
      <c r="DG49">
        <v>0</v>
      </c>
      <c r="DH49">
        <v>0</v>
      </c>
      <c r="DI49">
        <v>0</v>
      </c>
      <c r="DJ49">
        <v>0</v>
      </c>
      <c r="DK49">
        <v>0</v>
      </c>
      <c r="DL49">
        <v>0</v>
      </c>
      <c r="DM49">
        <v>0</v>
      </c>
      <c r="DN49">
        <v>0</v>
      </c>
      <c r="DO49">
        <v>0</v>
      </c>
      <c r="DP49">
        <v>0</v>
      </c>
      <c r="DQ49">
        <v>0</v>
      </c>
      <c r="DR49">
        <v>200065.87380824576</v>
      </c>
    </row>
    <row r="50" spans="1:122">
      <c r="A50" s="223"/>
      <c r="B50" s="224"/>
      <c r="C50" s="175"/>
      <c r="D50" s="174"/>
      <c r="E50" s="175"/>
      <c r="F50" s="175"/>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6"/>
      <c r="BR50" s="176"/>
      <c r="BS50" s="176"/>
      <c r="BT50" s="176"/>
      <c r="BU50" s="176"/>
      <c r="BV50" s="176"/>
      <c r="BW50" s="176"/>
      <c r="BX50" s="176"/>
      <c r="BY50" s="176"/>
      <c r="BZ50" s="176"/>
      <c r="CA50" s="176"/>
      <c r="CB50" s="176"/>
      <c r="CC50" s="176"/>
      <c r="CD50" s="176"/>
      <c r="CE50" s="175"/>
      <c r="CF50" s="173"/>
      <c r="CG50" s="173"/>
      <c r="CH50" s="173"/>
      <c r="CI50" s="173"/>
      <c r="CJ50" s="175"/>
      <c r="CK50">
        <v>0</v>
      </c>
      <c r="CL50">
        <v>0</v>
      </c>
      <c r="CM50">
        <v>0</v>
      </c>
      <c r="CN50">
        <v>0</v>
      </c>
      <c r="CO50">
        <v>0</v>
      </c>
      <c r="CP50">
        <v>0</v>
      </c>
      <c r="CQ50">
        <v>0</v>
      </c>
      <c r="CR50">
        <v>0</v>
      </c>
      <c r="CS50">
        <v>0</v>
      </c>
      <c r="CT50">
        <v>0</v>
      </c>
      <c r="CU50">
        <v>0</v>
      </c>
      <c r="CV50">
        <v>0</v>
      </c>
      <c r="CW50">
        <v>0</v>
      </c>
      <c r="CX50">
        <v>0</v>
      </c>
      <c r="CY50">
        <v>0</v>
      </c>
      <c r="CZ50">
        <v>0</v>
      </c>
      <c r="DA50">
        <v>0</v>
      </c>
      <c r="DB50">
        <v>0</v>
      </c>
      <c r="DC50">
        <v>0</v>
      </c>
      <c r="DD50">
        <v>0</v>
      </c>
      <c r="DE50">
        <v>0</v>
      </c>
      <c r="DF50">
        <v>0</v>
      </c>
      <c r="DG50">
        <v>0</v>
      </c>
      <c r="DH50">
        <v>0</v>
      </c>
      <c r="DI50">
        <v>0</v>
      </c>
      <c r="DJ50">
        <v>0</v>
      </c>
      <c r="DK50">
        <v>0</v>
      </c>
      <c r="DL50">
        <v>0</v>
      </c>
      <c r="DM50">
        <v>0</v>
      </c>
      <c r="DN50">
        <v>0</v>
      </c>
      <c r="DO50">
        <v>0</v>
      </c>
      <c r="DP50">
        <v>0</v>
      </c>
      <c r="DQ50">
        <v>0</v>
      </c>
      <c r="DR50">
        <v>41464.773148066481</v>
      </c>
    </row>
    <row r="51" spans="1:122">
      <c r="A51" s="223"/>
      <c r="B51" s="224"/>
      <c r="C51" s="175"/>
      <c r="D51" s="174"/>
      <c r="E51" s="175"/>
      <c r="F51" s="175"/>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6"/>
      <c r="BR51" s="176"/>
      <c r="BS51" s="176"/>
      <c r="BT51" s="176"/>
      <c r="BU51" s="176"/>
      <c r="BV51" s="176"/>
      <c r="BW51" s="176"/>
      <c r="BX51" s="176"/>
      <c r="BY51" s="176"/>
      <c r="BZ51" s="176"/>
      <c r="CA51" s="176"/>
      <c r="CB51" s="176"/>
      <c r="CC51" s="176"/>
      <c r="CD51" s="176"/>
      <c r="CE51" s="175"/>
      <c r="CF51" s="173"/>
      <c r="CG51" s="173"/>
      <c r="CH51" s="173"/>
      <c r="CI51" s="173"/>
      <c r="CJ51" s="175"/>
      <c r="CK51">
        <v>0</v>
      </c>
      <c r="CL51">
        <v>0</v>
      </c>
      <c r="CM51">
        <v>0</v>
      </c>
      <c r="CN51">
        <v>0</v>
      </c>
      <c r="CO51">
        <v>0</v>
      </c>
      <c r="CP51">
        <v>0</v>
      </c>
      <c r="CQ51">
        <v>0</v>
      </c>
      <c r="CR51">
        <v>0</v>
      </c>
      <c r="CS51">
        <v>0</v>
      </c>
      <c r="CT51">
        <v>0</v>
      </c>
      <c r="CU51">
        <v>0</v>
      </c>
      <c r="CV51">
        <v>0</v>
      </c>
      <c r="CW51">
        <v>0</v>
      </c>
      <c r="CX51">
        <v>0</v>
      </c>
      <c r="CY51">
        <v>0</v>
      </c>
      <c r="CZ51">
        <v>0</v>
      </c>
      <c r="DA51">
        <v>0</v>
      </c>
      <c r="DB51">
        <v>0</v>
      </c>
      <c r="DC51">
        <v>0</v>
      </c>
      <c r="DD51">
        <v>0</v>
      </c>
      <c r="DE51">
        <v>0</v>
      </c>
      <c r="DF51">
        <v>0</v>
      </c>
      <c r="DG51">
        <v>0</v>
      </c>
      <c r="DH51">
        <v>0</v>
      </c>
      <c r="DI51">
        <v>0</v>
      </c>
      <c r="DJ51">
        <v>0</v>
      </c>
      <c r="DK51">
        <v>0</v>
      </c>
      <c r="DL51">
        <v>0</v>
      </c>
      <c r="DM51">
        <v>0</v>
      </c>
      <c r="DN51">
        <v>0</v>
      </c>
      <c r="DO51">
        <v>0</v>
      </c>
      <c r="DP51">
        <v>0</v>
      </c>
      <c r="DQ51">
        <v>0</v>
      </c>
      <c r="DR51">
        <v>167215.15434827004</v>
      </c>
    </row>
    <row r="52" spans="1:122">
      <c r="A52" s="223"/>
      <c r="B52" s="224"/>
      <c r="C52" s="175"/>
      <c r="D52" s="174"/>
      <c r="E52" s="175"/>
      <c r="F52" s="175"/>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6"/>
      <c r="BR52" s="176"/>
      <c r="BS52" s="176"/>
      <c r="BT52" s="176"/>
      <c r="BU52" s="176"/>
      <c r="BV52" s="176"/>
      <c r="BW52" s="176"/>
      <c r="BX52" s="176"/>
      <c r="BY52" s="176"/>
      <c r="BZ52" s="176"/>
      <c r="CA52" s="176"/>
      <c r="CB52" s="176"/>
      <c r="CC52" s="176"/>
      <c r="CD52" s="176"/>
      <c r="CE52" s="175"/>
      <c r="CF52" s="173"/>
      <c r="CG52" s="173"/>
      <c r="CH52" s="173"/>
      <c r="CI52" s="173"/>
      <c r="CJ52" s="175"/>
      <c r="CK52">
        <v>0</v>
      </c>
      <c r="CL52">
        <v>0</v>
      </c>
      <c r="CM52">
        <v>0</v>
      </c>
      <c r="CN52">
        <v>0</v>
      </c>
      <c r="CO52">
        <v>0</v>
      </c>
      <c r="CP52">
        <v>0</v>
      </c>
      <c r="CQ52">
        <v>0</v>
      </c>
      <c r="CR52">
        <v>0</v>
      </c>
      <c r="CS52">
        <v>0</v>
      </c>
      <c r="CT52">
        <v>0</v>
      </c>
      <c r="CU52">
        <v>0</v>
      </c>
      <c r="CV52">
        <v>0</v>
      </c>
      <c r="CW52">
        <v>0</v>
      </c>
      <c r="CX52">
        <v>0</v>
      </c>
      <c r="CY52">
        <v>0</v>
      </c>
      <c r="CZ52">
        <v>0</v>
      </c>
      <c r="DA52">
        <v>0</v>
      </c>
      <c r="DB52">
        <v>0</v>
      </c>
      <c r="DC52">
        <v>0</v>
      </c>
      <c r="DD52">
        <v>0</v>
      </c>
      <c r="DE52">
        <v>0</v>
      </c>
      <c r="DF52">
        <v>0</v>
      </c>
      <c r="DG52">
        <v>0</v>
      </c>
      <c r="DH52">
        <v>0</v>
      </c>
      <c r="DI52">
        <v>0</v>
      </c>
      <c r="DJ52">
        <v>0</v>
      </c>
      <c r="DK52">
        <v>0</v>
      </c>
      <c r="DL52">
        <v>0</v>
      </c>
      <c r="DM52">
        <v>0</v>
      </c>
      <c r="DN52">
        <v>0</v>
      </c>
      <c r="DO52">
        <v>0</v>
      </c>
      <c r="DP52">
        <v>0</v>
      </c>
      <c r="DQ52">
        <v>0</v>
      </c>
      <c r="DR52">
        <v>35347.42071372224</v>
      </c>
    </row>
    <row r="53" spans="1:122">
      <c r="A53" s="223"/>
      <c r="B53" s="224"/>
      <c r="C53" s="175"/>
      <c r="D53" s="174"/>
      <c r="E53" s="175"/>
      <c r="F53" s="175"/>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c r="AL53" s="176"/>
      <c r="AM53" s="176"/>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6"/>
      <c r="BQ53" s="176"/>
      <c r="BR53" s="176"/>
      <c r="BS53" s="176"/>
      <c r="BT53" s="176"/>
      <c r="BU53" s="176"/>
      <c r="BV53" s="176"/>
      <c r="BW53" s="176"/>
      <c r="BX53" s="176"/>
      <c r="BY53" s="176"/>
      <c r="BZ53" s="176"/>
      <c r="CA53" s="176"/>
      <c r="CB53" s="176"/>
      <c r="CC53" s="176"/>
      <c r="CD53" s="176"/>
      <c r="CE53" s="175"/>
      <c r="CF53" s="173"/>
      <c r="CG53" s="173"/>
      <c r="CH53" s="173"/>
      <c r="CI53" s="173"/>
      <c r="CJ53" s="175"/>
      <c r="CK53">
        <v>0</v>
      </c>
      <c r="CL53">
        <v>0</v>
      </c>
      <c r="CM53">
        <v>0</v>
      </c>
      <c r="CN53">
        <v>0</v>
      </c>
      <c r="CO53">
        <v>0</v>
      </c>
      <c r="CP53">
        <v>0</v>
      </c>
      <c r="CQ53">
        <v>0</v>
      </c>
      <c r="CR53">
        <v>0</v>
      </c>
      <c r="CS53">
        <v>0</v>
      </c>
      <c r="CT53">
        <v>0</v>
      </c>
      <c r="CU53">
        <v>0</v>
      </c>
      <c r="CV53">
        <v>0</v>
      </c>
      <c r="CW53">
        <v>0</v>
      </c>
      <c r="CX53">
        <v>0</v>
      </c>
      <c r="CY53">
        <v>0</v>
      </c>
      <c r="CZ53">
        <v>0</v>
      </c>
      <c r="DA53">
        <v>0</v>
      </c>
      <c r="DB53">
        <v>0</v>
      </c>
      <c r="DC53">
        <v>0</v>
      </c>
      <c r="DD53">
        <v>0</v>
      </c>
      <c r="DE53">
        <v>0</v>
      </c>
      <c r="DF53">
        <v>0</v>
      </c>
      <c r="DG53">
        <v>0</v>
      </c>
      <c r="DH53">
        <v>0</v>
      </c>
      <c r="DI53">
        <v>0</v>
      </c>
      <c r="DJ53">
        <v>0</v>
      </c>
      <c r="DK53">
        <v>0</v>
      </c>
      <c r="DL53">
        <v>0</v>
      </c>
      <c r="DM53">
        <v>0</v>
      </c>
      <c r="DN53">
        <v>0</v>
      </c>
      <c r="DO53">
        <v>0</v>
      </c>
      <c r="DP53">
        <v>0</v>
      </c>
      <c r="DQ53">
        <v>0</v>
      </c>
      <c r="DR53">
        <v>1963.3413388628978</v>
      </c>
    </row>
    <row r="54" spans="1:122">
      <c r="A54" s="223"/>
      <c r="B54" s="224"/>
      <c r="C54" s="175"/>
      <c r="D54" s="174"/>
      <c r="E54" s="175"/>
      <c r="F54" s="175"/>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6"/>
      <c r="BR54" s="176"/>
      <c r="BS54" s="176"/>
      <c r="BT54" s="176"/>
      <c r="BU54" s="176"/>
      <c r="BV54" s="176"/>
      <c r="BW54" s="176"/>
      <c r="BX54" s="176"/>
      <c r="BY54" s="176"/>
      <c r="BZ54" s="176"/>
      <c r="CA54" s="176"/>
      <c r="CB54" s="176"/>
      <c r="CC54" s="176"/>
      <c r="CD54" s="176"/>
      <c r="CE54" s="175"/>
      <c r="CF54" s="173"/>
      <c r="CG54" s="173"/>
      <c r="CH54" s="173"/>
      <c r="CI54" s="173"/>
      <c r="CJ54" s="175"/>
      <c r="CK54">
        <v>0</v>
      </c>
      <c r="CL54">
        <v>0</v>
      </c>
      <c r="CM54">
        <v>0</v>
      </c>
      <c r="CN54">
        <v>0</v>
      </c>
      <c r="CO54">
        <v>0</v>
      </c>
      <c r="CP54">
        <v>0</v>
      </c>
      <c r="CQ54">
        <v>0</v>
      </c>
      <c r="CR54">
        <v>0</v>
      </c>
      <c r="CS54">
        <v>0</v>
      </c>
      <c r="CT54">
        <v>0</v>
      </c>
      <c r="CU54">
        <v>0</v>
      </c>
      <c r="CV54">
        <v>0</v>
      </c>
      <c r="CW54">
        <v>0</v>
      </c>
      <c r="CX54">
        <v>0</v>
      </c>
      <c r="CY54">
        <v>0</v>
      </c>
      <c r="CZ54">
        <v>0</v>
      </c>
      <c r="DA54">
        <v>0</v>
      </c>
      <c r="DB54">
        <v>0</v>
      </c>
      <c r="DC54">
        <v>0</v>
      </c>
      <c r="DD54">
        <v>0</v>
      </c>
      <c r="DE54">
        <v>0</v>
      </c>
      <c r="DF54">
        <v>0</v>
      </c>
      <c r="DG54">
        <v>0</v>
      </c>
      <c r="DH54">
        <v>0</v>
      </c>
      <c r="DI54">
        <v>0</v>
      </c>
      <c r="DJ54">
        <v>0</v>
      </c>
      <c r="DK54">
        <v>0</v>
      </c>
      <c r="DL54">
        <v>0</v>
      </c>
      <c r="DM54">
        <v>0</v>
      </c>
      <c r="DN54">
        <v>0</v>
      </c>
      <c r="DO54">
        <v>0</v>
      </c>
      <c r="DP54">
        <v>0</v>
      </c>
      <c r="DQ54">
        <v>0</v>
      </c>
      <c r="DR54">
        <v>82526.152611049853</v>
      </c>
    </row>
    <row r="55" spans="1:122" ht="15.75" customHeight="1">
      <c r="A55" s="223"/>
      <c r="B55" s="224"/>
      <c r="C55" s="175"/>
      <c r="D55" s="174"/>
      <c r="E55" s="175"/>
      <c r="F55" s="175"/>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N55" s="176"/>
      <c r="AO55" s="176"/>
      <c r="AP55" s="176"/>
      <c r="AQ55" s="176"/>
      <c r="AR55" s="176"/>
      <c r="AS55" s="176"/>
      <c r="AT55" s="176"/>
      <c r="AU55" s="176"/>
      <c r="AV55" s="176"/>
      <c r="AW55" s="176"/>
      <c r="AX55" s="176"/>
      <c r="AY55" s="176"/>
      <c r="AZ55" s="176"/>
      <c r="BA55" s="176"/>
      <c r="BB55" s="176"/>
      <c r="BC55" s="176"/>
      <c r="BD55" s="176"/>
      <c r="BE55" s="176"/>
      <c r="BF55" s="176"/>
      <c r="BG55" s="176"/>
      <c r="BH55" s="176"/>
      <c r="BI55" s="176"/>
      <c r="BJ55" s="176"/>
      <c r="BK55" s="176"/>
      <c r="BL55" s="176"/>
      <c r="BM55" s="176"/>
      <c r="BN55" s="176"/>
      <c r="BO55" s="176"/>
      <c r="BP55" s="176"/>
      <c r="BQ55" s="176"/>
      <c r="BR55" s="176"/>
      <c r="BS55" s="176"/>
      <c r="BT55" s="176"/>
      <c r="BU55" s="176"/>
      <c r="BV55" s="176"/>
      <c r="BW55" s="176"/>
      <c r="BX55" s="176"/>
      <c r="BY55" s="176"/>
      <c r="BZ55" s="176"/>
      <c r="CA55" s="176"/>
      <c r="CB55" s="176"/>
      <c r="CC55" s="176"/>
      <c r="CD55" s="176"/>
      <c r="CE55" s="175"/>
      <c r="CF55" s="173"/>
      <c r="CG55" s="173"/>
      <c r="CH55" s="173"/>
      <c r="CI55" s="173"/>
      <c r="CJ55" s="175"/>
      <c r="CK55">
        <v>0</v>
      </c>
      <c r="CL55">
        <v>0</v>
      </c>
      <c r="CM55">
        <v>0</v>
      </c>
      <c r="CN55">
        <v>0</v>
      </c>
      <c r="CO55">
        <v>0</v>
      </c>
      <c r="CP55">
        <v>0</v>
      </c>
      <c r="CQ55">
        <v>0</v>
      </c>
      <c r="CR55">
        <v>0</v>
      </c>
      <c r="CS55">
        <v>0</v>
      </c>
      <c r="CT55">
        <v>0</v>
      </c>
      <c r="CU55">
        <v>0</v>
      </c>
      <c r="CV55">
        <v>0</v>
      </c>
      <c r="CW55">
        <v>0</v>
      </c>
      <c r="CX55">
        <v>0</v>
      </c>
      <c r="CY55">
        <v>0</v>
      </c>
      <c r="CZ55">
        <v>0</v>
      </c>
      <c r="DA55">
        <v>0</v>
      </c>
      <c r="DB55">
        <v>0</v>
      </c>
      <c r="DC55">
        <v>0</v>
      </c>
      <c r="DD55">
        <v>0</v>
      </c>
      <c r="DE55">
        <v>0</v>
      </c>
      <c r="DF55">
        <v>0</v>
      </c>
      <c r="DG55">
        <v>0</v>
      </c>
      <c r="DH55">
        <v>0</v>
      </c>
      <c r="DI55">
        <v>0</v>
      </c>
      <c r="DJ55">
        <v>0</v>
      </c>
      <c r="DK55">
        <v>0</v>
      </c>
      <c r="DL55">
        <v>0</v>
      </c>
      <c r="DM55">
        <v>0</v>
      </c>
      <c r="DN55">
        <v>0</v>
      </c>
      <c r="DO55">
        <v>0</v>
      </c>
      <c r="DP55">
        <v>0</v>
      </c>
      <c r="DQ55">
        <v>0</v>
      </c>
      <c r="DR55">
        <v>354789.80801085837</v>
      </c>
    </row>
    <row r="56" spans="1:122">
      <c r="A56" s="223"/>
      <c r="B56" s="224"/>
      <c r="C56" s="175"/>
      <c r="D56" s="174"/>
      <c r="E56" s="175"/>
      <c r="F56" s="175"/>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6"/>
      <c r="BR56" s="176"/>
      <c r="BS56" s="176"/>
      <c r="BT56" s="176"/>
      <c r="BU56" s="176"/>
      <c r="BV56" s="176"/>
      <c r="BW56" s="176"/>
      <c r="BX56" s="176"/>
      <c r="BY56" s="176"/>
      <c r="BZ56" s="176"/>
      <c r="CA56" s="176"/>
      <c r="CB56" s="176"/>
      <c r="CC56" s="176"/>
      <c r="CD56" s="176"/>
      <c r="CE56" s="175"/>
      <c r="CF56" s="173"/>
      <c r="CG56" s="173"/>
      <c r="CH56" s="173"/>
      <c r="CI56" s="173"/>
      <c r="CJ56" s="175"/>
      <c r="CK56">
        <v>0</v>
      </c>
      <c r="CL56">
        <v>0</v>
      </c>
      <c r="CM56">
        <v>0</v>
      </c>
      <c r="CN56">
        <v>0</v>
      </c>
      <c r="CO56">
        <v>0</v>
      </c>
      <c r="CP56">
        <v>0</v>
      </c>
      <c r="CQ56">
        <v>0</v>
      </c>
      <c r="CR56">
        <v>0</v>
      </c>
      <c r="CS56">
        <v>0</v>
      </c>
      <c r="CT56">
        <v>0</v>
      </c>
      <c r="CU56">
        <v>0</v>
      </c>
      <c r="CV56">
        <v>0</v>
      </c>
      <c r="CW56">
        <v>0</v>
      </c>
      <c r="CX56">
        <v>0</v>
      </c>
      <c r="CY56">
        <v>0</v>
      </c>
      <c r="CZ56">
        <v>0</v>
      </c>
      <c r="DA56">
        <v>0</v>
      </c>
      <c r="DB56">
        <v>0</v>
      </c>
      <c r="DC56">
        <v>0</v>
      </c>
      <c r="DD56">
        <v>0</v>
      </c>
      <c r="DE56">
        <v>0</v>
      </c>
      <c r="DF56">
        <v>0</v>
      </c>
      <c r="DG56">
        <v>0</v>
      </c>
      <c r="DH56">
        <v>0</v>
      </c>
      <c r="DI56">
        <v>0</v>
      </c>
      <c r="DJ56">
        <v>0</v>
      </c>
      <c r="DK56">
        <v>0</v>
      </c>
      <c r="DL56">
        <v>0</v>
      </c>
      <c r="DM56">
        <v>0</v>
      </c>
      <c r="DN56">
        <v>0</v>
      </c>
      <c r="DO56">
        <v>0</v>
      </c>
      <c r="DP56">
        <v>0</v>
      </c>
      <c r="DQ56">
        <v>0</v>
      </c>
      <c r="DR56">
        <v>-148920.29524971917</v>
      </c>
    </row>
    <row r="57" spans="1:122" ht="15.75" customHeight="1">
      <c r="A57" s="223"/>
      <c r="B57" s="224"/>
      <c r="C57" s="175"/>
      <c r="D57" s="174"/>
      <c r="E57" s="175"/>
      <c r="F57" s="175"/>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6"/>
      <c r="BR57" s="176"/>
      <c r="BS57" s="176"/>
      <c r="BT57" s="176"/>
      <c r="BU57" s="176"/>
      <c r="BV57" s="176"/>
      <c r="BW57" s="176"/>
      <c r="BX57" s="176"/>
      <c r="BY57" s="176"/>
      <c r="BZ57" s="176"/>
      <c r="CA57" s="176"/>
      <c r="CB57" s="176"/>
      <c r="CC57" s="176"/>
      <c r="CD57" s="176"/>
      <c r="CE57" s="175"/>
      <c r="CF57" s="173"/>
      <c r="CG57" s="173"/>
      <c r="CH57" s="173"/>
      <c r="CI57" s="173"/>
      <c r="CJ57" s="175"/>
      <c r="CK57">
        <v>0</v>
      </c>
      <c r="CL57">
        <v>0</v>
      </c>
      <c r="CM57">
        <v>0</v>
      </c>
      <c r="CN57">
        <v>0</v>
      </c>
      <c r="CO57">
        <v>0</v>
      </c>
      <c r="CP57">
        <v>0</v>
      </c>
      <c r="CQ57">
        <v>0</v>
      </c>
      <c r="CR57">
        <v>0</v>
      </c>
      <c r="CS57">
        <v>0</v>
      </c>
      <c r="CT57">
        <v>0</v>
      </c>
      <c r="CU57">
        <v>0</v>
      </c>
      <c r="CV57">
        <v>0</v>
      </c>
      <c r="CW57">
        <v>0</v>
      </c>
      <c r="CX57">
        <v>0</v>
      </c>
      <c r="CY57">
        <v>0</v>
      </c>
      <c r="CZ57">
        <v>0</v>
      </c>
      <c r="DA57">
        <v>0</v>
      </c>
      <c r="DB57">
        <v>0</v>
      </c>
      <c r="DC57">
        <v>0</v>
      </c>
      <c r="DD57">
        <v>0</v>
      </c>
      <c r="DE57">
        <v>0</v>
      </c>
      <c r="DF57">
        <v>0</v>
      </c>
      <c r="DG57">
        <v>0</v>
      </c>
      <c r="DH57">
        <v>0</v>
      </c>
      <c r="DI57">
        <v>0</v>
      </c>
      <c r="DJ57">
        <v>0</v>
      </c>
      <c r="DK57">
        <v>0</v>
      </c>
      <c r="DL57">
        <v>0</v>
      </c>
      <c r="DM57">
        <v>0</v>
      </c>
      <c r="DN57">
        <v>0</v>
      </c>
      <c r="DO57">
        <v>0</v>
      </c>
      <c r="DP57">
        <v>0</v>
      </c>
      <c r="DQ57">
        <v>0</v>
      </c>
      <c r="DR57">
        <v>8247.2165576781263</v>
      </c>
    </row>
    <row r="58" spans="1:122">
      <c r="A58" s="223"/>
      <c r="B58" s="224"/>
      <c r="C58" s="175"/>
      <c r="D58" s="174"/>
      <c r="E58" s="175"/>
      <c r="F58" s="175"/>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6"/>
      <c r="BR58" s="176"/>
      <c r="BS58" s="176"/>
      <c r="BT58" s="176"/>
      <c r="BU58" s="176"/>
      <c r="BV58" s="176"/>
      <c r="BW58" s="176"/>
      <c r="BX58" s="176"/>
      <c r="BY58" s="176"/>
      <c r="BZ58" s="176"/>
      <c r="CA58" s="176"/>
      <c r="CB58" s="176"/>
      <c r="CC58" s="176"/>
      <c r="CD58" s="176"/>
      <c r="CE58" s="175"/>
      <c r="CF58" s="173"/>
      <c r="CG58" s="173"/>
      <c r="CH58" s="173"/>
      <c r="CI58" s="173"/>
      <c r="CJ58" s="175"/>
      <c r="CK58">
        <v>0</v>
      </c>
      <c r="CL58">
        <v>0</v>
      </c>
      <c r="CM58">
        <v>0</v>
      </c>
      <c r="CN58">
        <v>0</v>
      </c>
      <c r="CO58">
        <v>0</v>
      </c>
      <c r="CP58">
        <v>0</v>
      </c>
      <c r="CQ58">
        <v>0</v>
      </c>
      <c r="CR58">
        <v>0</v>
      </c>
      <c r="CS58">
        <v>0</v>
      </c>
      <c r="CT58">
        <v>0</v>
      </c>
      <c r="CU58">
        <v>0</v>
      </c>
      <c r="CV58">
        <v>0</v>
      </c>
      <c r="CW58">
        <v>0</v>
      </c>
      <c r="CX58">
        <v>0</v>
      </c>
      <c r="CY58">
        <v>0</v>
      </c>
      <c r="CZ58">
        <v>0</v>
      </c>
      <c r="DA58">
        <v>0</v>
      </c>
      <c r="DB58">
        <v>0</v>
      </c>
      <c r="DC58">
        <v>0</v>
      </c>
      <c r="DD58">
        <v>0</v>
      </c>
      <c r="DE58">
        <v>0</v>
      </c>
      <c r="DF58">
        <v>0</v>
      </c>
      <c r="DG58">
        <v>0</v>
      </c>
      <c r="DH58">
        <v>0</v>
      </c>
      <c r="DI58">
        <v>0</v>
      </c>
      <c r="DJ58">
        <v>0</v>
      </c>
      <c r="DK58">
        <v>0</v>
      </c>
      <c r="DL58">
        <v>0</v>
      </c>
      <c r="DM58">
        <v>0</v>
      </c>
      <c r="DN58">
        <v>0</v>
      </c>
      <c r="DO58">
        <v>0</v>
      </c>
      <c r="DP58">
        <v>0</v>
      </c>
      <c r="DQ58">
        <v>0</v>
      </c>
      <c r="DR58">
        <v>419208.64123874996</v>
      </c>
    </row>
    <row r="59" spans="1:122">
      <c r="A59" s="223"/>
      <c r="B59" s="224"/>
      <c r="C59" s="175"/>
      <c r="D59" s="174"/>
      <c r="E59" s="175"/>
      <c r="F59" s="175"/>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c r="AL59" s="176"/>
      <c r="AM59" s="176"/>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76"/>
      <c r="BR59" s="176"/>
      <c r="BS59" s="176"/>
      <c r="BT59" s="176"/>
      <c r="BU59" s="176"/>
      <c r="BV59" s="176"/>
      <c r="BW59" s="176"/>
      <c r="BX59" s="176"/>
      <c r="BY59" s="176"/>
      <c r="BZ59" s="176"/>
      <c r="CA59" s="176"/>
      <c r="CB59" s="176"/>
      <c r="CC59" s="176"/>
      <c r="CD59" s="176"/>
      <c r="CE59" s="175"/>
      <c r="CF59" s="173"/>
      <c r="CG59" s="173"/>
      <c r="CH59" s="173"/>
      <c r="CI59" s="173"/>
      <c r="CJ59" s="175"/>
      <c r="CK59">
        <v>0</v>
      </c>
      <c r="CL59">
        <v>0</v>
      </c>
      <c r="CM59">
        <v>0</v>
      </c>
      <c r="CN59">
        <v>0</v>
      </c>
      <c r="CO59">
        <v>0</v>
      </c>
      <c r="CP59">
        <v>0</v>
      </c>
      <c r="CQ59">
        <v>0</v>
      </c>
      <c r="CR59">
        <v>0</v>
      </c>
      <c r="CS59">
        <v>0</v>
      </c>
      <c r="CT59">
        <v>0</v>
      </c>
      <c r="CU59">
        <v>0</v>
      </c>
      <c r="CV59">
        <v>0</v>
      </c>
      <c r="CW59">
        <v>0</v>
      </c>
      <c r="CX59">
        <v>0</v>
      </c>
      <c r="CY59">
        <v>0</v>
      </c>
      <c r="CZ59">
        <v>0</v>
      </c>
      <c r="DA59">
        <v>0</v>
      </c>
      <c r="DB59">
        <v>0</v>
      </c>
      <c r="DC59">
        <v>0</v>
      </c>
      <c r="DD59">
        <v>0</v>
      </c>
      <c r="DE59">
        <v>0</v>
      </c>
      <c r="DF59">
        <v>0</v>
      </c>
      <c r="DG59">
        <v>0</v>
      </c>
      <c r="DH59">
        <v>0</v>
      </c>
      <c r="DI59">
        <v>0</v>
      </c>
      <c r="DJ59">
        <v>0</v>
      </c>
      <c r="DK59">
        <v>0</v>
      </c>
      <c r="DL59">
        <v>0</v>
      </c>
      <c r="DM59">
        <v>0</v>
      </c>
      <c r="DN59">
        <v>0</v>
      </c>
      <c r="DO59">
        <v>0</v>
      </c>
      <c r="DP59">
        <v>0</v>
      </c>
      <c r="DQ59">
        <v>0</v>
      </c>
      <c r="DR59">
        <v>12814.051915519667</v>
      </c>
    </row>
    <row r="60" spans="1:122">
      <c r="A60" s="223"/>
      <c r="B60" s="224"/>
      <c r="C60" s="175"/>
      <c r="D60" s="174"/>
      <c r="E60" s="175"/>
      <c r="F60" s="175"/>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6"/>
      <c r="BR60" s="176"/>
      <c r="BS60" s="176"/>
      <c r="BT60" s="176"/>
      <c r="BU60" s="176"/>
      <c r="BV60" s="176"/>
      <c r="BW60" s="176"/>
      <c r="BX60" s="176"/>
      <c r="BY60" s="176"/>
      <c r="BZ60" s="176"/>
      <c r="CA60" s="176"/>
      <c r="CB60" s="176"/>
      <c r="CC60" s="176"/>
      <c r="CD60" s="176"/>
      <c r="CE60" s="175"/>
      <c r="CF60" s="173"/>
      <c r="CG60" s="173"/>
      <c r="CH60" s="173"/>
      <c r="CI60" s="173"/>
      <c r="CJ60" s="175"/>
      <c r="CK60">
        <v>0</v>
      </c>
      <c r="CL60">
        <v>0</v>
      </c>
      <c r="CM60">
        <v>0</v>
      </c>
      <c r="CN60">
        <v>0</v>
      </c>
      <c r="CO60">
        <v>0</v>
      </c>
      <c r="CP60">
        <v>0</v>
      </c>
      <c r="CQ60">
        <v>0</v>
      </c>
      <c r="CR60">
        <v>0</v>
      </c>
      <c r="CS60">
        <v>0</v>
      </c>
      <c r="CT60">
        <v>0</v>
      </c>
      <c r="CU60">
        <v>0</v>
      </c>
      <c r="CV60">
        <v>0</v>
      </c>
      <c r="CW60">
        <v>0</v>
      </c>
      <c r="CX60">
        <v>0</v>
      </c>
      <c r="CY60">
        <v>0</v>
      </c>
      <c r="CZ60">
        <v>0</v>
      </c>
      <c r="DA60">
        <v>0</v>
      </c>
      <c r="DB60">
        <v>0</v>
      </c>
      <c r="DC60">
        <v>0</v>
      </c>
      <c r="DD60">
        <v>0</v>
      </c>
      <c r="DE60">
        <v>0</v>
      </c>
      <c r="DF60">
        <v>0</v>
      </c>
      <c r="DG60">
        <v>0</v>
      </c>
      <c r="DH60">
        <v>0</v>
      </c>
      <c r="DI60">
        <v>0</v>
      </c>
      <c r="DJ60">
        <v>0</v>
      </c>
      <c r="DK60">
        <v>0</v>
      </c>
      <c r="DL60">
        <v>0</v>
      </c>
      <c r="DM60">
        <v>0</v>
      </c>
      <c r="DN60">
        <v>0</v>
      </c>
      <c r="DO60">
        <v>0</v>
      </c>
      <c r="DP60">
        <v>0</v>
      </c>
      <c r="DQ60">
        <v>0</v>
      </c>
      <c r="DR60">
        <v>186530.57056584788</v>
      </c>
    </row>
    <row r="61" spans="1:122">
      <c r="A61" s="223"/>
      <c r="B61" s="224"/>
      <c r="C61" s="175"/>
      <c r="D61" s="174"/>
      <c r="E61" s="175"/>
      <c r="F61" s="175"/>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c r="AT61" s="176"/>
      <c r="AU61" s="176"/>
      <c r="AV61" s="176"/>
      <c r="AW61" s="176"/>
      <c r="AX61" s="176"/>
      <c r="AY61" s="176"/>
      <c r="AZ61" s="176"/>
      <c r="BA61" s="176"/>
      <c r="BB61" s="176"/>
      <c r="BC61" s="176"/>
      <c r="BD61" s="176"/>
      <c r="BE61" s="176"/>
      <c r="BF61" s="176"/>
      <c r="BG61" s="176"/>
      <c r="BH61" s="176"/>
      <c r="BI61" s="176"/>
      <c r="BJ61" s="176"/>
      <c r="BK61" s="176"/>
      <c r="BL61" s="176"/>
      <c r="BM61" s="176"/>
      <c r="BN61" s="176"/>
      <c r="BO61" s="176"/>
      <c r="BP61" s="176"/>
      <c r="BQ61" s="176"/>
      <c r="BR61" s="176"/>
      <c r="BS61" s="176"/>
      <c r="BT61" s="176"/>
      <c r="BU61" s="176"/>
      <c r="BV61" s="176"/>
      <c r="BW61" s="176"/>
      <c r="BX61" s="176"/>
      <c r="BY61" s="176"/>
      <c r="BZ61" s="176"/>
      <c r="CA61" s="176"/>
      <c r="CB61" s="176"/>
      <c r="CC61" s="176"/>
      <c r="CD61" s="176"/>
      <c r="CE61" s="175"/>
      <c r="CF61" s="173"/>
      <c r="CG61" s="173"/>
      <c r="CH61" s="173"/>
      <c r="CI61" s="173"/>
      <c r="CJ61" s="175"/>
      <c r="CK61">
        <v>0</v>
      </c>
      <c r="CL61">
        <v>0</v>
      </c>
      <c r="CM61">
        <v>0</v>
      </c>
      <c r="CN61">
        <v>0</v>
      </c>
      <c r="CO61">
        <v>0</v>
      </c>
      <c r="CP61">
        <v>0</v>
      </c>
      <c r="CQ61">
        <v>0</v>
      </c>
      <c r="CR61">
        <v>0</v>
      </c>
      <c r="CS61">
        <v>0</v>
      </c>
      <c r="CT61">
        <v>0</v>
      </c>
      <c r="CU61">
        <v>0</v>
      </c>
      <c r="CV61">
        <v>0</v>
      </c>
      <c r="CW61">
        <v>0</v>
      </c>
      <c r="CX61">
        <v>0</v>
      </c>
      <c r="CY61">
        <v>0</v>
      </c>
      <c r="CZ61">
        <v>0</v>
      </c>
      <c r="DA61">
        <v>0</v>
      </c>
      <c r="DB61">
        <v>0</v>
      </c>
      <c r="DC61">
        <v>0</v>
      </c>
      <c r="DD61">
        <v>0</v>
      </c>
      <c r="DE61">
        <v>0</v>
      </c>
      <c r="DF61">
        <v>0</v>
      </c>
      <c r="DG61">
        <v>0</v>
      </c>
      <c r="DH61">
        <v>0</v>
      </c>
      <c r="DI61">
        <v>0</v>
      </c>
      <c r="DJ61">
        <v>0</v>
      </c>
      <c r="DK61">
        <v>0</v>
      </c>
      <c r="DL61">
        <v>0</v>
      </c>
      <c r="DM61">
        <v>0</v>
      </c>
      <c r="DN61">
        <v>0</v>
      </c>
      <c r="DO61">
        <v>0</v>
      </c>
      <c r="DP61">
        <v>0</v>
      </c>
      <c r="DQ61">
        <v>0</v>
      </c>
      <c r="DR61">
        <v>172542.50123062645</v>
      </c>
    </row>
    <row r="62" spans="1:122">
      <c r="A62" s="223"/>
      <c r="B62" s="224"/>
      <c r="C62" s="175"/>
      <c r="D62" s="174"/>
      <c r="E62" s="175"/>
      <c r="F62" s="175"/>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76"/>
      <c r="AR62" s="176"/>
      <c r="AS62" s="176"/>
      <c r="AT62" s="176"/>
      <c r="AU62" s="176"/>
      <c r="AV62" s="176"/>
      <c r="AW62" s="176"/>
      <c r="AX62" s="176"/>
      <c r="AY62" s="176"/>
      <c r="AZ62" s="176"/>
      <c r="BA62" s="176"/>
      <c r="BB62" s="176"/>
      <c r="BC62" s="176"/>
      <c r="BD62" s="176"/>
      <c r="BE62" s="176"/>
      <c r="BF62" s="176"/>
      <c r="BG62" s="176"/>
      <c r="BH62" s="176"/>
      <c r="BI62" s="176"/>
      <c r="BJ62" s="176"/>
      <c r="BK62" s="176"/>
      <c r="BL62" s="176"/>
      <c r="BM62" s="176"/>
      <c r="BN62" s="176"/>
      <c r="BO62" s="176"/>
      <c r="BP62" s="176"/>
      <c r="BQ62" s="176"/>
      <c r="BR62" s="176"/>
      <c r="BS62" s="176"/>
      <c r="BT62" s="176"/>
      <c r="BU62" s="176"/>
      <c r="BV62" s="176"/>
      <c r="BW62" s="176"/>
      <c r="BX62" s="176"/>
      <c r="BY62" s="176"/>
      <c r="BZ62" s="176"/>
      <c r="CA62" s="176"/>
      <c r="CB62" s="176"/>
      <c r="CC62" s="176"/>
      <c r="CD62" s="176"/>
      <c r="CE62" s="175"/>
      <c r="CF62" s="173"/>
      <c r="CG62" s="173"/>
      <c r="CH62" s="173"/>
      <c r="CI62" s="173"/>
      <c r="CJ62" s="175"/>
      <c r="CK62">
        <v>0</v>
      </c>
      <c r="CL62">
        <v>0</v>
      </c>
      <c r="CM62">
        <v>0</v>
      </c>
      <c r="CN62">
        <v>0</v>
      </c>
      <c r="CO62">
        <v>0</v>
      </c>
      <c r="CP62">
        <v>0</v>
      </c>
      <c r="CQ62">
        <v>0</v>
      </c>
      <c r="CR62">
        <v>0</v>
      </c>
      <c r="CS62">
        <v>0</v>
      </c>
      <c r="CT62">
        <v>0</v>
      </c>
      <c r="CU62">
        <v>0</v>
      </c>
      <c r="CV62">
        <v>0</v>
      </c>
      <c r="CW62">
        <v>0</v>
      </c>
      <c r="CX62">
        <v>0</v>
      </c>
      <c r="CY62">
        <v>0</v>
      </c>
      <c r="CZ62">
        <v>0</v>
      </c>
      <c r="DA62">
        <v>0</v>
      </c>
      <c r="DB62">
        <v>0</v>
      </c>
      <c r="DC62">
        <v>0</v>
      </c>
      <c r="DD62">
        <v>0</v>
      </c>
      <c r="DE62">
        <v>0</v>
      </c>
      <c r="DF62">
        <v>0</v>
      </c>
      <c r="DG62">
        <v>0</v>
      </c>
      <c r="DH62">
        <v>0</v>
      </c>
      <c r="DI62">
        <v>0</v>
      </c>
      <c r="DJ62">
        <v>0</v>
      </c>
      <c r="DK62">
        <v>0</v>
      </c>
      <c r="DL62">
        <v>0</v>
      </c>
      <c r="DM62">
        <v>0</v>
      </c>
      <c r="DN62">
        <v>0</v>
      </c>
      <c r="DO62">
        <v>0</v>
      </c>
      <c r="DP62">
        <v>0</v>
      </c>
      <c r="DQ62">
        <v>0</v>
      </c>
      <c r="DR62">
        <v>116548.79614783154</v>
      </c>
    </row>
    <row r="63" spans="1:122">
      <c r="A63" s="223"/>
      <c r="B63" s="224"/>
      <c r="C63" s="175"/>
      <c r="D63" s="174"/>
      <c r="E63" s="175"/>
      <c r="F63" s="175"/>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176"/>
      <c r="AY63" s="176"/>
      <c r="AZ63" s="176"/>
      <c r="BA63" s="176"/>
      <c r="BB63" s="176"/>
      <c r="BC63" s="176"/>
      <c r="BD63" s="176"/>
      <c r="BE63" s="176"/>
      <c r="BF63" s="176"/>
      <c r="BG63" s="176"/>
      <c r="BH63" s="176"/>
      <c r="BI63" s="176"/>
      <c r="BJ63" s="176"/>
      <c r="BK63" s="176"/>
      <c r="BL63" s="176"/>
      <c r="BM63" s="176"/>
      <c r="BN63" s="176"/>
      <c r="BO63" s="176"/>
      <c r="BP63" s="176"/>
      <c r="BQ63" s="176"/>
      <c r="BR63" s="176"/>
      <c r="BS63" s="176"/>
      <c r="BT63" s="176"/>
      <c r="BU63" s="176"/>
      <c r="BV63" s="176"/>
      <c r="BW63" s="176"/>
      <c r="BX63" s="176"/>
      <c r="BY63" s="176"/>
      <c r="BZ63" s="176"/>
      <c r="CA63" s="176"/>
      <c r="CB63" s="176"/>
      <c r="CC63" s="176"/>
      <c r="CD63" s="176"/>
      <c r="CE63" s="175"/>
      <c r="CF63" s="173"/>
      <c r="CG63" s="173"/>
      <c r="CH63" s="173"/>
      <c r="CI63" s="173"/>
      <c r="CJ63" s="175"/>
      <c r="CK63">
        <v>0</v>
      </c>
      <c r="CL63">
        <v>0</v>
      </c>
      <c r="CM63">
        <v>0</v>
      </c>
      <c r="CN63">
        <v>0</v>
      </c>
      <c r="CO63">
        <v>0</v>
      </c>
      <c r="CP63">
        <v>0</v>
      </c>
      <c r="CQ63">
        <v>0</v>
      </c>
      <c r="CR63">
        <v>0</v>
      </c>
      <c r="CS63">
        <v>0</v>
      </c>
      <c r="CT63">
        <v>0</v>
      </c>
      <c r="CU63">
        <v>0</v>
      </c>
      <c r="CV63">
        <v>0</v>
      </c>
      <c r="CW63">
        <v>0</v>
      </c>
      <c r="CX63">
        <v>0</v>
      </c>
      <c r="CY63">
        <v>0</v>
      </c>
      <c r="CZ63">
        <v>0</v>
      </c>
      <c r="DA63">
        <v>0</v>
      </c>
      <c r="DB63">
        <v>0</v>
      </c>
      <c r="DC63">
        <v>0</v>
      </c>
      <c r="DD63">
        <v>0</v>
      </c>
      <c r="DE63">
        <v>0</v>
      </c>
      <c r="DF63">
        <v>0</v>
      </c>
      <c r="DG63">
        <v>0</v>
      </c>
      <c r="DH63">
        <v>0</v>
      </c>
      <c r="DI63">
        <v>0</v>
      </c>
      <c r="DJ63">
        <v>0</v>
      </c>
      <c r="DK63">
        <v>0</v>
      </c>
      <c r="DL63">
        <v>0</v>
      </c>
      <c r="DM63">
        <v>0</v>
      </c>
      <c r="DN63">
        <v>0</v>
      </c>
      <c r="DO63">
        <v>0</v>
      </c>
      <c r="DP63">
        <v>0</v>
      </c>
      <c r="DQ63">
        <v>0</v>
      </c>
      <c r="DR63">
        <v>843137.54491109389</v>
      </c>
    </row>
    <row r="64" spans="1:122">
      <c r="A64" s="223"/>
      <c r="B64" s="224"/>
      <c r="C64" s="175"/>
      <c r="D64" s="174"/>
      <c r="E64" s="175"/>
      <c r="F64" s="175"/>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6"/>
      <c r="BN64" s="176"/>
      <c r="BO64" s="176"/>
      <c r="BP64" s="176"/>
      <c r="BQ64" s="176"/>
      <c r="BR64" s="176"/>
      <c r="BS64" s="176"/>
      <c r="BT64" s="176"/>
      <c r="BU64" s="176"/>
      <c r="BV64" s="176"/>
      <c r="BW64" s="176"/>
      <c r="BX64" s="176"/>
      <c r="BY64" s="176"/>
      <c r="BZ64" s="176"/>
      <c r="CA64" s="176"/>
      <c r="CB64" s="176"/>
      <c r="CC64" s="176"/>
      <c r="CD64" s="176"/>
      <c r="CE64" s="175"/>
      <c r="CF64" s="173"/>
      <c r="CG64" s="173"/>
      <c r="CH64" s="173"/>
      <c r="CI64" s="173"/>
      <c r="CJ64" s="175"/>
      <c r="CK64">
        <v>0</v>
      </c>
      <c r="CL64">
        <v>0</v>
      </c>
      <c r="CM64">
        <v>0</v>
      </c>
      <c r="CN64">
        <v>0</v>
      </c>
      <c r="CO64">
        <v>0</v>
      </c>
      <c r="CP64">
        <v>0</v>
      </c>
      <c r="CQ64">
        <v>0</v>
      </c>
      <c r="CR64">
        <v>0</v>
      </c>
      <c r="CS64">
        <v>0</v>
      </c>
      <c r="CT64">
        <v>0</v>
      </c>
      <c r="CU64">
        <v>0</v>
      </c>
      <c r="CV64">
        <v>0</v>
      </c>
      <c r="CW64">
        <v>0</v>
      </c>
      <c r="CX64">
        <v>0</v>
      </c>
      <c r="CY64">
        <v>0</v>
      </c>
      <c r="CZ64">
        <v>0</v>
      </c>
      <c r="DA64">
        <v>0</v>
      </c>
      <c r="DB64">
        <v>0</v>
      </c>
      <c r="DC64">
        <v>0</v>
      </c>
      <c r="DD64">
        <v>0</v>
      </c>
      <c r="DE64">
        <v>0</v>
      </c>
      <c r="DF64">
        <v>0</v>
      </c>
      <c r="DG64">
        <v>0</v>
      </c>
      <c r="DH64">
        <v>0</v>
      </c>
      <c r="DI64">
        <v>0</v>
      </c>
      <c r="DJ64">
        <v>0</v>
      </c>
      <c r="DK64">
        <v>0</v>
      </c>
      <c r="DL64">
        <v>0</v>
      </c>
      <c r="DM64">
        <v>0</v>
      </c>
      <c r="DN64">
        <v>0</v>
      </c>
      <c r="DO64">
        <v>0</v>
      </c>
      <c r="DP64">
        <v>0</v>
      </c>
      <c r="DQ64">
        <v>0</v>
      </c>
      <c r="DR64">
        <v>-5310.3902895030478</v>
      </c>
    </row>
    <row r="65" spans="1:122">
      <c r="A65" s="223"/>
      <c r="B65" s="224"/>
      <c r="C65" s="175"/>
      <c r="D65" s="174"/>
      <c r="E65" s="175"/>
      <c r="F65" s="175"/>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76"/>
      <c r="AG65" s="176"/>
      <c r="AH65" s="176"/>
      <c r="AI65" s="176"/>
      <c r="AJ65" s="176"/>
      <c r="AK65" s="176"/>
      <c r="AL65" s="176"/>
      <c r="AM65" s="176"/>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176"/>
      <c r="BR65" s="176"/>
      <c r="BS65" s="176"/>
      <c r="BT65" s="176"/>
      <c r="BU65" s="176"/>
      <c r="BV65" s="176"/>
      <c r="BW65" s="176"/>
      <c r="BX65" s="176"/>
      <c r="BY65" s="176"/>
      <c r="BZ65" s="176"/>
      <c r="CA65" s="176"/>
      <c r="CB65" s="176"/>
      <c r="CC65" s="176"/>
      <c r="CD65" s="176"/>
      <c r="CE65" s="175"/>
      <c r="CF65" s="173"/>
      <c r="CG65" s="173"/>
      <c r="CH65" s="173"/>
      <c r="CI65" s="173"/>
      <c r="CJ65" s="175"/>
      <c r="CK65">
        <v>0</v>
      </c>
      <c r="CL65">
        <v>0</v>
      </c>
      <c r="CM65">
        <v>0</v>
      </c>
      <c r="CN65">
        <v>0</v>
      </c>
      <c r="CO65">
        <v>0</v>
      </c>
      <c r="CP65">
        <v>0</v>
      </c>
      <c r="CQ65">
        <v>0</v>
      </c>
      <c r="CR65">
        <v>0</v>
      </c>
      <c r="CS65">
        <v>0</v>
      </c>
      <c r="CT65">
        <v>0</v>
      </c>
      <c r="CU65">
        <v>0</v>
      </c>
      <c r="CV65">
        <v>0</v>
      </c>
      <c r="CW65">
        <v>0</v>
      </c>
      <c r="CX65">
        <v>0</v>
      </c>
      <c r="CY65">
        <v>0</v>
      </c>
      <c r="CZ65">
        <v>0</v>
      </c>
      <c r="DA65">
        <v>0</v>
      </c>
      <c r="DB65">
        <v>0</v>
      </c>
      <c r="DC65">
        <v>0</v>
      </c>
      <c r="DD65">
        <v>0</v>
      </c>
      <c r="DE65">
        <v>0</v>
      </c>
      <c r="DF65">
        <v>0</v>
      </c>
      <c r="DG65">
        <v>0</v>
      </c>
      <c r="DH65">
        <v>0</v>
      </c>
      <c r="DI65">
        <v>0</v>
      </c>
      <c r="DJ65">
        <v>0</v>
      </c>
      <c r="DK65">
        <v>0</v>
      </c>
      <c r="DL65">
        <v>0</v>
      </c>
      <c r="DM65">
        <v>0</v>
      </c>
      <c r="DN65">
        <v>0</v>
      </c>
      <c r="DO65">
        <v>0</v>
      </c>
      <c r="DP65">
        <v>0</v>
      </c>
      <c r="DQ65">
        <v>0</v>
      </c>
      <c r="DR65">
        <v>690901.35900552792</v>
      </c>
    </row>
    <row r="66" spans="1:122">
      <c r="A66" s="223"/>
      <c r="B66" s="224"/>
      <c r="C66" s="175"/>
      <c r="D66" s="174"/>
      <c r="E66" s="175"/>
      <c r="F66" s="175"/>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176"/>
      <c r="AP66" s="176"/>
      <c r="AQ66" s="176"/>
      <c r="AR66" s="176"/>
      <c r="AS66" s="176"/>
      <c r="AT66" s="176"/>
      <c r="AU66" s="176"/>
      <c r="AV66" s="176"/>
      <c r="AW66" s="176"/>
      <c r="AX66" s="176"/>
      <c r="AY66" s="176"/>
      <c r="AZ66" s="176"/>
      <c r="BA66" s="176"/>
      <c r="BB66" s="176"/>
      <c r="BC66" s="176"/>
      <c r="BD66" s="176"/>
      <c r="BE66" s="176"/>
      <c r="BF66" s="176"/>
      <c r="BG66" s="176"/>
      <c r="BH66" s="176"/>
      <c r="BI66" s="176"/>
      <c r="BJ66" s="176"/>
      <c r="BK66" s="176"/>
      <c r="BL66" s="176"/>
      <c r="BM66" s="176"/>
      <c r="BN66" s="176"/>
      <c r="BO66" s="176"/>
      <c r="BP66" s="176"/>
      <c r="BQ66" s="176"/>
      <c r="BR66" s="176"/>
      <c r="BS66" s="176"/>
      <c r="BT66" s="176"/>
      <c r="BU66" s="176"/>
      <c r="BV66" s="176"/>
      <c r="BW66" s="176"/>
      <c r="BX66" s="176"/>
      <c r="BY66" s="176"/>
      <c r="BZ66" s="176"/>
      <c r="CA66" s="176"/>
      <c r="CB66" s="176"/>
      <c r="CC66" s="176"/>
      <c r="CD66" s="176"/>
      <c r="CE66" s="175"/>
      <c r="CF66" s="173"/>
      <c r="CG66" s="173"/>
      <c r="CH66" s="173"/>
      <c r="CI66" s="173"/>
      <c r="CJ66" s="175"/>
      <c r="CK66">
        <v>0</v>
      </c>
      <c r="CL66">
        <v>0</v>
      </c>
      <c r="CM66">
        <v>0</v>
      </c>
      <c r="CN66">
        <v>0</v>
      </c>
      <c r="CO66">
        <v>0</v>
      </c>
      <c r="CP66">
        <v>0</v>
      </c>
      <c r="CQ66">
        <v>0</v>
      </c>
      <c r="CR66">
        <v>0</v>
      </c>
      <c r="CS66">
        <v>0</v>
      </c>
      <c r="CT66">
        <v>0</v>
      </c>
      <c r="CU66">
        <v>0</v>
      </c>
      <c r="CV66">
        <v>0</v>
      </c>
      <c r="CW66">
        <v>0</v>
      </c>
      <c r="CX66">
        <v>0</v>
      </c>
      <c r="CY66">
        <v>0</v>
      </c>
      <c r="CZ66">
        <v>0</v>
      </c>
      <c r="DA66">
        <v>0</v>
      </c>
      <c r="DB66">
        <v>0</v>
      </c>
      <c r="DC66">
        <v>0</v>
      </c>
      <c r="DD66">
        <v>0</v>
      </c>
      <c r="DE66">
        <v>0</v>
      </c>
      <c r="DF66">
        <v>0</v>
      </c>
      <c r="DG66">
        <v>0</v>
      </c>
      <c r="DH66">
        <v>0</v>
      </c>
      <c r="DI66">
        <v>0</v>
      </c>
      <c r="DJ66">
        <v>0</v>
      </c>
      <c r="DK66">
        <v>0</v>
      </c>
      <c r="DL66">
        <v>0</v>
      </c>
      <c r="DM66">
        <v>0</v>
      </c>
      <c r="DN66">
        <v>0</v>
      </c>
      <c r="DO66">
        <v>0</v>
      </c>
      <c r="DP66">
        <v>0</v>
      </c>
      <c r="DQ66">
        <v>0</v>
      </c>
      <c r="DR66">
        <v>-172415.44762744711</v>
      </c>
    </row>
    <row r="67" spans="1:122">
      <c r="A67" s="223"/>
      <c r="B67" s="224"/>
      <c r="C67" s="175"/>
      <c r="D67" s="174"/>
      <c r="E67" s="175"/>
      <c r="F67" s="175"/>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6"/>
      <c r="AN67" s="176"/>
      <c r="AO67" s="176"/>
      <c r="AP67" s="176"/>
      <c r="AQ67" s="176"/>
      <c r="AR67" s="176"/>
      <c r="AS67" s="176"/>
      <c r="AT67" s="176"/>
      <c r="AU67" s="176"/>
      <c r="AV67" s="176"/>
      <c r="AW67" s="176"/>
      <c r="AX67" s="176"/>
      <c r="AY67" s="176"/>
      <c r="AZ67" s="176"/>
      <c r="BA67" s="176"/>
      <c r="BB67" s="176"/>
      <c r="BC67" s="176"/>
      <c r="BD67" s="176"/>
      <c r="BE67" s="176"/>
      <c r="BF67" s="176"/>
      <c r="BG67" s="176"/>
      <c r="BH67" s="176"/>
      <c r="BI67" s="176"/>
      <c r="BJ67" s="176"/>
      <c r="BK67" s="176"/>
      <c r="BL67" s="176"/>
      <c r="BM67" s="176"/>
      <c r="BN67" s="176"/>
      <c r="BO67" s="176"/>
      <c r="BP67" s="176"/>
      <c r="BQ67" s="176"/>
      <c r="BR67" s="176"/>
      <c r="BS67" s="176"/>
      <c r="BT67" s="176"/>
      <c r="BU67" s="176"/>
      <c r="BV67" s="176"/>
      <c r="BW67" s="176"/>
      <c r="BX67" s="176"/>
      <c r="BY67" s="176"/>
      <c r="BZ67" s="176"/>
      <c r="CA67" s="176"/>
      <c r="CB67" s="176"/>
      <c r="CC67" s="176"/>
      <c r="CD67" s="176"/>
      <c r="CE67" s="175"/>
      <c r="CF67" s="173"/>
      <c r="CG67" s="173"/>
      <c r="CH67" s="173"/>
      <c r="CI67" s="173"/>
      <c r="CJ67" s="175"/>
    </row>
    <row r="68" spans="1:122">
      <c r="A68" s="227"/>
      <c r="B68" s="228"/>
      <c r="C68" s="175"/>
      <c r="D68" s="175"/>
      <c r="E68" s="175"/>
      <c r="F68" s="175"/>
      <c r="G68" s="229"/>
      <c r="H68" s="229"/>
      <c r="I68" s="229"/>
      <c r="J68" s="229"/>
      <c r="K68" s="229"/>
      <c r="L68" s="229"/>
      <c r="M68" s="229"/>
      <c r="N68" s="229"/>
      <c r="O68" s="229"/>
      <c r="P68" s="229"/>
      <c r="Q68" s="229"/>
      <c r="R68" s="229"/>
      <c r="S68" s="229"/>
      <c r="T68" s="229"/>
      <c r="U68" s="229"/>
      <c r="V68" s="229"/>
      <c r="W68" s="229"/>
      <c r="X68" s="229"/>
      <c r="Y68" s="229"/>
      <c r="Z68" s="229"/>
      <c r="AA68" s="229"/>
      <c r="AB68" s="229"/>
      <c r="AC68" s="229"/>
      <c r="AD68" s="229"/>
      <c r="AE68" s="229"/>
      <c r="AF68" s="229"/>
      <c r="AG68" s="229"/>
      <c r="AH68" s="229"/>
      <c r="AI68" s="229"/>
      <c r="AJ68" s="229"/>
      <c r="AK68" s="229"/>
      <c r="AL68" s="229"/>
      <c r="AM68" s="229"/>
      <c r="AN68" s="229"/>
      <c r="AO68" s="229"/>
      <c r="AP68" s="229"/>
      <c r="AQ68" s="229"/>
      <c r="AR68" s="229"/>
      <c r="AS68" s="229"/>
      <c r="AT68" s="229"/>
      <c r="AU68" s="229"/>
      <c r="AV68" s="229"/>
      <c r="AW68" s="229"/>
      <c r="AX68" s="229"/>
      <c r="AY68" s="229"/>
      <c r="AZ68" s="229"/>
      <c r="BA68" s="229"/>
      <c r="BB68" s="229"/>
      <c r="BC68" s="229"/>
      <c r="BD68" s="229"/>
      <c r="BE68" s="229"/>
      <c r="BF68" s="229"/>
      <c r="BG68" s="229"/>
      <c r="BH68" s="229"/>
      <c r="BI68" s="229"/>
      <c r="BJ68" s="229"/>
      <c r="BK68" s="229"/>
      <c r="BL68" s="229"/>
      <c r="BM68" s="229"/>
      <c r="BN68" s="229"/>
      <c r="BO68" s="229"/>
      <c r="BP68" s="229"/>
      <c r="BQ68" s="229"/>
      <c r="BR68" s="229"/>
      <c r="BS68" s="229"/>
      <c r="BT68" s="229"/>
      <c r="BU68" s="229"/>
      <c r="BV68" s="229"/>
      <c r="BW68" s="229"/>
      <c r="BX68" s="229"/>
      <c r="BY68" s="229"/>
      <c r="BZ68" s="229"/>
      <c r="CA68" s="229"/>
      <c r="CB68" s="229"/>
      <c r="CC68" s="229"/>
      <c r="CD68" s="229"/>
      <c r="CE68" s="229"/>
      <c r="CF68" s="235"/>
      <c r="CG68" s="235"/>
      <c r="CH68" s="235"/>
      <c r="CI68" s="235"/>
      <c r="CJ68" s="229"/>
    </row>
    <row r="69" spans="1:122">
      <c r="A69" s="230" t="s">
        <v>228</v>
      </c>
      <c r="B69" s="128" t="s">
        <v>214</v>
      </c>
      <c r="C69" t="s">
        <v>229</v>
      </c>
      <c r="E69" t="s">
        <v>231</v>
      </c>
      <c r="F69" t="s">
        <v>232</v>
      </c>
      <c r="G69" t="s">
        <v>19</v>
      </c>
      <c r="H69" t="s">
        <v>21</v>
      </c>
      <c r="I69" t="s">
        <v>23</v>
      </c>
      <c r="J69" t="s">
        <v>270</v>
      </c>
      <c r="K69" t="s">
        <v>25</v>
      </c>
      <c r="L69" t="s">
        <v>27</v>
      </c>
      <c r="M69" t="s">
        <v>29</v>
      </c>
      <c r="N69" t="s">
        <v>284</v>
      </c>
      <c r="O69" t="s">
        <v>285</v>
      </c>
      <c r="P69" t="s">
        <v>31</v>
      </c>
      <c r="Q69" t="s">
        <v>33</v>
      </c>
      <c r="R69" t="s">
        <v>35</v>
      </c>
      <c r="S69" t="s">
        <v>37</v>
      </c>
      <c r="T69" t="s">
        <v>39</v>
      </c>
      <c r="U69" t="s">
        <v>41</v>
      </c>
      <c r="V69" t="s">
        <v>274</v>
      </c>
      <c r="W69" t="s">
        <v>275</v>
      </c>
      <c r="X69" t="s">
        <v>276</v>
      </c>
      <c r="Y69" t="s">
        <v>277</v>
      </c>
      <c r="AA69" t="s">
        <v>45</v>
      </c>
      <c r="AB69" t="s">
        <v>47</v>
      </c>
      <c r="AC69" t="s">
        <v>49</v>
      </c>
      <c r="AD69" t="s">
        <v>51</v>
      </c>
      <c r="AE69" t="s">
        <v>53</v>
      </c>
      <c r="AF69" t="s">
        <v>55</v>
      </c>
      <c r="AG69" t="s">
        <v>57</v>
      </c>
      <c r="AH69" t="s">
        <v>59</v>
      </c>
      <c r="AI69" t="s">
        <v>61</v>
      </c>
      <c r="AJ69" t="s">
        <v>63</v>
      </c>
      <c r="AK69" t="s">
        <v>65</v>
      </c>
      <c r="AL69" t="s">
        <v>67</v>
      </c>
      <c r="AM69" t="s">
        <v>69</v>
      </c>
      <c r="AN69" t="s">
        <v>71</v>
      </c>
      <c r="AO69" t="s">
        <v>73</v>
      </c>
      <c r="AP69" t="s">
        <v>75</v>
      </c>
      <c r="AQ69" t="s">
        <v>77</v>
      </c>
      <c r="AR69" t="s">
        <v>79</v>
      </c>
      <c r="AS69" t="s">
        <v>81</v>
      </c>
      <c r="AT69" t="s">
        <v>83</v>
      </c>
      <c r="AU69" t="s">
        <v>85</v>
      </c>
      <c r="AV69" t="s">
        <v>87</v>
      </c>
      <c r="AW69" t="s">
        <v>89</v>
      </c>
      <c r="AX69" t="s">
        <v>91</v>
      </c>
      <c r="AY69" t="s">
        <v>93</v>
      </c>
      <c r="AZ69" t="s">
        <v>95</v>
      </c>
      <c r="BA69" t="s">
        <v>97</v>
      </c>
      <c r="BB69" t="s">
        <v>282</v>
      </c>
      <c r="BC69" t="s">
        <v>283</v>
      </c>
      <c r="BD69" t="s">
        <v>99</v>
      </c>
      <c r="BE69" t="s">
        <v>101</v>
      </c>
      <c r="BJ69" t="s">
        <v>109</v>
      </c>
      <c r="BK69" t="s">
        <v>111</v>
      </c>
      <c r="BL69" t="s">
        <v>113</v>
      </c>
      <c r="BN69" t="s">
        <v>117</v>
      </c>
      <c r="BO69" t="s">
        <v>119</v>
      </c>
      <c r="BP69" t="s">
        <v>121</v>
      </c>
      <c r="BQ69" t="s">
        <v>123</v>
      </c>
      <c r="BV69" t="s">
        <v>131</v>
      </c>
      <c r="BW69" t="s">
        <v>133</v>
      </c>
      <c r="BY69" t="s">
        <v>137</v>
      </c>
      <c r="BZ69" t="s">
        <v>139</v>
      </c>
      <c r="CE69" t="s">
        <v>146</v>
      </c>
      <c r="CF69" s="126" t="s">
        <v>148</v>
      </c>
      <c r="CG69" s="126" t="s">
        <v>150</v>
      </c>
      <c r="CH69" s="126" t="s">
        <v>152</v>
      </c>
      <c r="CI69" s="126" t="s">
        <v>154</v>
      </c>
    </row>
    <row r="70" spans="1:122">
      <c r="B70" s="230"/>
      <c r="C70" s="230"/>
      <c r="D70" s="230"/>
      <c r="E70" s="230"/>
      <c r="F70" s="230"/>
      <c r="G70" s="230"/>
      <c r="H70" s="230"/>
      <c r="I70" s="230"/>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c r="AK70" s="230"/>
      <c r="AL70" s="230"/>
      <c r="AM70" s="230"/>
      <c r="AN70" s="230"/>
      <c r="AO70" s="230"/>
      <c r="AP70" s="230"/>
      <c r="AQ70" s="230"/>
      <c r="AR70" s="230"/>
      <c r="AS70" s="230"/>
      <c r="AT70" s="230"/>
      <c r="AU70" s="230"/>
      <c r="AV70" s="230"/>
      <c r="AW70" s="230"/>
      <c r="AX70" s="230"/>
      <c r="AY70" s="230"/>
      <c r="AZ70" s="230"/>
      <c r="BA70" s="230"/>
      <c r="BB70" s="230"/>
      <c r="BC70" s="230"/>
      <c r="BD70" s="230"/>
      <c r="BE70" s="230"/>
      <c r="BF70" s="230"/>
      <c r="BG70" s="230"/>
      <c r="BH70" s="230"/>
      <c r="BI70" s="230"/>
      <c r="BJ70" s="230"/>
      <c r="BK70" s="230"/>
      <c r="BL70" s="230"/>
      <c r="BM70" s="230"/>
      <c r="BN70" s="230"/>
      <c r="BO70" s="230"/>
      <c r="BP70" s="230"/>
      <c r="BQ70" s="230"/>
      <c r="BR70" s="230"/>
      <c r="BS70" s="230"/>
      <c r="BT70" s="230"/>
      <c r="BU70" s="230"/>
      <c r="BV70" s="230"/>
      <c r="BW70" s="230"/>
      <c r="BX70" s="230"/>
      <c r="BY70" s="230"/>
      <c r="BZ70" s="230"/>
      <c r="CA70" s="230"/>
      <c r="CB70" s="230"/>
      <c r="CC70" s="230"/>
      <c r="CD70" s="230"/>
    </row>
    <row r="72" spans="1:122">
      <c r="AL72" t="s">
        <v>345</v>
      </c>
      <c r="AM72">
        <v>226.82021330351429</v>
      </c>
      <c r="AO72" t="s">
        <v>75</v>
      </c>
      <c r="AP72">
        <v>7.15474034</v>
      </c>
    </row>
    <row r="74" spans="1:122">
      <c r="AP74">
        <v>4.6711914400000012</v>
      </c>
    </row>
    <row r="75" spans="1:122">
      <c r="AP75">
        <v>2.4835488999999988</v>
      </c>
      <c r="BB75" s="177"/>
    </row>
  </sheetData>
  <conditionalFormatting sqref="K11:O11">
    <cfRule type="cellIs" dxfId="10" priority="1" operator="lessThanOrEqual">
      <formula>0</formula>
    </cfRule>
    <cfRule type="cellIs" dxfId="9" priority="2" operator="lessThan">
      <formula>0</formula>
    </cfRule>
  </conditionalFormatting>
  <conditionalFormatting sqref="M11:O11">
    <cfRule type="cellIs" dxfId="8" priority="3" operator="between">
      <formula>0</formula>
      <formula>0</formula>
    </cfRule>
  </conditionalFormatting>
  <dataValidations count="1">
    <dataValidation type="list" allowBlank="1" showInputMessage="1" showErrorMessage="1" sqref="R11:S11" xr:uid="{00000000-0002-0000-0200-000000000000}">
      <formula1>$X$1:$X$2</formula1>
    </dataValidation>
  </dataValidations>
  <pageMargins left="0.7" right="0.7" top="0.75" bottom="0.75" header="0.3" footer="0.3"/>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HA208"/>
  <sheetViews>
    <sheetView zoomScale="90" zoomScaleNormal="90" workbookViewId="0">
      <pane xSplit="3" ySplit="7" topLeftCell="D8" activePane="bottomRight" state="frozen"/>
      <selection pane="topRight" activeCell="D1" sqref="D1"/>
      <selection pane="bottomLeft" activeCell="A6" sqref="A6"/>
      <selection pane="bottomRight" activeCell="GG10" sqref="GG10"/>
    </sheetView>
  </sheetViews>
  <sheetFormatPr defaultColWidth="8.85546875" defaultRowHeight="14.25"/>
  <cols>
    <col min="1" max="1" width="11.28515625" style="164" customWidth="1"/>
    <col min="2" max="2" width="8" style="164" bestFit="1" customWidth="1"/>
    <col min="3" max="3" width="13.85546875" style="164" customWidth="1"/>
    <col min="4" max="4" width="49.7109375" style="164" customWidth="1"/>
    <col min="5" max="5" width="17.140625" style="164" customWidth="1"/>
    <col min="6" max="6" width="13.7109375" style="164" customWidth="1"/>
    <col min="7" max="7" width="1.28515625" style="164" customWidth="1"/>
    <col min="8" max="8" width="15.42578125" style="164" bestFit="1" customWidth="1"/>
    <col min="9" max="11" width="13.7109375" style="164" customWidth="1"/>
    <col min="12" max="12" width="1.7109375" style="164" customWidth="1"/>
    <col min="13" max="23" width="13.7109375" style="164" customWidth="1"/>
    <col min="24" max="24" width="11" style="164" bestFit="1" customWidth="1"/>
    <col min="25" max="182" width="13.7109375" style="164" customWidth="1"/>
    <col min="183" max="183" width="16.7109375" style="164" customWidth="1"/>
    <col min="184" max="184" width="18.140625" style="164" customWidth="1"/>
    <col min="185" max="185" width="20.28515625" style="165" customWidth="1"/>
    <col min="186" max="187" width="16.5703125" style="164" customWidth="1"/>
    <col min="188" max="188" width="14.5703125" style="164" customWidth="1"/>
    <col min="189" max="190" width="15.7109375" style="165" customWidth="1"/>
    <col min="191" max="191" width="15" style="165" customWidth="1"/>
    <col min="192" max="192" width="14.5703125" style="165" bestFit="1" customWidth="1"/>
    <col min="193" max="193" width="14.5703125" style="165" customWidth="1"/>
    <col min="194" max="194" width="16.42578125" style="165" customWidth="1"/>
    <col min="195" max="195" width="2.140625" style="165" customWidth="1"/>
    <col min="196" max="196" width="13.85546875" style="165" customWidth="1"/>
    <col min="197" max="197" width="12.140625" style="164" customWidth="1"/>
    <col min="198" max="198" width="12" style="164" customWidth="1"/>
    <col min="199" max="199" width="12.85546875" style="165" customWidth="1"/>
    <col min="200" max="200" width="12.28515625" style="165" customWidth="1"/>
    <col min="201" max="201" width="11.28515625" style="164" bestFit="1" customWidth="1"/>
    <col min="202" max="202" width="8.85546875" style="164"/>
    <col min="203" max="203" width="12.7109375" style="165" bestFit="1" customWidth="1"/>
    <col min="204" max="204" width="10.85546875" style="165" customWidth="1"/>
    <col min="205" max="205" width="8.85546875" style="164"/>
    <col min="206" max="206" width="1.7109375" style="165" customWidth="1"/>
    <col min="207" max="207" width="14.140625" style="165" bestFit="1" customWidth="1"/>
    <col min="208" max="208" width="13" style="164" bestFit="1" customWidth="1"/>
    <col min="209" max="209" width="12.7109375" style="165" bestFit="1" customWidth="1"/>
    <col min="210" max="16384" width="8.85546875" style="164"/>
  </cols>
  <sheetData>
    <row r="1" spans="1:209" customFormat="1" ht="15">
      <c r="A1" s="122" t="s">
        <v>874</v>
      </c>
      <c r="B1" s="122"/>
      <c r="AA1" s="314"/>
      <c r="AB1" s="314"/>
      <c r="AC1" s="314"/>
      <c r="AD1" s="314"/>
      <c r="AE1" s="314"/>
      <c r="AF1" s="314"/>
      <c r="AG1" s="314"/>
      <c r="AH1" s="314"/>
      <c r="AI1" s="314"/>
      <c r="AJ1" s="314"/>
      <c r="AK1" s="314"/>
      <c r="AL1" s="314"/>
      <c r="AM1" s="314"/>
      <c r="AN1" s="314"/>
      <c r="AO1" s="120"/>
      <c r="AP1" s="120"/>
      <c r="AQ1" s="120"/>
      <c r="AR1" s="120"/>
      <c r="AS1" s="120"/>
      <c r="AT1" s="120"/>
      <c r="AU1" s="120"/>
      <c r="AV1" s="120"/>
      <c r="AW1" s="120"/>
      <c r="AX1" s="120"/>
      <c r="AY1" s="120"/>
      <c r="AZ1" s="120"/>
      <c r="BA1" s="120"/>
      <c r="BB1" s="120"/>
      <c r="BC1" s="315"/>
      <c r="BD1" s="315"/>
      <c r="BE1" s="315"/>
      <c r="BF1" s="315"/>
      <c r="BG1" s="315"/>
      <c r="BH1" s="315"/>
      <c r="BI1" s="315"/>
      <c r="BJ1" s="315"/>
      <c r="BK1" s="315"/>
      <c r="BL1" s="315"/>
      <c r="BM1" s="315"/>
      <c r="BN1" s="315"/>
      <c r="BO1" s="315"/>
      <c r="BP1" s="315"/>
      <c r="BQ1" s="316"/>
      <c r="BR1" s="316"/>
      <c r="BS1" s="316"/>
      <c r="BT1" s="316"/>
      <c r="BU1" s="316"/>
      <c r="BV1" s="316"/>
      <c r="BW1" s="316"/>
      <c r="BX1" s="316"/>
      <c r="BY1" s="316"/>
      <c r="BZ1" s="316"/>
      <c r="CA1" s="316"/>
      <c r="CB1" s="316"/>
      <c r="CC1" s="316"/>
      <c r="CD1" s="316"/>
      <c r="CE1" s="310"/>
      <c r="CF1" s="310"/>
      <c r="CG1" s="310"/>
      <c r="CH1" s="310"/>
      <c r="CI1" s="310"/>
      <c r="CJ1" s="310"/>
      <c r="CK1" s="310"/>
      <c r="CL1" s="310"/>
      <c r="CM1" s="310"/>
      <c r="CN1" s="310"/>
      <c r="CO1" s="310"/>
      <c r="CP1" s="310"/>
      <c r="CQ1" s="310"/>
      <c r="CR1" s="310"/>
      <c r="CS1" s="317"/>
      <c r="CT1" s="317"/>
      <c r="CU1" s="317"/>
      <c r="CV1" s="317"/>
      <c r="CW1" s="317"/>
      <c r="CX1" s="317"/>
      <c r="CY1" s="317"/>
      <c r="CZ1" s="317"/>
      <c r="DA1" s="317"/>
      <c r="DB1" s="317"/>
      <c r="DC1" s="317"/>
      <c r="DD1" s="317"/>
      <c r="DE1" s="317"/>
      <c r="DF1" s="317"/>
      <c r="DG1" s="315"/>
      <c r="DH1" s="315"/>
      <c r="DI1" s="315"/>
      <c r="DJ1" s="315"/>
      <c r="DK1" s="315"/>
      <c r="DL1" s="315"/>
      <c r="DM1" s="315"/>
      <c r="DN1" s="315"/>
      <c r="DO1" s="315"/>
      <c r="DP1" s="315"/>
      <c r="DQ1" s="315"/>
      <c r="DR1" s="315"/>
      <c r="DS1" s="315"/>
      <c r="DT1" s="315"/>
      <c r="DU1" s="318"/>
      <c r="DV1" s="318"/>
      <c r="DW1" s="318"/>
      <c r="DX1" s="318"/>
      <c r="DY1" s="318"/>
      <c r="DZ1" s="318"/>
      <c r="EA1" s="318"/>
      <c r="EB1" s="318"/>
      <c r="EC1" s="318"/>
      <c r="ED1" s="318"/>
      <c r="EE1" s="318"/>
      <c r="EF1" s="318"/>
      <c r="EG1" s="318"/>
      <c r="EH1" s="318"/>
      <c r="EI1" s="120"/>
      <c r="EJ1" s="120"/>
      <c r="EK1" s="120"/>
      <c r="EL1" s="120"/>
      <c r="EM1" s="120"/>
      <c r="EN1" s="120"/>
      <c r="EO1" s="120"/>
      <c r="EP1" s="120"/>
      <c r="EQ1" s="120"/>
      <c r="ER1" s="120"/>
      <c r="ES1" s="120"/>
      <c r="ET1" s="120"/>
      <c r="EU1" s="120"/>
      <c r="EV1" s="120"/>
      <c r="EW1" s="314"/>
      <c r="EX1" s="314"/>
      <c r="EY1" s="314"/>
      <c r="EZ1" s="314"/>
      <c r="FA1" s="314"/>
      <c r="FB1" s="314"/>
      <c r="FC1" s="314"/>
      <c r="FD1" s="314"/>
      <c r="FE1" s="314"/>
      <c r="FF1" s="314"/>
      <c r="FG1" s="314"/>
      <c r="FH1" s="314"/>
      <c r="FI1" s="314"/>
      <c r="FJ1" s="314"/>
      <c r="FK1" s="316"/>
      <c r="FL1" s="316"/>
      <c r="FM1" s="316"/>
      <c r="FN1" s="316"/>
      <c r="FO1" s="316"/>
      <c r="FP1" s="316"/>
      <c r="FQ1" s="316"/>
      <c r="FR1" s="316"/>
      <c r="FS1" s="316"/>
      <c r="FT1" s="316"/>
      <c r="FU1" s="316"/>
      <c r="FV1" s="316"/>
      <c r="FW1" s="316"/>
      <c r="FX1" s="316"/>
    </row>
    <row r="2" spans="1:209" customFormat="1" ht="15">
      <c r="A2">
        <v>1</v>
      </c>
      <c r="B2">
        <v>2</v>
      </c>
      <c r="C2">
        <v>3</v>
      </c>
      <c r="D2">
        <v>4</v>
      </c>
      <c r="E2">
        <v>5</v>
      </c>
      <c r="F2">
        <v>6</v>
      </c>
      <c r="G2">
        <v>7</v>
      </c>
      <c r="H2">
        <v>8</v>
      </c>
      <c r="I2">
        <v>9</v>
      </c>
      <c r="J2">
        <v>10</v>
      </c>
      <c r="K2">
        <v>11</v>
      </c>
      <c r="L2">
        <v>12</v>
      </c>
      <c r="M2">
        <v>13</v>
      </c>
      <c r="N2">
        <v>14</v>
      </c>
      <c r="O2">
        <v>15</v>
      </c>
      <c r="P2">
        <v>16</v>
      </c>
      <c r="Q2">
        <v>17</v>
      </c>
      <c r="R2">
        <v>18</v>
      </c>
      <c r="S2">
        <v>19</v>
      </c>
      <c r="T2">
        <v>20</v>
      </c>
      <c r="U2">
        <v>21</v>
      </c>
      <c r="V2">
        <v>22</v>
      </c>
      <c r="W2">
        <v>23</v>
      </c>
      <c r="X2">
        <v>24</v>
      </c>
      <c r="Y2">
        <v>25</v>
      </c>
      <c r="Z2">
        <v>26</v>
      </c>
      <c r="AA2">
        <v>27</v>
      </c>
      <c r="AB2">
        <v>28</v>
      </c>
      <c r="AC2">
        <v>29</v>
      </c>
      <c r="AD2">
        <v>30</v>
      </c>
      <c r="AE2">
        <v>31</v>
      </c>
      <c r="AF2">
        <v>32</v>
      </c>
      <c r="AG2">
        <v>33</v>
      </c>
      <c r="AH2">
        <v>34</v>
      </c>
      <c r="AI2">
        <v>35</v>
      </c>
      <c r="AJ2">
        <v>36</v>
      </c>
      <c r="AK2">
        <v>37</v>
      </c>
      <c r="AL2">
        <v>38</v>
      </c>
      <c r="AM2">
        <v>39</v>
      </c>
      <c r="AN2">
        <v>40</v>
      </c>
      <c r="AO2">
        <v>41</v>
      </c>
      <c r="AP2">
        <v>42</v>
      </c>
      <c r="AQ2">
        <v>43</v>
      </c>
      <c r="AR2">
        <v>44</v>
      </c>
      <c r="AS2">
        <v>45</v>
      </c>
      <c r="AT2">
        <v>46</v>
      </c>
      <c r="AU2">
        <v>47</v>
      </c>
      <c r="AV2">
        <v>48</v>
      </c>
      <c r="AW2">
        <v>49</v>
      </c>
      <c r="AX2">
        <v>50</v>
      </c>
      <c r="AY2">
        <v>51</v>
      </c>
      <c r="AZ2">
        <v>52</v>
      </c>
      <c r="BA2">
        <v>53</v>
      </c>
      <c r="BB2">
        <v>54</v>
      </c>
      <c r="BC2">
        <v>55</v>
      </c>
      <c r="BD2">
        <v>56</v>
      </c>
      <c r="BE2">
        <v>57</v>
      </c>
      <c r="BF2">
        <v>58</v>
      </c>
      <c r="BG2">
        <v>59</v>
      </c>
      <c r="BH2">
        <v>60</v>
      </c>
      <c r="BI2">
        <v>61</v>
      </c>
      <c r="BJ2">
        <v>62</v>
      </c>
      <c r="BK2">
        <v>63</v>
      </c>
      <c r="BL2">
        <v>64</v>
      </c>
      <c r="BM2">
        <v>65</v>
      </c>
      <c r="BN2">
        <v>66</v>
      </c>
      <c r="BO2">
        <v>67</v>
      </c>
      <c r="BP2">
        <v>68</v>
      </c>
      <c r="BQ2">
        <v>69</v>
      </c>
      <c r="BR2">
        <v>70</v>
      </c>
      <c r="BS2">
        <v>71</v>
      </c>
      <c r="BT2">
        <v>72</v>
      </c>
      <c r="BU2">
        <v>73</v>
      </c>
      <c r="BV2">
        <v>74</v>
      </c>
      <c r="BW2">
        <v>75</v>
      </c>
      <c r="BX2">
        <v>76</v>
      </c>
      <c r="BY2">
        <v>77</v>
      </c>
      <c r="BZ2">
        <v>78</v>
      </c>
      <c r="CA2">
        <v>79</v>
      </c>
      <c r="CB2">
        <v>80</v>
      </c>
      <c r="CC2">
        <v>81</v>
      </c>
      <c r="CD2">
        <v>82</v>
      </c>
      <c r="CE2">
        <v>83</v>
      </c>
      <c r="CF2">
        <v>84</v>
      </c>
      <c r="CG2">
        <v>85</v>
      </c>
      <c r="CH2">
        <v>86</v>
      </c>
      <c r="CI2">
        <v>87</v>
      </c>
      <c r="CJ2">
        <v>88</v>
      </c>
      <c r="CK2">
        <v>89</v>
      </c>
      <c r="CL2">
        <v>90</v>
      </c>
      <c r="CM2">
        <v>91</v>
      </c>
      <c r="CN2">
        <v>92</v>
      </c>
      <c r="CO2">
        <v>93</v>
      </c>
      <c r="CP2">
        <v>94</v>
      </c>
      <c r="CQ2">
        <v>95</v>
      </c>
      <c r="CR2">
        <v>96</v>
      </c>
      <c r="CS2">
        <v>97</v>
      </c>
      <c r="CT2">
        <v>98</v>
      </c>
      <c r="CU2">
        <v>99</v>
      </c>
      <c r="CV2">
        <v>100</v>
      </c>
      <c r="CW2">
        <v>101</v>
      </c>
      <c r="CX2">
        <v>102</v>
      </c>
      <c r="CY2">
        <v>103</v>
      </c>
      <c r="CZ2">
        <v>104</v>
      </c>
      <c r="DA2">
        <v>105</v>
      </c>
      <c r="DB2">
        <v>106</v>
      </c>
      <c r="DC2">
        <v>107</v>
      </c>
      <c r="DD2">
        <v>108</v>
      </c>
      <c r="DE2">
        <v>109</v>
      </c>
      <c r="DF2">
        <v>110</v>
      </c>
      <c r="DG2">
        <v>111</v>
      </c>
      <c r="DH2">
        <v>112</v>
      </c>
      <c r="DI2">
        <v>113</v>
      </c>
      <c r="DJ2">
        <v>114</v>
      </c>
      <c r="DK2">
        <v>115</v>
      </c>
      <c r="DL2">
        <v>116</v>
      </c>
      <c r="DM2">
        <v>117</v>
      </c>
      <c r="DN2">
        <v>118</v>
      </c>
      <c r="DO2">
        <v>119</v>
      </c>
      <c r="DP2">
        <v>120</v>
      </c>
      <c r="DQ2">
        <v>121</v>
      </c>
      <c r="DR2">
        <v>122</v>
      </c>
      <c r="DS2">
        <v>123</v>
      </c>
      <c r="DT2">
        <v>124</v>
      </c>
      <c r="DU2">
        <v>125</v>
      </c>
      <c r="DV2">
        <v>126</v>
      </c>
      <c r="DW2">
        <v>127</v>
      </c>
      <c r="DX2">
        <v>128</v>
      </c>
      <c r="DY2">
        <v>129</v>
      </c>
      <c r="DZ2">
        <v>130</v>
      </c>
      <c r="EA2">
        <v>131</v>
      </c>
      <c r="EB2">
        <v>132</v>
      </c>
      <c r="EC2">
        <v>133</v>
      </c>
      <c r="ED2">
        <v>134</v>
      </c>
      <c r="EE2">
        <v>135</v>
      </c>
      <c r="EF2">
        <v>136</v>
      </c>
      <c r="EG2">
        <v>137</v>
      </c>
      <c r="EH2">
        <v>138</v>
      </c>
      <c r="EI2">
        <v>139</v>
      </c>
      <c r="EJ2">
        <v>140</v>
      </c>
      <c r="EK2">
        <v>141</v>
      </c>
      <c r="EL2">
        <v>142</v>
      </c>
      <c r="EM2">
        <v>143</v>
      </c>
      <c r="EN2">
        <v>144</v>
      </c>
      <c r="EO2">
        <v>145</v>
      </c>
      <c r="EP2">
        <v>146</v>
      </c>
      <c r="EQ2">
        <v>147</v>
      </c>
      <c r="ER2">
        <v>148</v>
      </c>
      <c r="ES2">
        <v>149</v>
      </c>
      <c r="ET2">
        <v>150</v>
      </c>
      <c r="EU2">
        <v>151</v>
      </c>
      <c r="EV2">
        <v>152</v>
      </c>
      <c r="EW2">
        <v>153</v>
      </c>
      <c r="EX2">
        <v>154</v>
      </c>
      <c r="EY2">
        <v>155</v>
      </c>
      <c r="EZ2">
        <v>156</v>
      </c>
      <c r="FA2">
        <v>157</v>
      </c>
      <c r="FB2">
        <v>158</v>
      </c>
      <c r="FC2">
        <v>159</v>
      </c>
      <c r="FD2">
        <v>160</v>
      </c>
      <c r="FE2">
        <v>161</v>
      </c>
      <c r="FF2">
        <v>162</v>
      </c>
      <c r="FG2">
        <v>163</v>
      </c>
      <c r="FH2">
        <v>164</v>
      </c>
      <c r="FI2">
        <v>165</v>
      </c>
      <c r="FJ2">
        <v>166</v>
      </c>
      <c r="FK2">
        <v>167</v>
      </c>
      <c r="FL2">
        <v>168</v>
      </c>
      <c r="FM2">
        <v>169</v>
      </c>
      <c r="FN2">
        <v>170</v>
      </c>
      <c r="FO2">
        <v>171</v>
      </c>
      <c r="FP2">
        <v>172</v>
      </c>
      <c r="FQ2">
        <v>173</v>
      </c>
      <c r="FR2">
        <v>174</v>
      </c>
      <c r="FS2">
        <v>175</v>
      </c>
      <c r="FT2">
        <v>176</v>
      </c>
      <c r="FU2">
        <v>177</v>
      </c>
      <c r="FV2">
        <v>178</v>
      </c>
      <c r="FW2">
        <v>179</v>
      </c>
      <c r="FX2">
        <v>180</v>
      </c>
      <c r="FY2">
        <v>181</v>
      </c>
      <c r="FZ2">
        <v>182</v>
      </c>
      <c r="GA2">
        <v>183</v>
      </c>
      <c r="GB2">
        <v>184</v>
      </c>
      <c r="GC2">
        <v>185</v>
      </c>
      <c r="GD2">
        <v>186</v>
      </c>
      <c r="GE2">
        <v>187</v>
      </c>
      <c r="GF2">
        <v>188</v>
      </c>
      <c r="GG2">
        <v>189</v>
      </c>
      <c r="GH2">
        <v>190</v>
      </c>
      <c r="GI2">
        <v>191</v>
      </c>
      <c r="GJ2">
        <v>192</v>
      </c>
      <c r="GK2">
        <v>193</v>
      </c>
      <c r="GL2">
        <v>194</v>
      </c>
      <c r="GM2">
        <v>195</v>
      </c>
      <c r="GN2">
        <v>196</v>
      </c>
      <c r="GO2">
        <v>197</v>
      </c>
      <c r="GP2">
        <v>198</v>
      </c>
      <c r="GQ2">
        <v>199</v>
      </c>
      <c r="GR2">
        <v>200</v>
      </c>
      <c r="GS2">
        <v>201</v>
      </c>
      <c r="GT2">
        <v>202</v>
      </c>
      <c r="GU2">
        <v>203</v>
      </c>
      <c r="GV2">
        <v>204</v>
      </c>
      <c r="GW2">
        <v>205</v>
      </c>
      <c r="GX2">
        <v>206</v>
      </c>
      <c r="GY2">
        <v>207</v>
      </c>
      <c r="GZ2">
        <v>208</v>
      </c>
      <c r="HA2">
        <v>209</v>
      </c>
    </row>
    <row r="3" spans="1:209" customFormat="1" ht="15">
      <c r="D3" s="260"/>
      <c r="G3" s="320"/>
      <c r="M3" s="215"/>
      <c r="N3" s="215"/>
      <c r="O3" s="215"/>
      <c r="P3" s="215"/>
      <c r="Q3" s="215"/>
      <c r="R3" s="215"/>
      <c r="S3" s="215"/>
      <c r="T3" s="215"/>
      <c r="U3" s="215"/>
      <c r="V3" s="215"/>
      <c r="W3" s="215"/>
      <c r="X3" s="215"/>
      <c r="Y3" s="215"/>
      <c r="Z3" s="215"/>
      <c r="AA3" s="314"/>
      <c r="AB3" s="314"/>
      <c r="AC3" s="314"/>
      <c r="AD3" s="314"/>
      <c r="AE3" s="314"/>
      <c r="AF3" s="314"/>
      <c r="AG3" s="314"/>
      <c r="AH3" s="314"/>
      <c r="AI3" s="314"/>
      <c r="AJ3" s="314"/>
      <c r="AK3" s="314"/>
      <c r="AL3" s="314"/>
      <c r="AM3" s="314"/>
      <c r="AN3" s="314"/>
      <c r="AO3" s="120"/>
      <c r="AP3" s="120"/>
      <c r="AQ3" s="120"/>
      <c r="AR3" s="120"/>
      <c r="AS3" s="120"/>
      <c r="AT3" s="120"/>
      <c r="AU3" s="120"/>
      <c r="AV3" s="120"/>
      <c r="AW3" s="120"/>
      <c r="AX3" s="120"/>
      <c r="AY3" s="120"/>
      <c r="AZ3" s="120"/>
      <c r="BA3" s="120"/>
      <c r="BB3" s="120"/>
      <c r="BC3" s="315"/>
      <c r="BD3" s="315"/>
      <c r="BE3" s="315"/>
      <c r="BF3" s="315"/>
      <c r="BG3" s="315"/>
      <c r="BH3" s="315"/>
      <c r="BI3" s="315"/>
      <c r="BJ3" s="315"/>
      <c r="BK3" s="315"/>
      <c r="BL3" s="315"/>
      <c r="BM3" s="315"/>
      <c r="BN3" s="315"/>
      <c r="BO3" s="315"/>
      <c r="BP3" s="315"/>
      <c r="BQ3" s="316"/>
      <c r="BR3" s="316"/>
      <c r="BS3" s="316"/>
      <c r="BT3" s="316"/>
      <c r="BU3" s="316"/>
      <c r="BV3" s="316"/>
      <c r="BW3" s="316"/>
      <c r="BX3" s="316"/>
      <c r="BY3" s="316"/>
      <c r="BZ3" s="316"/>
      <c r="CA3" s="316"/>
      <c r="CB3" s="316"/>
      <c r="CC3" s="316"/>
      <c r="CD3" s="316"/>
      <c r="CE3" s="310"/>
      <c r="CF3" s="310"/>
      <c r="CG3" s="310"/>
      <c r="CH3" s="310"/>
      <c r="CI3" s="310"/>
      <c r="CJ3" s="310"/>
      <c r="CK3" s="310"/>
      <c r="CL3" s="310"/>
      <c r="CM3" s="310"/>
      <c r="CN3" s="310"/>
      <c r="CO3" s="310"/>
      <c r="CP3" s="310"/>
      <c r="CQ3" s="310"/>
      <c r="CR3" s="310"/>
      <c r="CS3" s="317"/>
      <c r="CT3" s="317"/>
      <c r="CU3" s="317"/>
      <c r="CV3" s="317"/>
      <c r="CW3" s="317"/>
      <c r="CX3" s="317"/>
      <c r="CY3" s="317"/>
      <c r="CZ3" s="317"/>
      <c r="DA3" s="317"/>
      <c r="DB3" s="317"/>
      <c r="DC3" s="317"/>
      <c r="DD3" s="317"/>
      <c r="DE3" s="317"/>
      <c r="DF3" s="317"/>
      <c r="DG3" s="315"/>
      <c r="DH3" s="315"/>
      <c r="DI3" s="315"/>
      <c r="DJ3" s="315"/>
      <c r="DK3" s="315"/>
      <c r="DL3" s="315"/>
      <c r="DM3" s="315"/>
      <c r="DN3" s="315"/>
      <c r="DO3" s="315"/>
      <c r="DP3" s="315"/>
      <c r="DQ3" s="315"/>
      <c r="DR3" s="315"/>
      <c r="DS3" s="315"/>
      <c r="DT3" s="315"/>
      <c r="DU3" s="318"/>
      <c r="DV3" s="318"/>
      <c r="DW3" s="318"/>
      <c r="DX3" s="318"/>
      <c r="DY3" s="318"/>
      <c r="DZ3" s="318"/>
      <c r="EA3" s="318"/>
      <c r="EB3" s="318"/>
      <c r="EC3" s="318"/>
      <c r="ED3" s="318"/>
      <c r="EE3" s="318"/>
      <c r="EF3" s="318"/>
      <c r="EG3" s="318"/>
      <c r="EH3" s="318"/>
      <c r="EI3" s="120"/>
      <c r="EJ3" s="120"/>
      <c r="EK3" s="120"/>
      <c r="EL3" s="120"/>
      <c r="EM3" s="120"/>
      <c r="EN3" s="120"/>
      <c r="EO3" s="120"/>
      <c r="EP3" s="120"/>
      <c r="EQ3" s="120"/>
      <c r="ER3" s="120"/>
      <c r="ES3" s="120"/>
      <c r="ET3" s="120"/>
      <c r="EU3" s="120"/>
      <c r="EV3" s="120"/>
      <c r="EW3" s="314"/>
      <c r="EX3" s="314"/>
      <c r="EY3" s="314"/>
      <c r="EZ3" s="314"/>
      <c r="FA3" s="314"/>
      <c r="FB3" s="314"/>
      <c r="FC3" s="314"/>
      <c r="FD3" s="314"/>
      <c r="FE3" s="314"/>
      <c r="FF3" s="314"/>
      <c r="FG3" s="314"/>
      <c r="FH3" s="314"/>
      <c r="FI3" s="314"/>
      <c r="FJ3" s="314"/>
      <c r="FK3" s="316"/>
      <c r="FL3" s="316"/>
      <c r="FM3" s="316"/>
      <c r="FN3" s="316"/>
      <c r="FO3" s="316"/>
      <c r="FP3" s="316"/>
      <c r="FQ3" s="316"/>
      <c r="FR3" s="316"/>
      <c r="FS3" s="316"/>
      <c r="FT3" s="316"/>
      <c r="FU3" s="316"/>
      <c r="FV3" s="316"/>
      <c r="FW3" s="316"/>
      <c r="FX3" s="316"/>
    </row>
    <row r="4" spans="1:209" customFormat="1" ht="15.75" thickBot="1">
      <c r="A4" s="277" t="s">
        <v>875</v>
      </c>
      <c r="B4" s="277"/>
      <c r="C4" s="277"/>
      <c r="D4" s="260"/>
      <c r="G4" s="320"/>
      <c r="M4" s="215" t="s">
        <v>847</v>
      </c>
      <c r="N4" s="215" t="s">
        <v>847</v>
      </c>
      <c r="O4" s="215" t="s">
        <v>847</v>
      </c>
      <c r="P4" s="215" t="s">
        <v>847</v>
      </c>
      <c r="Q4" s="215" t="s">
        <v>847</v>
      </c>
      <c r="R4" s="215" t="s">
        <v>847</v>
      </c>
      <c r="S4" s="215" t="s">
        <v>847</v>
      </c>
      <c r="T4" s="215" t="s">
        <v>847</v>
      </c>
      <c r="U4" s="215" t="s">
        <v>847</v>
      </c>
      <c r="V4" s="215" t="s">
        <v>847</v>
      </c>
      <c r="W4" s="215" t="s">
        <v>847</v>
      </c>
      <c r="X4" s="215" t="s">
        <v>847</v>
      </c>
      <c r="Y4" s="215" t="s">
        <v>847</v>
      </c>
      <c r="Z4" s="215" t="s">
        <v>847</v>
      </c>
      <c r="AA4" s="314" t="s">
        <v>847</v>
      </c>
      <c r="AB4" s="314" t="s">
        <v>847</v>
      </c>
      <c r="AC4" s="314" t="s">
        <v>847</v>
      </c>
      <c r="AD4" s="314" t="s">
        <v>847</v>
      </c>
      <c r="AE4" s="314" t="s">
        <v>847</v>
      </c>
      <c r="AF4" s="314" t="s">
        <v>847</v>
      </c>
      <c r="AG4" s="314" t="s">
        <v>847</v>
      </c>
      <c r="AH4" s="314" t="s">
        <v>847</v>
      </c>
      <c r="AI4" s="314" t="s">
        <v>847</v>
      </c>
      <c r="AJ4" s="314" t="s">
        <v>847</v>
      </c>
      <c r="AK4" s="314" t="s">
        <v>847</v>
      </c>
      <c r="AL4" s="314" t="s">
        <v>847</v>
      </c>
      <c r="AM4" s="314" t="s">
        <v>847</v>
      </c>
      <c r="AN4" s="314" t="s">
        <v>847</v>
      </c>
      <c r="AO4" s="120" t="s">
        <v>847</v>
      </c>
      <c r="AP4" s="120" t="s">
        <v>847</v>
      </c>
      <c r="AQ4" s="120" t="s">
        <v>847</v>
      </c>
      <c r="AR4" s="120" t="s">
        <v>847</v>
      </c>
      <c r="AS4" s="120" t="s">
        <v>847</v>
      </c>
      <c r="AT4" s="120" t="s">
        <v>847</v>
      </c>
      <c r="AU4" s="120" t="s">
        <v>847</v>
      </c>
      <c r="AV4" s="120" t="s">
        <v>847</v>
      </c>
      <c r="AW4" s="120" t="s">
        <v>847</v>
      </c>
      <c r="AX4" s="120" t="s">
        <v>847</v>
      </c>
      <c r="AY4" s="120" t="s">
        <v>847</v>
      </c>
      <c r="AZ4" s="120" t="s">
        <v>847</v>
      </c>
      <c r="BA4" s="120" t="s">
        <v>847</v>
      </c>
      <c r="BB4" s="120" t="s">
        <v>847</v>
      </c>
      <c r="BC4" s="315" t="s">
        <v>848</v>
      </c>
      <c r="BD4" s="315" t="s">
        <v>848</v>
      </c>
      <c r="BE4" s="315" t="s">
        <v>848</v>
      </c>
      <c r="BF4" s="315" t="s">
        <v>848</v>
      </c>
      <c r="BG4" s="315" t="s">
        <v>848</v>
      </c>
      <c r="BH4" s="315" t="s">
        <v>848</v>
      </c>
      <c r="BI4" s="315"/>
      <c r="BJ4" s="315" t="s">
        <v>848</v>
      </c>
      <c r="BK4" s="315" t="s">
        <v>848</v>
      </c>
      <c r="BL4" s="315" t="s">
        <v>848</v>
      </c>
      <c r="BM4" s="315" t="s">
        <v>848</v>
      </c>
      <c r="BN4" s="315" t="s">
        <v>848</v>
      </c>
      <c r="BO4" s="315" t="s">
        <v>848</v>
      </c>
      <c r="BP4" s="315" t="s">
        <v>848</v>
      </c>
      <c r="BQ4" s="316" t="s">
        <v>848</v>
      </c>
      <c r="BR4" s="316" t="s">
        <v>848</v>
      </c>
      <c r="BS4" s="316" t="s">
        <v>848</v>
      </c>
      <c r="BT4" s="316" t="s">
        <v>848</v>
      </c>
      <c r="BU4" s="316" t="s">
        <v>848</v>
      </c>
      <c r="BV4" s="316" t="s">
        <v>848</v>
      </c>
      <c r="BW4" s="316"/>
      <c r="BX4" s="316" t="s">
        <v>848</v>
      </c>
      <c r="BY4" s="316" t="s">
        <v>848</v>
      </c>
      <c r="BZ4" s="316" t="s">
        <v>848</v>
      </c>
      <c r="CA4" s="316" t="s">
        <v>848</v>
      </c>
      <c r="CB4" s="316" t="s">
        <v>848</v>
      </c>
      <c r="CC4" s="316" t="s">
        <v>848</v>
      </c>
      <c r="CD4" s="316" t="s">
        <v>848</v>
      </c>
      <c r="CE4" s="310" t="s">
        <v>848</v>
      </c>
      <c r="CF4" s="310" t="s">
        <v>848</v>
      </c>
      <c r="CG4" s="310" t="s">
        <v>848</v>
      </c>
      <c r="CH4" s="310" t="s">
        <v>848</v>
      </c>
      <c r="CI4" s="310" t="s">
        <v>848</v>
      </c>
      <c r="CJ4" s="310" t="s">
        <v>848</v>
      </c>
      <c r="CK4" s="310"/>
      <c r="CL4" s="310" t="s">
        <v>848</v>
      </c>
      <c r="CM4" s="310" t="s">
        <v>848</v>
      </c>
      <c r="CN4" s="310" t="s">
        <v>848</v>
      </c>
      <c r="CO4" s="310" t="s">
        <v>848</v>
      </c>
      <c r="CP4" s="310" t="s">
        <v>848</v>
      </c>
      <c r="CQ4" s="310" t="s">
        <v>848</v>
      </c>
      <c r="CR4" s="310" t="s">
        <v>848</v>
      </c>
      <c r="CS4" s="317" t="s">
        <v>848</v>
      </c>
      <c r="CT4" s="317" t="s">
        <v>848</v>
      </c>
      <c r="CU4" s="317" t="s">
        <v>848</v>
      </c>
      <c r="CV4" s="317" t="s">
        <v>848</v>
      </c>
      <c r="CW4" s="317" t="s">
        <v>848</v>
      </c>
      <c r="CX4" s="317" t="s">
        <v>848</v>
      </c>
      <c r="CY4" s="317"/>
      <c r="CZ4" s="317" t="s">
        <v>848</v>
      </c>
      <c r="DA4" s="317" t="s">
        <v>848</v>
      </c>
      <c r="DB4" s="317" t="s">
        <v>848</v>
      </c>
      <c r="DC4" s="317" t="s">
        <v>848</v>
      </c>
      <c r="DD4" s="317" t="s">
        <v>848</v>
      </c>
      <c r="DE4" s="317" t="s">
        <v>848</v>
      </c>
      <c r="DF4" s="317" t="s">
        <v>848</v>
      </c>
      <c r="DG4" s="315" t="s">
        <v>848</v>
      </c>
      <c r="DH4" s="315" t="s">
        <v>848</v>
      </c>
      <c r="DI4" s="315" t="s">
        <v>848</v>
      </c>
      <c r="DJ4" s="315" t="s">
        <v>848</v>
      </c>
      <c r="DK4" s="315" t="s">
        <v>848</v>
      </c>
      <c r="DL4" s="315" t="s">
        <v>848</v>
      </c>
      <c r="DM4" s="315"/>
      <c r="DN4" s="315" t="s">
        <v>848</v>
      </c>
      <c r="DO4" s="315" t="s">
        <v>848</v>
      </c>
      <c r="DP4" s="315" t="s">
        <v>848</v>
      </c>
      <c r="DQ4" s="315" t="s">
        <v>848</v>
      </c>
      <c r="DR4" s="315" t="s">
        <v>848</v>
      </c>
      <c r="DS4" s="315" t="s">
        <v>848</v>
      </c>
      <c r="DT4" s="315" t="s">
        <v>848</v>
      </c>
      <c r="DU4" s="318" t="s">
        <v>848</v>
      </c>
      <c r="DV4" s="318" t="s">
        <v>848</v>
      </c>
      <c r="DW4" s="318" t="s">
        <v>848</v>
      </c>
      <c r="DX4" s="318" t="s">
        <v>848</v>
      </c>
      <c r="DY4" s="318" t="s">
        <v>848</v>
      </c>
      <c r="DZ4" s="318" t="s">
        <v>848</v>
      </c>
      <c r="EA4" s="318"/>
      <c r="EB4" s="318" t="s">
        <v>848</v>
      </c>
      <c r="EC4" s="318" t="s">
        <v>848</v>
      </c>
      <c r="ED4" s="318" t="s">
        <v>848</v>
      </c>
      <c r="EE4" s="318" t="s">
        <v>848</v>
      </c>
      <c r="EF4" s="318" t="s">
        <v>848</v>
      </c>
      <c r="EG4" s="318" t="s">
        <v>848</v>
      </c>
      <c r="EH4" s="318" t="s">
        <v>848</v>
      </c>
      <c r="EI4" s="120" t="s">
        <v>848</v>
      </c>
      <c r="EJ4" s="120" t="s">
        <v>848</v>
      </c>
      <c r="EK4" s="120" t="s">
        <v>848</v>
      </c>
      <c r="EL4" s="120" t="s">
        <v>848</v>
      </c>
      <c r="EM4" s="120" t="s">
        <v>848</v>
      </c>
      <c r="EN4" s="120" t="s">
        <v>848</v>
      </c>
      <c r="EO4" s="120"/>
      <c r="EP4" s="120" t="s">
        <v>848</v>
      </c>
      <c r="EQ4" s="120" t="s">
        <v>848</v>
      </c>
      <c r="ER4" s="120" t="s">
        <v>848</v>
      </c>
      <c r="ES4" s="120" t="s">
        <v>848</v>
      </c>
      <c r="ET4" s="120" t="s">
        <v>848</v>
      </c>
      <c r="EU4" s="120" t="s">
        <v>848</v>
      </c>
      <c r="EV4" s="120" t="s">
        <v>848</v>
      </c>
      <c r="EW4" s="314" t="s">
        <v>848</v>
      </c>
      <c r="EX4" s="314" t="s">
        <v>848</v>
      </c>
      <c r="EY4" s="314" t="s">
        <v>848</v>
      </c>
      <c r="EZ4" s="314" t="s">
        <v>848</v>
      </c>
      <c r="FA4" s="314" t="s">
        <v>848</v>
      </c>
      <c r="FB4" s="314" t="s">
        <v>848</v>
      </c>
      <c r="FC4" s="314"/>
      <c r="FD4" s="314" t="s">
        <v>848</v>
      </c>
      <c r="FE4" s="314" t="s">
        <v>848</v>
      </c>
      <c r="FF4" s="314" t="s">
        <v>848</v>
      </c>
      <c r="FG4" s="314" t="s">
        <v>848</v>
      </c>
      <c r="FH4" s="314" t="s">
        <v>848</v>
      </c>
      <c r="FI4" s="314" t="s">
        <v>848</v>
      </c>
      <c r="FJ4" s="314" t="s">
        <v>848</v>
      </c>
      <c r="FK4" s="316" t="s">
        <v>848</v>
      </c>
      <c r="FL4" s="316" t="s">
        <v>848</v>
      </c>
      <c r="FM4" s="316" t="s">
        <v>848</v>
      </c>
      <c r="FN4" s="316" t="s">
        <v>848</v>
      </c>
      <c r="FO4" s="316" t="s">
        <v>848</v>
      </c>
      <c r="FP4" s="316" t="s">
        <v>848</v>
      </c>
      <c r="FQ4" s="316"/>
      <c r="FR4" s="316" t="s">
        <v>848</v>
      </c>
      <c r="FS4" s="316" t="s">
        <v>848</v>
      </c>
      <c r="FT4" s="316" t="s">
        <v>848</v>
      </c>
      <c r="FU4" s="316" t="s">
        <v>848</v>
      </c>
      <c r="FV4" s="316" t="s">
        <v>848</v>
      </c>
      <c r="FW4" s="316" t="s">
        <v>848</v>
      </c>
      <c r="FX4" s="316" t="s">
        <v>848</v>
      </c>
    </row>
    <row r="5" spans="1:209" customFormat="1" ht="19.5" thickBot="1">
      <c r="D5" s="260"/>
      <c r="G5" s="320"/>
      <c r="M5" s="166" t="s">
        <v>290</v>
      </c>
      <c r="N5" s="167"/>
      <c r="O5" s="167"/>
      <c r="P5" s="167"/>
      <c r="Q5" s="167"/>
      <c r="R5" s="167"/>
      <c r="S5" s="167"/>
      <c r="T5" s="167"/>
      <c r="U5" s="167"/>
      <c r="V5" s="167"/>
      <c r="W5" s="215"/>
      <c r="X5" s="215"/>
      <c r="Y5" s="215"/>
      <c r="Z5" s="215"/>
      <c r="AA5" s="321" t="s">
        <v>291</v>
      </c>
      <c r="AB5" s="322"/>
      <c r="AC5" s="322"/>
      <c r="AD5" s="322"/>
      <c r="AE5" s="322"/>
      <c r="AF5" s="322"/>
      <c r="AG5" s="322"/>
      <c r="AH5" s="322"/>
      <c r="AI5" s="322"/>
      <c r="AJ5" s="322"/>
      <c r="AK5" s="314"/>
      <c r="AL5" s="314"/>
      <c r="AM5" s="314"/>
      <c r="AN5" s="314"/>
      <c r="AO5" s="323" t="s">
        <v>292</v>
      </c>
      <c r="AP5" s="324"/>
      <c r="AQ5" s="324"/>
      <c r="AR5" s="324"/>
      <c r="AS5" s="324"/>
      <c r="AT5" s="324"/>
      <c r="AU5" s="324"/>
      <c r="AV5" s="324"/>
      <c r="AW5" s="324"/>
      <c r="AX5" s="324"/>
      <c r="AY5" s="120"/>
      <c r="AZ5" s="120"/>
      <c r="BA5" s="120"/>
      <c r="BB5" s="120"/>
      <c r="BC5" s="325" t="s">
        <v>293</v>
      </c>
      <c r="BD5" s="326"/>
      <c r="BE5" s="326"/>
      <c r="BF5" s="326"/>
      <c r="BG5" s="326"/>
      <c r="BH5" s="326"/>
      <c r="BI5" s="326"/>
      <c r="BJ5" s="326"/>
      <c r="BK5" s="326"/>
      <c r="BL5" s="326"/>
      <c r="BM5" s="315"/>
      <c r="BN5" s="315"/>
      <c r="BO5" s="315"/>
      <c r="BP5" s="315"/>
      <c r="BQ5" s="327" t="s">
        <v>294</v>
      </c>
      <c r="BR5" s="328"/>
      <c r="BS5" s="328"/>
      <c r="BT5" s="328"/>
      <c r="BU5" s="328"/>
      <c r="BV5" s="328"/>
      <c r="BW5" s="328"/>
      <c r="BX5" s="328"/>
      <c r="BY5" s="328"/>
      <c r="BZ5" s="328"/>
      <c r="CA5" s="316"/>
      <c r="CB5" s="316"/>
      <c r="CC5" s="316"/>
      <c r="CD5" s="316"/>
      <c r="CE5" s="329" t="s">
        <v>295</v>
      </c>
      <c r="CF5" s="330"/>
      <c r="CG5" s="330"/>
      <c r="CH5" s="330"/>
      <c r="CI5" s="330"/>
      <c r="CJ5" s="330"/>
      <c r="CK5" s="330"/>
      <c r="CL5" s="330"/>
      <c r="CM5" s="330"/>
      <c r="CN5" s="330"/>
      <c r="CO5" s="310"/>
      <c r="CP5" s="310"/>
      <c r="CQ5" s="310"/>
      <c r="CR5" s="310"/>
      <c r="CS5" s="331" t="s">
        <v>296</v>
      </c>
      <c r="CT5" s="332"/>
      <c r="CU5" s="332"/>
      <c r="CV5" s="332"/>
      <c r="CW5" s="332"/>
      <c r="CX5" s="332"/>
      <c r="CY5" s="332"/>
      <c r="CZ5" s="332"/>
      <c r="DA5" s="332"/>
      <c r="DB5" s="332"/>
      <c r="DC5" s="317"/>
      <c r="DD5" s="317"/>
      <c r="DE5" s="317"/>
      <c r="DF5" s="317"/>
      <c r="DG5" s="325" t="s">
        <v>297</v>
      </c>
      <c r="DH5" s="326"/>
      <c r="DI5" s="326"/>
      <c r="DJ5" s="326"/>
      <c r="DK5" s="326"/>
      <c r="DL5" s="326"/>
      <c r="DM5" s="326"/>
      <c r="DN5" s="326"/>
      <c r="DO5" s="326"/>
      <c r="DP5" s="326"/>
      <c r="DQ5" s="315"/>
      <c r="DR5" s="315"/>
      <c r="DS5" s="315"/>
      <c r="DT5" s="315"/>
      <c r="DU5" s="168" t="s">
        <v>298</v>
      </c>
      <c r="DV5" s="169"/>
      <c r="DW5" s="169"/>
      <c r="DX5" s="169"/>
      <c r="DY5" s="169"/>
      <c r="DZ5" s="169"/>
      <c r="EA5" s="169"/>
      <c r="EB5" s="169"/>
      <c r="EC5" s="169"/>
      <c r="ED5" s="169"/>
      <c r="EE5" s="318"/>
      <c r="EF5" s="318"/>
      <c r="EG5" s="318"/>
      <c r="EH5" s="318"/>
      <c r="EI5" s="323" t="s">
        <v>302</v>
      </c>
      <c r="EJ5" s="324"/>
      <c r="EK5" s="324"/>
      <c r="EL5" s="324"/>
      <c r="EM5" s="324"/>
      <c r="EN5" s="324"/>
      <c r="EO5" s="324"/>
      <c r="EP5" s="324"/>
      <c r="EQ5" s="324"/>
      <c r="ER5" s="324"/>
      <c r="ES5" s="120"/>
      <c r="ET5" s="120"/>
      <c r="EU5" s="120"/>
      <c r="EV5" s="120"/>
      <c r="EW5" s="321" t="s">
        <v>303</v>
      </c>
      <c r="EX5" s="322"/>
      <c r="EY5" s="322"/>
      <c r="EZ5" s="322"/>
      <c r="FA5" s="322"/>
      <c r="FB5" s="322"/>
      <c r="FC5" s="322"/>
      <c r="FD5" s="322"/>
      <c r="FE5" s="322"/>
      <c r="FF5" s="322"/>
      <c r="FG5" s="314"/>
      <c r="FH5" s="314"/>
      <c r="FI5" s="314"/>
      <c r="FJ5" s="314"/>
      <c r="FK5" s="327" t="s">
        <v>304</v>
      </c>
      <c r="FL5" s="328"/>
      <c r="FM5" s="328"/>
      <c r="FN5" s="328"/>
      <c r="FO5" s="328"/>
      <c r="FP5" s="328"/>
      <c r="FQ5" s="328"/>
      <c r="FR5" s="328"/>
      <c r="FS5" s="328"/>
      <c r="FT5" s="328"/>
      <c r="FU5" s="316"/>
      <c r="FV5" s="316"/>
      <c r="FW5" s="316"/>
      <c r="FX5" s="316"/>
      <c r="FZ5" s="333"/>
      <c r="GN5" s="746" t="s">
        <v>889</v>
      </c>
      <c r="GO5" s="747"/>
      <c r="GP5" s="747"/>
      <c r="GQ5" s="746" t="s">
        <v>888</v>
      </c>
      <c r="GR5" s="747"/>
      <c r="GS5" s="747"/>
      <c r="GT5" s="747"/>
      <c r="GU5" s="747"/>
      <c r="GV5" s="747"/>
      <c r="GW5" s="748"/>
    </row>
    <row r="6" spans="1:209" customFormat="1" ht="108.75" thickBot="1">
      <c r="G6" s="320"/>
      <c r="H6" s="334" t="s">
        <v>876</v>
      </c>
      <c r="I6" s="335" t="s">
        <v>877</v>
      </c>
      <c r="J6" s="335" t="s">
        <v>346</v>
      </c>
      <c r="K6" s="335" t="s">
        <v>878</v>
      </c>
      <c r="M6" s="170" t="s">
        <v>849</v>
      </c>
      <c r="N6" s="170" t="s">
        <v>850</v>
      </c>
      <c r="O6" s="170" t="s">
        <v>299</v>
      </c>
      <c r="P6" s="170" t="s">
        <v>851</v>
      </c>
      <c r="Q6" s="170" t="s">
        <v>852</v>
      </c>
      <c r="R6" s="170" t="s">
        <v>300</v>
      </c>
      <c r="S6" s="170" t="s">
        <v>853</v>
      </c>
      <c r="T6" s="170" t="s">
        <v>854</v>
      </c>
      <c r="U6" s="170" t="s">
        <v>855</v>
      </c>
      <c r="V6" s="170" t="s">
        <v>301</v>
      </c>
      <c r="W6" s="170" t="s">
        <v>346</v>
      </c>
      <c r="X6" s="170" t="s">
        <v>856</v>
      </c>
      <c r="Y6" s="170" t="s">
        <v>857</v>
      </c>
      <c r="Z6" s="170" t="s">
        <v>858</v>
      </c>
      <c r="AA6" s="336" t="s">
        <v>849</v>
      </c>
      <c r="AB6" s="336"/>
      <c r="AC6" s="336" t="s">
        <v>299</v>
      </c>
      <c r="AD6" s="336" t="s">
        <v>851</v>
      </c>
      <c r="AE6" s="336" t="s">
        <v>852</v>
      </c>
      <c r="AF6" s="336" t="s">
        <v>300</v>
      </c>
      <c r="AG6" s="336"/>
      <c r="AH6" s="336" t="s">
        <v>854</v>
      </c>
      <c r="AI6" s="336" t="s">
        <v>855</v>
      </c>
      <c r="AJ6" s="336" t="s">
        <v>301</v>
      </c>
      <c r="AK6" s="336" t="s">
        <v>346</v>
      </c>
      <c r="AL6" s="336" t="s">
        <v>856</v>
      </c>
      <c r="AM6" s="336" t="s">
        <v>857</v>
      </c>
      <c r="AN6" s="336" t="s">
        <v>859</v>
      </c>
      <c r="AO6" s="337" t="s">
        <v>849</v>
      </c>
      <c r="AP6" s="337"/>
      <c r="AQ6" s="337" t="s">
        <v>299</v>
      </c>
      <c r="AR6" s="337" t="s">
        <v>851</v>
      </c>
      <c r="AS6" s="337" t="s">
        <v>852</v>
      </c>
      <c r="AT6" s="337" t="s">
        <v>300</v>
      </c>
      <c r="AU6" s="337"/>
      <c r="AV6" s="337" t="s">
        <v>854</v>
      </c>
      <c r="AW6" s="337" t="s">
        <v>855</v>
      </c>
      <c r="AX6" s="337" t="s">
        <v>301</v>
      </c>
      <c r="AY6" s="337" t="s">
        <v>346</v>
      </c>
      <c r="AZ6" s="337" t="s">
        <v>856</v>
      </c>
      <c r="BA6" s="337" t="s">
        <v>857</v>
      </c>
      <c r="BB6" s="337" t="s">
        <v>860</v>
      </c>
      <c r="BC6" s="338" t="s">
        <v>849</v>
      </c>
      <c r="BD6" s="338"/>
      <c r="BE6" s="338" t="s">
        <v>299</v>
      </c>
      <c r="BF6" s="338" t="s">
        <v>851</v>
      </c>
      <c r="BG6" s="338" t="s">
        <v>852</v>
      </c>
      <c r="BH6" s="338" t="s">
        <v>300</v>
      </c>
      <c r="BI6" s="338"/>
      <c r="BJ6" s="338" t="s">
        <v>854</v>
      </c>
      <c r="BK6" s="338" t="s">
        <v>855</v>
      </c>
      <c r="BL6" s="338" t="s">
        <v>301</v>
      </c>
      <c r="BM6" s="338" t="s">
        <v>346</v>
      </c>
      <c r="BN6" s="338" t="s">
        <v>856</v>
      </c>
      <c r="BO6" s="338" t="s">
        <v>861</v>
      </c>
      <c r="BP6" s="338" t="s">
        <v>862</v>
      </c>
      <c r="BQ6" s="339" t="s">
        <v>849</v>
      </c>
      <c r="BR6" s="339"/>
      <c r="BS6" s="339" t="s">
        <v>299</v>
      </c>
      <c r="BT6" s="339" t="s">
        <v>851</v>
      </c>
      <c r="BU6" s="339" t="s">
        <v>852</v>
      </c>
      <c r="BV6" s="339" t="s">
        <v>300</v>
      </c>
      <c r="BW6" s="339"/>
      <c r="BX6" s="339" t="s">
        <v>854</v>
      </c>
      <c r="BY6" s="339" t="s">
        <v>855</v>
      </c>
      <c r="BZ6" s="339" t="s">
        <v>301</v>
      </c>
      <c r="CA6" s="339" t="s">
        <v>346</v>
      </c>
      <c r="CB6" s="339" t="s">
        <v>856</v>
      </c>
      <c r="CC6" s="339" t="s">
        <v>861</v>
      </c>
      <c r="CD6" s="339" t="s">
        <v>863</v>
      </c>
      <c r="CE6" s="340" t="s">
        <v>849</v>
      </c>
      <c r="CF6" s="340" t="s">
        <v>864</v>
      </c>
      <c r="CG6" s="340" t="s">
        <v>299</v>
      </c>
      <c r="CH6" s="340" t="s">
        <v>851</v>
      </c>
      <c r="CI6" s="340" t="s">
        <v>852</v>
      </c>
      <c r="CJ6" s="340" t="s">
        <v>300</v>
      </c>
      <c r="CK6" s="340" t="s">
        <v>865</v>
      </c>
      <c r="CL6" s="340" t="s">
        <v>854</v>
      </c>
      <c r="CM6" s="340" t="s">
        <v>855</v>
      </c>
      <c r="CN6" s="340" t="s">
        <v>301</v>
      </c>
      <c r="CO6" s="340" t="s">
        <v>346</v>
      </c>
      <c r="CP6" s="340" t="s">
        <v>856</v>
      </c>
      <c r="CQ6" s="340" t="s">
        <v>861</v>
      </c>
      <c r="CR6" s="340" t="s">
        <v>866</v>
      </c>
      <c r="CS6" s="341" t="s">
        <v>849</v>
      </c>
      <c r="CT6" s="341"/>
      <c r="CU6" s="341" t="s">
        <v>299</v>
      </c>
      <c r="CV6" s="341" t="s">
        <v>851</v>
      </c>
      <c r="CW6" s="341" t="s">
        <v>852</v>
      </c>
      <c r="CX6" s="341" t="s">
        <v>300</v>
      </c>
      <c r="CY6" s="341"/>
      <c r="CZ6" s="341" t="s">
        <v>854</v>
      </c>
      <c r="DA6" s="341" t="s">
        <v>855</v>
      </c>
      <c r="DB6" s="341" t="s">
        <v>301</v>
      </c>
      <c r="DC6" s="341" t="s">
        <v>346</v>
      </c>
      <c r="DD6" s="341" t="s">
        <v>856</v>
      </c>
      <c r="DE6" s="341" t="s">
        <v>861</v>
      </c>
      <c r="DF6" s="341" t="s">
        <v>867</v>
      </c>
      <c r="DG6" s="338" t="s">
        <v>849</v>
      </c>
      <c r="DH6" s="338"/>
      <c r="DI6" s="338" t="s">
        <v>299</v>
      </c>
      <c r="DJ6" s="338" t="s">
        <v>851</v>
      </c>
      <c r="DK6" s="338" t="s">
        <v>852</v>
      </c>
      <c r="DL6" s="338" t="s">
        <v>300</v>
      </c>
      <c r="DM6" s="338"/>
      <c r="DN6" s="338" t="s">
        <v>854</v>
      </c>
      <c r="DO6" s="338" t="s">
        <v>855</v>
      </c>
      <c r="DP6" s="338" t="s">
        <v>301</v>
      </c>
      <c r="DQ6" s="338" t="s">
        <v>346</v>
      </c>
      <c r="DR6" s="338" t="s">
        <v>856</v>
      </c>
      <c r="DS6" s="338" t="s">
        <v>861</v>
      </c>
      <c r="DT6" s="338" t="s">
        <v>868</v>
      </c>
      <c r="DU6" s="171" t="s">
        <v>849</v>
      </c>
      <c r="DV6" s="171"/>
      <c r="DW6" s="171" t="s">
        <v>299</v>
      </c>
      <c r="DX6" s="171" t="s">
        <v>851</v>
      </c>
      <c r="DY6" s="171" t="s">
        <v>852</v>
      </c>
      <c r="DZ6" s="171" t="s">
        <v>300</v>
      </c>
      <c r="EA6" s="171"/>
      <c r="EB6" s="171" t="s">
        <v>854</v>
      </c>
      <c r="EC6" s="171" t="s">
        <v>855</v>
      </c>
      <c r="ED6" s="171" t="s">
        <v>301</v>
      </c>
      <c r="EE6" s="171" t="s">
        <v>346</v>
      </c>
      <c r="EF6" s="171" t="s">
        <v>856</v>
      </c>
      <c r="EG6" s="171" t="s">
        <v>861</v>
      </c>
      <c r="EH6" s="171" t="s">
        <v>869</v>
      </c>
      <c r="EI6" s="337" t="s">
        <v>849</v>
      </c>
      <c r="EJ6" s="337" t="s">
        <v>870</v>
      </c>
      <c r="EK6" s="337" t="s">
        <v>299</v>
      </c>
      <c r="EL6" s="337" t="s">
        <v>851</v>
      </c>
      <c r="EM6" s="337" t="s">
        <v>852</v>
      </c>
      <c r="EN6" s="337" t="s">
        <v>300</v>
      </c>
      <c r="EO6" s="337" t="s">
        <v>871</v>
      </c>
      <c r="EP6" s="337" t="s">
        <v>854</v>
      </c>
      <c r="EQ6" s="337" t="s">
        <v>855</v>
      </c>
      <c r="ER6" s="337" t="s">
        <v>301</v>
      </c>
      <c r="ES6" s="337" t="s">
        <v>346</v>
      </c>
      <c r="ET6" s="337" t="s">
        <v>856</v>
      </c>
      <c r="EU6" s="337" t="s">
        <v>861</v>
      </c>
      <c r="EV6" s="337" t="s">
        <v>872</v>
      </c>
      <c r="EW6" s="336" t="s">
        <v>849</v>
      </c>
      <c r="EX6" s="336"/>
      <c r="EY6" s="336" t="s">
        <v>299</v>
      </c>
      <c r="EZ6" s="336" t="s">
        <v>851</v>
      </c>
      <c r="FA6" s="336" t="s">
        <v>852</v>
      </c>
      <c r="FB6" s="336" t="s">
        <v>300</v>
      </c>
      <c r="FC6" s="336"/>
      <c r="FD6" s="336" t="s">
        <v>854</v>
      </c>
      <c r="FE6" s="336" t="s">
        <v>855</v>
      </c>
      <c r="FF6" s="336" t="s">
        <v>301</v>
      </c>
      <c r="FG6" s="336" t="s">
        <v>346</v>
      </c>
      <c r="FH6" s="336" t="s">
        <v>856</v>
      </c>
      <c r="FI6" s="336" t="s">
        <v>861</v>
      </c>
      <c r="FJ6" s="336" t="s">
        <v>873</v>
      </c>
      <c r="FK6" s="339" t="s">
        <v>849</v>
      </c>
      <c r="FL6" s="339"/>
      <c r="FM6" s="339" t="s">
        <v>299</v>
      </c>
      <c r="FN6" s="339" t="s">
        <v>851</v>
      </c>
      <c r="FO6" s="339" t="s">
        <v>852</v>
      </c>
      <c r="FP6" s="339" t="s">
        <v>300</v>
      </c>
      <c r="FQ6" s="339"/>
      <c r="FR6" s="339" t="s">
        <v>854</v>
      </c>
      <c r="FS6" s="339" t="s">
        <v>855</v>
      </c>
      <c r="FT6" s="339" t="s">
        <v>301</v>
      </c>
      <c r="FU6" s="339" t="s">
        <v>346</v>
      </c>
      <c r="FV6" s="339" t="s">
        <v>856</v>
      </c>
      <c r="FW6" s="339" t="s">
        <v>861</v>
      </c>
      <c r="FX6" s="339" t="s">
        <v>879</v>
      </c>
      <c r="FZ6" s="342" t="s">
        <v>880</v>
      </c>
      <c r="GA6" s="343"/>
      <c r="GB6" s="343"/>
      <c r="GC6" s="343"/>
      <c r="GD6" s="343"/>
      <c r="GE6" s="344"/>
      <c r="GG6" s="749" t="s">
        <v>847</v>
      </c>
      <c r="GH6" s="750"/>
      <c r="GI6" s="750"/>
      <c r="GJ6" s="750"/>
      <c r="GK6" s="750"/>
      <c r="GL6" s="751"/>
      <c r="GM6" s="350"/>
      <c r="GN6" s="351" t="s">
        <v>885</v>
      </c>
      <c r="GO6" s="352" t="s">
        <v>886</v>
      </c>
      <c r="GP6" s="353" t="s">
        <v>887</v>
      </c>
      <c r="GQ6" s="354" t="s">
        <v>19</v>
      </c>
      <c r="GR6" s="355" t="s">
        <v>21</v>
      </c>
      <c r="GS6" s="355" t="s">
        <v>23</v>
      </c>
      <c r="GT6" s="355" t="s">
        <v>25</v>
      </c>
      <c r="GU6" s="355" t="s">
        <v>27</v>
      </c>
      <c r="GV6" s="355" t="s">
        <v>29</v>
      </c>
      <c r="GW6" s="356" t="s">
        <v>109</v>
      </c>
      <c r="GX6" s="418"/>
      <c r="GY6" s="752" t="s">
        <v>890</v>
      </c>
      <c r="GZ6" s="753"/>
      <c r="HA6" s="754"/>
    </row>
    <row r="7" spans="1:209" customFormat="1" ht="24.75" customHeight="1" thickBot="1">
      <c r="A7" s="345" t="s">
        <v>564</v>
      </c>
      <c r="B7" s="346" t="s">
        <v>565</v>
      </c>
      <c r="C7" s="347" t="s">
        <v>232</v>
      </c>
      <c r="D7" s="348" t="s">
        <v>566</v>
      </c>
      <c r="E7" s="347" t="s">
        <v>567</v>
      </c>
      <c r="F7" s="348" t="s">
        <v>568</v>
      </c>
      <c r="G7" s="320"/>
      <c r="M7" s="357" t="s">
        <v>19</v>
      </c>
      <c r="N7" s="357" t="s">
        <v>19</v>
      </c>
      <c r="O7" s="357" t="s">
        <v>19</v>
      </c>
      <c r="P7" s="357" t="s">
        <v>19</v>
      </c>
      <c r="Q7" s="357" t="s">
        <v>19</v>
      </c>
      <c r="R7" s="357" t="s">
        <v>21</v>
      </c>
      <c r="S7" s="357" t="s">
        <v>23</v>
      </c>
      <c r="T7" s="357" t="s">
        <v>23</v>
      </c>
      <c r="U7" s="357" t="s">
        <v>23</v>
      </c>
      <c r="V7" s="357" t="s">
        <v>97</v>
      </c>
      <c r="W7" s="357" t="s">
        <v>77</v>
      </c>
      <c r="X7" s="357" t="s">
        <v>89</v>
      </c>
      <c r="Y7" s="358"/>
      <c r="Z7" s="358"/>
      <c r="AA7" s="359" t="s">
        <v>19</v>
      </c>
      <c r="AB7" s="359" t="s">
        <v>19</v>
      </c>
      <c r="AC7" s="359" t="s">
        <v>19</v>
      </c>
      <c r="AD7" s="359" t="s">
        <v>19</v>
      </c>
      <c r="AE7" s="359" t="s">
        <v>19</v>
      </c>
      <c r="AF7" s="359" t="s">
        <v>21</v>
      </c>
      <c r="AG7" s="359" t="s">
        <v>23</v>
      </c>
      <c r="AH7" s="359" t="s">
        <v>23</v>
      </c>
      <c r="AI7" s="359" t="s">
        <v>23</v>
      </c>
      <c r="AJ7" s="359" t="s">
        <v>97</v>
      </c>
      <c r="AK7" s="359" t="s">
        <v>77</v>
      </c>
      <c r="AL7" s="359" t="s">
        <v>89</v>
      </c>
      <c r="AM7" s="360"/>
      <c r="AN7" s="360"/>
      <c r="AO7" s="361" t="s">
        <v>19</v>
      </c>
      <c r="AP7" s="361" t="s">
        <v>19</v>
      </c>
      <c r="AQ7" s="361" t="s">
        <v>19</v>
      </c>
      <c r="AR7" s="361" t="s">
        <v>19</v>
      </c>
      <c r="AS7" s="361" t="s">
        <v>19</v>
      </c>
      <c r="AT7" s="361" t="s">
        <v>21</v>
      </c>
      <c r="AU7" s="361" t="s">
        <v>23</v>
      </c>
      <c r="AV7" s="361" t="s">
        <v>23</v>
      </c>
      <c r="AW7" s="361" t="s">
        <v>23</v>
      </c>
      <c r="AX7" s="361" t="s">
        <v>97</v>
      </c>
      <c r="AY7" s="361" t="s">
        <v>77</v>
      </c>
      <c r="AZ7" s="361" t="s">
        <v>89</v>
      </c>
      <c r="BA7" s="362"/>
      <c r="BB7" s="362"/>
      <c r="BC7" s="363" t="s">
        <v>19</v>
      </c>
      <c r="BD7" s="363" t="s">
        <v>19</v>
      </c>
      <c r="BE7" s="363" t="s">
        <v>19</v>
      </c>
      <c r="BF7" s="363" t="s">
        <v>19</v>
      </c>
      <c r="BG7" s="363" t="s">
        <v>19</v>
      </c>
      <c r="BH7" s="363" t="s">
        <v>21</v>
      </c>
      <c r="BI7" s="363" t="s">
        <v>23</v>
      </c>
      <c r="BJ7" s="363" t="s">
        <v>23</v>
      </c>
      <c r="BK7" s="363" t="s">
        <v>23</v>
      </c>
      <c r="BL7" s="363" t="s">
        <v>97</v>
      </c>
      <c r="BM7" s="363" t="s">
        <v>77</v>
      </c>
      <c r="BN7" s="363" t="s">
        <v>89</v>
      </c>
      <c r="BO7" s="364"/>
      <c r="BP7" s="364"/>
      <c r="BQ7" s="365" t="s">
        <v>19</v>
      </c>
      <c r="BR7" s="365" t="s">
        <v>19</v>
      </c>
      <c r="BS7" s="365" t="s">
        <v>19</v>
      </c>
      <c r="BT7" s="365" t="s">
        <v>19</v>
      </c>
      <c r="BU7" s="365" t="s">
        <v>19</v>
      </c>
      <c r="BV7" s="365" t="s">
        <v>21</v>
      </c>
      <c r="BW7" s="365" t="s">
        <v>23</v>
      </c>
      <c r="BX7" s="365" t="s">
        <v>23</v>
      </c>
      <c r="BY7" s="365" t="s">
        <v>23</v>
      </c>
      <c r="BZ7" s="365" t="s">
        <v>97</v>
      </c>
      <c r="CA7" s="365" t="s">
        <v>77</v>
      </c>
      <c r="CB7" s="365" t="s">
        <v>89</v>
      </c>
      <c r="CC7" s="366"/>
      <c r="CD7" s="366"/>
      <c r="CE7" s="367" t="s">
        <v>19</v>
      </c>
      <c r="CF7" s="367" t="s">
        <v>19</v>
      </c>
      <c r="CG7" s="367" t="s">
        <v>19</v>
      </c>
      <c r="CH7" s="367" t="s">
        <v>19</v>
      </c>
      <c r="CI7" s="367" t="s">
        <v>19</v>
      </c>
      <c r="CJ7" s="367" t="s">
        <v>21</v>
      </c>
      <c r="CK7" s="367" t="s">
        <v>23</v>
      </c>
      <c r="CL7" s="367" t="s">
        <v>23</v>
      </c>
      <c r="CM7" s="367" t="s">
        <v>23</v>
      </c>
      <c r="CN7" s="367" t="s">
        <v>97</v>
      </c>
      <c r="CO7" s="367" t="s">
        <v>77</v>
      </c>
      <c r="CP7" s="367" t="s">
        <v>89</v>
      </c>
      <c r="CQ7" s="368"/>
      <c r="CR7" s="368"/>
      <c r="CS7" s="369" t="s">
        <v>19</v>
      </c>
      <c r="CT7" s="369" t="s">
        <v>19</v>
      </c>
      <c r="CU7" s="369" t="s">
        <v>19</v>
      </c>
      <c r="CV7" s="369" t="s">
        <v>19</v>
      </c>
      <c r="CW7" s="369" t="s">
        <v>19</v>
      </c>
      <c r="CX7" s="369" t="s">
        <v>21</v>
      </c>
      <c r="CY7" s="369" t="s">
        <v>23</v>
      </c>
      <c r="CZ7" s="369" t="s">
        <v>23</v>
      </c>
      <c r="DA7" s="369" t="s">
        <v>23</v>
      </c>
      <c r="DB7" s="369" t="s">
        <v>97</v>
      </c>
      <c r="DC7" s="369" t="s">
        <v>77</v>
      </c>
      <c r="DD7" s="369" t="s">
        <v>89</v>
      </c>
      <c r="DE7" s="370"/>
      <c r="DF7" s="370"/>
      <c r="DG7" s="363" t="s">
        <v>19</v>
      </c>
      <c r="DH7" s="363" t="s">
        <v>19</v>
      </c>
      <c r="DI7" s="363" t="s">
        <v>19</v>
      </c>
      <c r="DJ7" s="363" t="s">
        <v>19</v>
      </c>
      <c r="DK7" s="363" t="s">
        <v>19</v>
      </c>
      <c r="DL7" s="363" t="s">
        <v>21</v>
      </c>
      <c r="DM7" s="363" t="s">
        <v>23</v>
      </c>
      <c r="DN7" s="363" t="s">
        <v>23</v>
      </c>
      <c r="DO7" s="363" t="s">
        <v>23</v>
      </c>
      <c r="DP7" s="363" t="s">
        <v>97</v>
      </c>
      <c r="DQ7" s="363" t="s">
        <v>77</v>
      </c>
      <c r="DR7" s="363" t="s">
        <v>89</v>
      </c>
      <c r="DS7" s="364"/>
      <c r="DT7" s="364"/>
      <c r="DU7" s="371" t="s">
        <v>19</v>
      </c>
      <c r="DV7" s="371" t="s">
        <v>19</v>
      </c>
      <c r="DW7" s="371" t="s">
        <v>19</v>
      </c>
      <c r="DX7" s="371" t="s">
        <v>19</v>
      </c>
      <c r="DY7" s="371" t="s">
        <v>19</v>
      </c>
      <c r="DZ7" s="371" t="s">
        <v>21</v>
      </c>
      <c r="EA7" s="371" t="s">
        <v>23</v>
      </c>
      <c r="EB7" s="371" t="s">
        <v>23</v>
      </c>
      <c r="EC7" s="371" t="s">
        <v>23</v>
      </c>
      <c r="ED7" s="371" t="s">
        <v>97</v>
      </c>
      <c r="EE7" s="371" t="s">
        <v>77</v>
      </c>
      <c r="EF7" s="371" t="s">
        <v>89</v>
      </c>
      <c r="EG7" s="372"/>
      <c r="EH7" s="372"/>
      <c r="EI7" s="361" t="s">
        <v>19</v>
      </c>
      <c r="EJ7" s="361" t="s">
        <v>19</v>
      </c>
      <c r="EK7" s="361" t="s">
        <v>19</v>
      </c>
      <c r="EL7" s="361" t="s">
        <v>19</v>
      </c>
      <c r="EM7" s="361" t="s">
        <v>19</v>
      </c>
      <c r="EN7" s="361" t="s">
        <v>21</v>
      </c>
      <c r="EO7" s="361" t="s">
        <v>23</v>
      </c>
      <c r="EP7" s="361" t="s">
        <v>23</v>
      </c>
      <c r="EQ7" s="361" t="s">
        <v>23</v>
      </c>
      <c r="ER7" s="361" t="s">
        <v>97</v>
      </c>
      <c r="ES7" s="361" t="s">
        <v>77</v>
      </c>
      <c r="ET7" s="361" t="s">
        <v>89</v>
      </c>
      <c r="EU7" s="362"/>
      <c r="EV7" s="362"/>
      <c r="EW7" s="359" t="s">
        <v>19</v>
      </c>
      <c r="EX7" s="359" t="s">
        <v>19</v>
      </c>
      <c r="EY7" s="359" t="s">
        <v>19</v>
      </c>
      <c r="EZ7" s="359" t="s">
        <v>19</v>
      </c>
      <c r="FA7" s="359" t="s">
        <v>19</v>
      </c>
      <c r="FB7" s="359" t="s">
        <v>21</v>
      </c>
      <c r="FC7" s="359" t="s">
        <v>23</v>
      </c>
      <c r="FD7" s="359" t="s">
        <v>23</v>
      </c>
      <c r="FE7" s="359" t="s">
        <v>23</v>
      </c>
      <c r="FF7" s="359" t="s">
        <v>97</v>
      </c>
      <c r="FG7" s="359" t="s">
        <v>77</v>
      </c>
      <c r="FH7" s="359" t="s">
        <v>89</v>
      </c>
      <c r="FI7" s="360"/>
      <c r="FJ7" s="360"/>
      <c r="FK7" s="365" t="s">
        <v>19</v>
      </c>
      <c r="FL7" s="365" t="s">
        <v>19</v>
      </c>
      <c r="FM7" s="365" t="s">
        <v>19</v>
      </c>
      <c r="FN7" s="365" t="s">
        <v>19</v>
      </c>
      <c r="FO7" s="365" t="s">
        <v>19</v>
      </c>
      <c r="FP7" s="365" t="s">
        <v>21</v>
      </c>
      <c r="FQ7" s="365" t="s">
        <v>23</v>
      </c>
      <c r="FR7" s="365" t="s">
        <v>23</v>
      </c>
      <c r="FS7" s="365" t="s">
        <v>23</v>
      </c>
      <c r="FT7" s="365" t="s">
        <v>97</v>
      </c>
      <c r="FU7" s="365" t="s">
        <v>77</v>
      </c>
      <c r="FV7" s="365" t="s">
        <v>89</v>
      </c>
      <c r="FW7" s="366"/>
      <c r="FX7" s="366"/>
      <c r="FZ7" t="s">
        <v>19</v>
      </c>
      <c r="GA7" t="s">
        <v>21</v>
      </c>
      <c r="GB7" t="s">
        <v>23</v>
      </c>
      <c r="GC7" t="s">
        <v>97</v>
      </c>
      <c r="GD7" t="s">
        <v>77</v>
      </c>
      <c r="GE7" t="s">
        <v>89</v>
      </c>
      <c r="GG7" t="s">
        <v>19</v>
      </c>
      <c r="GH7" t="s">
        <v>21</v>
      </c>
      <c r="GI7" t="s">
        <v>23</v>
      </c>
      <c r="GJ7" t="s">
        <v>97</v>
      </c>
      <c r="GK7" t="s">
        <v>77</v>
      </c>
      <c r="GL7" t="s">
        <v>89</v>
      </c>
      <c r="GN7" t="s">
        <v>19</v>
      </c>
      <c r="GO7" t="s">
        <v>19</v>
      </c>
      <c r="GP7" t="s">
        <v>23</v>
      </c>
      <c r="GQ7" t="s">
        <v>19</v>
      </c>
      <c r="GR7" t="s">
        <v>21</v>
      </c>
      <c r="GS7" t="s">
        <v>23</v>
      </c>
      <c r="GT7" t="s">
        <v>25</v>
      </c>
      <c r="GU7" t="s">
        <v>27</v>
      </c>
      <c r="GV7" t="s">
        <v>29</v>
      </c>
      <c r="GW7" t="s">
        <v>109</v>
      </c>
      <c r="GY7" t="s">
        <v>19</v>
      </c>
      <c r="GZ7" t="s">
        <v>21</v>
      </c>
      <c r="HA7" t="s">
        <v>23</v>
      </c>
    </row>
    <row r="8" spans="1:209" customFormat="1" ht="24.75" customHeight="1">
      <c r="A8" s="415" t="s">
        <v>4</v>
      </c>
      <c r="B8" s="415"/>
      <c r="C8" s="416"/>
      <c r="D8" s="417" t="s">
        <v>1</v>
      </c>
      <c r="E8" s="416"/>
      <c r="F8" s="417"/>
      <c r="G8" s="320"/>
      <c r="M8" s="357"/>
      <c r="N8" s="357"/>
      <c r="O8" s="357"/>
      <c r="P8" s="357"/>
      <c r="Q8" s="357"/>
      <c r="R8" s="357"/>
      <c r="S8" s="357"/>
      <c r="T8" s="357"/>
      <c r="U8" s="357"/>
      <c r="V8" s="357"/>
      <c r="W8" s="357"/>
      <c r="X8" s="357"/>
      <c r="Y8" s="358"/>
      <c r="Z8" s="358"/>
      <c r="AA8" s="359"/>
      <c r="AB8" s="359"/>
      <c r="AC8" s="359"/>
      <c r="AD8" s="359"/>
      <c r="AE8" s="359"/>
      <c r="AF8" s="359"/>
      <c r="AG8" s="359"/>
      <c r="AH8" s="359"/>
      <c r="AI8" s="359"/>
      <c r="AJ8" s="359"/>
      <c r="AK8" s="359"/>
      <c r="AL8" s="359"/>
      <c r="AM8" s="360"/>
      <c r="AN8" s="360"/>
      <c r="AO8" s="361"/>
      <c r="AP8" s="361"/>
      <c r="AQ8" s="361"/>
      <c r="AR8" s="361"/>
      <c r="AS8" s="361"/>
      <c r="AT8" s="361"/>
      <c r="AU8" s="361"/>
      <c r="AV8" s="361"/>
      <c r="AW8" s="361"/>
      <c r="AX8" s="361"/>
      <c r="AY8" s="361"/>
      <c r="AZ8" s="361"/>
      <c r="BA8" s="362"/>
      <c r="BB8" s="362"/>
      <c r="BC8" s="363"/>
      <c r="BD8" s="363"/>
      <c r="BE8" s="363"/>
      <c r="BF8" s="363"/>
      <c r="BG8" s="363"/>
      <c r="BH8" s="363"/>
      <c r="BI8" s="363"/>
      <c r="BJ8" s="363"/>
      <c r="BK8" s="363"/>
      <c r="BL8" s="363"/>
      <c r="BM8" s="363"/>
      <c r="BN8" s="363"/>
      <c r="BO8" s="364"/>
      <c r="BP8" s="364"/>
      <c r="BQ8" s="365"/>
      <c r="BR8" s="365"/>
      <c r="BS8" s="365"/>
      <c r="BT8" s="365"/>
      <c r="BU8" s="365"/>
      <c r="BV8" s="365"/>
      <c r="BW8" s="365"/>
      <c r="BX8" s="365"/>
      <c r="BY8" s="365"/>
      <c r="BZ8" s="365"/>
      <c r="CA8" s="365"/>
      <c r="CB8" s="365"/>
      <c r="CC8" s="366"/>
      <c r="CD8" s="366"/>
      <c r="CE8" s="367"/>
      <c r="CF8" s="367"/>
      <c r="CG8" s="367"/>
      <c r="CH8" s="367"/>
      <c r="CI8" s="367"/>
      <c r="CJ8" s="367"/>
      <c r="CK8" s="367"/>
      <c r="CL8" s="367"/>
      <c r="CM8" s="367"/>
      <c r="CN8" s="367"/>
      <c r="CO8" s="367"/>
      <c r="CP8" s="367"/>
      <c r="CQ8" s="368"/>
      <c r="CR8" s="368"/>
      <c r="CS8" s="369"/>
      <c r="CT8" s="369"/>
      <c r="CU8" s="369"/>
      <c r="CV8" s="369"/>
      <c r="CW8" s="369"/>
      <c r="CX8" s="369"/>
      <c r="CY8" s="369"/>
      <c r="CZ8" s="369"/>
      <c r="DA8" s="369"/>
      <c r="DB8" s="369"/>
      <c r="DC8" s="369"/>
      <c r="DD8" s="369"/>
      <c r="DE8" s="370"/>
      <c r="DF8" s="370"/>
      <c r="DG8" s="363"/>
      <c r="DH8" s="363"/>
      <c r="DI8" s="363"/>
      <c r="DJ8" s="363"/>
      <c r="DK8" s="363"/>
      <c r="DL8" s="363"/>
      <c r="DM8" s="363"/>
      <c r="DN8" s="363"/>
      <c r="DO8" s="363"/>
      <c r="DP8" s="363"/>
      <c r="DQ8" s="363"/>
      <c r="DR8" s="363"/>
      <c r="DS8" s="364"/>
      <c r="DT8" s="364"/>
      <c r="DU8" s="371"/>
      <c r="DV8" s="371"/>
      <c r="DW8" s="371"/>
      <c r="DX8" s="371"/>
      <c r="DY8" s="371"/>
      <c r="DZ8" s="371"/>
      <c r="EA8" s="371"/>
      <c r="EB8" s="371"/>
      <c r="EC8" s="371"/>
      <c r="ED8" s="371"/>
      <c r="EE8" s="371"/>
      <c r="EF8" s="371"/>
      <c r="EG8" s="372"/>
      <c r="EH8" s="372"/>
      <c r="EI8" s="361"/>
      <c r="EJ8" s="361"/>
      <c r="EK8" s="361"/>
      <c r="EL8" s="361"/>
      <c r="EM8" s="361"/>
      <c r="EN8" s="361"/>
      <c r="EO8" s="361"/>
      <c r="EP8" s="361"/>
      <c r="EQ8" s="361"/>
      <c r="ER8" s="361"/>
      <c r="ES8" s="361"/>
      <c r="ET8" s="361"/>
      <c r="EU8" s="362"/>
      <c r="EV8" s="362"/>
      <c r="EW8" s="359"/>
      <c r="EX8" s="359"/>
      <c r="EY8" s="359"/>
      <c r="EZ8" s="359"/>
      <c r="FA8" s="359"/>
      <c r="FB8" s="359"/>
      <c r="FC8" s="359"/>
      <c r="FD8" s="359"/>
      <c r="FE8" s="359"/>
      <c r="FF8" s="359"/>
      <c r="FG8" s="359"/>
      <c r="FH8" s="359"/>
      <c r="FI8" s="360"/>
      <c r="FJ8" s="360"/>
      <c r="FK8" s="365"/>
      <c r="FL8" s="365"/>
      <c r="FM8" s="365"/>
      <c r="FN8" s="365"/>
      <c r="FO8" s="365"/>
      <c r="FP8" s="365"/>
      <c r="FQ8" s="365"/>
      <c r="FR8" s="365"/>
      <c r="FS8" s="365"/>
      <c r="FT8" s="365"/>
      <c r="FU8" s="365"/>
      <c r="FV8" s="365"/>
      <c r="FW8" s="366"/>
      <c r="FX8" s="366"/>
    </row>
    <row r="9" spans="1:209" customFormat="1" ht="17.25" customHeight="1">
      <c r="A9" s="266">
        <v>1027</v>
      </c>
      <c r="B9" s="266">
        <v>103140</v>
      </c>
      <c r="C9" s="266" t="s">
        <v>638</v>
      </c>
      <c r="D9" s="266" t="s">
        <v>418</v>
      </c>
      <c r="E9" s="267" t="s">
        <v>570</v>
      </c>
      <c r="F9" s="267" t="s">
        <v>571</v>
      </c>
      <c r="G9" s="320"/>
      <c r="H9" s="377">
        <v>0</v>
      </c>
      <c r="I9" s="377">
        <v>0</v>
      </c>
      <c r="J9" s="377">
        <v>0</v>
      </c>
      <c r="K9" s="377">
        <v>0</v>
      </c>
      <c r="L9" s="378"/>
      <c r="M9" s="379">
        <v>0</v>
      </c>
      <c r="N9" s="379">
        <v>398412.33003642806</v>
      </c>
      <c r="O9" s="380"/>
      <c r="P9" s="380">
        <v>0</v>
      </c>
      <c r="Q9" s="380">
        <v>0</v>
      </c>
      <c r="R9" s="380">
        <v>0</v>
      </c>
      <c r="S9" s="380">
        <v>1540.2947368421055</v>
      </c>
      <c r="T9" s="380">
        <v>0</v>
      </c>
      <c r="U9" s="380">
        <v>0</v>
      </c>
      <c r="V9" s="379">
        <v>0</v>
      </c>
      <c r="W9" s="379">
        <v>0</v>
      </c>
      <c r="X9" s="380"/>
      <c r="Y9" s="380">
        <v>0</v>
      </c>
      <c r="Z9" s="379">
        <v>399952.62477327016</v>
      </c>
      <c r="AA9" s="381">
        <v>0</v>
      </c>
      <c r="AB9" s="381"/>
      <c r="AC9" s="382"/>
      <c r="AD9" s="382">
        <v>0</v>
      </c>
      <c r="AE9" s="382">
        <v>0</v>
      </c>
      <c r="AF9" s="382">
        <v>0</v>
      </c>
      <c r="AG9" s="382"/>
      <c r="AH9" s="382">
        <v>0</v>
      </c>
      <c r="AI9" s="382">
        <v>0</v>
      </c>
      <c r="AJ9" s="381">
        <v>0</v>
      </c>
      <c r="AK9" s="381">
        <v>0</v>
      </c>
      <c r="AL9" s="382"/>
      <c r="AM9" s="382">
        <v>0</v>
      </c>
      <c r="AN9" s="381">
        <v>0</v>
      </c>
      <c r="AO9" s="383">
        <v>0</v>
      </c>
      <c r="AP9" s="383"/>
      <c r="AQ9" s="384"/>
      <c r="AR9" s="384">
        <v>0</v>
      </c>
      <c r="AS9" s="384">
        <v>0</v>
      </c>
      <c r="AT9" s="384">
        <v>0</v>
      </c>
      <c r="AU9" s="384"/>
      <c r="AV9" s="384">
        <v>0</v>
      </c>
      <c r="AW9" s="384">
        <v>0</v>
      </c>
      <c r="AX9" s="383">
        <v>0</v>
      </c>
      <c r="AY9" s="383">
        <v>0</v>
      </c>
      <c r="AZ9" s="384"/>
      <c r="BA9" s="384">
        <v>0</v>
      </c>
      <c r="BB9" s="383">
        <v>0</v>
      </c>
      <c r="BC9" s="385">
        <v>0</v>
      </c>
      <c r="BD9" s="385"/>
      <c r="BE9" s="386"/>
      <c r="BF9" s="386">
        <v>0</v>
      </c>
      <c r="BG9" s="386">
        <v>0</v>
      </c>
      <c r="BH9" s="386">
        <v>0</v>
      </c>
      <c r="BI9" s="386"/>
      <c r="BJ9" s="386">
        <v>0</v>
      </c>
      <c r="BK9" s="386">
        <v>0</v>
      </c>
      <c r="BL9" s="385">
        <v>0</v>
      </c>
      <c r="BM9" s="385">
        <v>0</v>
      </c>
      <c r="BN9" s="386"/>
      <c r="BO9" s="386"/>
      <c r="BP9" s="385">
        <v>0</v>
      </c>
      <c r="BQ9" s="387">
        <v>0</v>
      </c>
      <c r="BR9" s="387"/>
      <c r="BS9" s="388"/>
      <c r="BT9" s="388">
        <v>0</v>
      </c>
      <c r="BU9" s="388">
        <v>0</v>
      </c>
      <c r="BV9" s="388">
        <v>0</v>
      </c>
      <c r="BW9" s="388"/>
      <c r="BX9" s="388">
        <v>0</v>
      </c>
      <c r="BY9" s="388">
        <v>0</v>
      </c>
      <c r="BZ9" s="387">
        <v>0</v>
      </c>
      <c r="CA9" s="387">
        <v>0</v>
      </c>
      <c r="CB9" s="388"/>
      <c r="CC9" s="388"/>
      <c r="CD9" s="387">
        <v>0</v>
      </c>
      <c r="CE9" s="389">
        <v>0</v>
      </c>
      <c r="CF9" s="389">
        <v>110977.02362068194</v>
      </c>
      <c r="CG9" s="390"/>
      <c r="CH9" s="390">
        <v>0</v>
      </c>
      <c r="CI9" s="390">
        <v>0</v>
      </c>
      <c r="CJ9" s="390">
        <v>0</v>
      </c>
      <c r="CK9" s="390">
        <v>513.43157894736839</v>
      </c>
      <c r="CL9" s="390">
        <v>0</v>
      </c>
      <c r="CM9" s="390">
        <v>0</v>
      </c>
      <c r="CN9" s="389">
        <v>0</v>
      </c>
      <c r="CO9" s="389">
        <v>0</v>
      </c>
      <c r="CP9" s="390"/>
      <c r="CQ9" s="390"/>
      <c r="CR9" s="389">
        <v>111490.4551996293</v>
      </c>
      <c r="CS9" s="391">
        <v>0</v>
      </c>
      <c r="CT9" s="391"/>
      <c r="CU9" s="392"/>
      <c r="CV9" s="392">
        <v>0</v>
      </c>
      <c r="CW9" s="392">
        <v>0</v>
      </c>
      <c r="CX9" s="392">
        <v>0</v>
      </c>
      <c r="CY9" s="392"/>
      <c r="CZ9" s="392">
        <v>0</v>
      </c>
      <c r="DA9" s="392">
        <v>0</v>
      </c>
      <c r="DB9" s="391">
        <v>0</v>
      </c>
      <c r="DC9" s="391">
        <v>0</v>
      </c>
      <c r="DD9" s="392"/>
      <c r="DE9" s="392"/>
      <c r="DF9" s="391">
        <v>0</v>
      </c>
      <c r="DG9" s="385">
        <v>0</v>
      </c>
      <c r="DH9" s="385"/>
      <c r="DI9" s="386"/>
      <c r="DJ9" s="386">
        <v>0</v>
      </c>
      <c r="DK9" s="386">
        <v>0</v>
      </c>
      <c r="DL9" s="386">
        <v>0</v>
      </c>
      <c r="DM9" s="386"/>
      <c r="DN9" s="386">
        <v>0</v>
      </c>
      <c r="DO9" s="386">
        <v>0</v>
      </c>
      <c r="DP9" s="385">
        <v>0</v>
      </c>
      <c r="DQ9" s="385">
        <v>0</v>
      </c>
      <c r="DR9" s="386"/>
      <c r="DS9" s="386"/>
      <c r="DT9" s="385">
        <v>0</v>
      </c>
      <c r="DU9" s="393">
        <v>0</v>
      </c>
      <c r="DV9" s="393"/>
      <c r="DW9" s="394"/>
      <c r="DX9" s="394">
        <v>0</v>
      </c>
      <c r="DY9" s="394">
        <v>0</v>
      </c>
      <c r="DZ9" s="394">
        <v>0</v>
      </c>
      <c r="EA9" s="394"/>
      <c r="EB9" s="394">
        <v>0</v>
      </c>
      <c r="EC9" s="394">
        <v>0</v>
      </c>
      <c r="ED9" s="393">
        <v>0</v>
      </c>
      <c r="EE9" s="393">
        <v>0</v>
      </c>
      <c r="EF9" s="394"/>
      <c r="EG9" s="394"/>
      <c r="EH9" s="393">
        <v>0</v>
      </c>
      <c r="EI9" s="383">
        <v>0</v>
      </c>
      <c r="EJ9" s="383">
        <v>110312.19324099721</v>
      </c>
      <c r="EK9" s="384"/>
      <c r="EL9" s="384">
        <v>0</v>
      </c>
      <c r="EM9" s="384">
        <v>0</v>
      </c>
      <c r="EN9" s="384">
        <v>0</v>
      </c>
      <c r="EO9" s="384">
        <v>673.4891966759003</v>
      </c>
      <c r="EP9" s="384">
        <v>0</v>
      </c>
      <c r="EQ9" s="384">
        <v>0</v>
      </c>
      <c r="ER9" s="383">
        <v>0</v>
      </c>
      <c r="ES9" s="383">
        <v>0</v>
      </c>
      <c r="ET9" s="384"/>
      <c r="EU9" s="384"/>
      <c r="EV9" s="383">
        <v>110985.68243767311</v>
      </c>
      <c r="EW9" s="381">
        <v>0</v>
      </c>
      <c r="EX9" s="381"/>
      <c r="EY9" s="382"/>
      <c r="EZ9" s="382">
        <v>0</v>
      </c>
      <c r="FA9" s="382">
        <v>0</v>
      </c>
      <c r="FB9" s="382">
        <v>0</v>
      </c>
      <c r="FC9" s="382"/>
      <c r="FD9" s="382">
        <v>0</v>
      </c>
      <c r="FE9" s="382">
        <v>0</v>
      </c>
      <c r="FF9" s="381">
        <v>0</v>
      </c>
      <c r="FG9" s="381">
        <v>0</v>
      </c>
      <c r="FH9" s="382"/>
      <c r="FI9" s="382"/>
      <c r="FJ9" s="381">
        <v>0</v>
      </c>
      <c r="FK9" s="387">
        <v>0</v>
      </c>
      <c r="FL9" s="387"/>
      <c r="FM9" s="388"/>
      <c r="FN9" s="388">
        <v>0</v>
      </c>
      <c r="FO9" s="388">
        <v>0</v>
      </c>
      <c r="FP9" s="388">
        <v>0</v>
      </c>
      <c r="FQ9" s="388"/>
      <c r="FR9" s="388">
        <v>0</v>
      </c>
      <c r="FS9" s="388">
        <v>0</v>
      </c>
      <c r="FT9" s="387">
        <v>0</v>
      </c>
      <c r="FU9" s="387">
        <v>0</v>
      </c>
      <c r="FV9" s="388"/>
      <c r="FW9" s="388"/>
      <c r="FX9" s="387">
        <v>0</v>
      </c>
      <c r="FY9" s="378"/>
      <c r="FZ9" s="395">
        <f>SUMIFS($M9:$FX9,$M$7:$FX$7,FZ$7)</f>
        <v>619701.54689810728</v>
      </c>
      <c r="GA9" s="395">
        <f t="shared" ref="GA9:GE24" si="0">SUMIFS($M9:$FX9,$M$7:$FX$7,GA$7)</f>
        <v>0</v>
      </c>
      <c r="GB9" s="395">
        <f t="shared" si="0"/>
        <v>2727.2155124653746</v>
      </c>
      <c r="GC9" s="395">
        <f t="shared" si="0"/>
        <v>0</v>
      </c>
      <c r="GD9" s="395">
        <f t="shared" si="0"/>
        <v>0</v>
      </c>
      <c r="GE9" s="395">
        <f t="shared" si="0"/>
        <v>0</v>
      </c>
      <c r="GF9" s="378"/>
      <c r="GG9" s="395">
        <f>SUMIFS($M9:$FX9,$M$7:$FX$7,GG$7,$M$4:$FX$4,$GG$6)</f>
        <v>398412.33003642806</v>
      </c>
      <c r="GH9" s="395">
        <f t="shared" ref="GH9:GL24" si="1">SUMIFS($M9:$FX9,$M$7:$FX$7,GH$7,$M$4:$FX$4,$GG$6)</f>
        <v>0</v>
      </c>
      <c r="GI9" s="395">
        <f t="shared" si="1"/>
        <v>1540.2947368421055</v>
      </c>
      <c r="GJ9" s="395">
        <f t="shared" si="1"/>
        <v>0</v>
      </c>
      <c r="GK9" s="395">
        <f t="shared" si="1"/>
        <v>0</v>
      </c>
      <c r="GL9" s="395">
        <f t="shared" si="1"/>
        <v>0</v>
      </c>
      <c r="GM9" s="395"/>
      <c r="GN9" s="395">
        <v>0</v>
      </c>
      <c r="GO9" s="377">
        <v>0</v>
      </c>
      <c r="GP9" s="378"/>
      <c r="GQ9" s="378"/>
      <c r="GR9" s="378"/>
      <c r="GS9" s="378"/>
      <c r="GT9" s="378"/>
      <c r="GU9" s="378">
        <v>0</v>
      </c>
      <c r="GV9" s="378"/>
      <c r="GW9" s="378"/>
      <c r="GX9" s="378"/>
      <c r="GY9" s="378">
        <f>SUMIF($GG$7:$GW$7,$GY$7,GG9:GW9)</f>
        <v>398412.33003642806</v>
      </c>
      <c r="GZ9" s="378">
        <f>SUMIF($GG$7:$GW$7,$GZ$7,GG9:GW9)</f>
        <v>0</v>
      </c>
      <c r="HA9" s="378">
        <f>SUMIF($GG$7:$GW$7,$HA$7,GG9:GW9)</f>
        <v>1540.2947368421055</v>
      </c>
    </row>
    <row r="10" spans="1:209" customFormat="1" ht="15">
      <c r="A10" s="266">
        <v>2010</v>
      </c>
      <c r="B10" s="266">
        <v>103159</v>
      </c>
      <c r="C10" s="266" t="s">
        <v>636</v>
      </c>
      <c r="D10" s="175" t="s">
        <v>416</v>
      </c>
      <c r="E10" s="267" t="s">
        <v>573</v>
      </c>
      <c r="F10" s="267" t="s">
        <v>571</v>
      </c>
      <c r="G10" s="320"/>
      <c r="H10" s="377">
        <v>2634976.2728075944</v>
      </c>
      <c r="I10" s="377">
        <v>-10927.519999999999</v>
      </c>
      <c r="J10" s="377">
        <v>-47169.72</v>
      </c>
      <c r="K10" s="377">
        <v>2576879.0328075942</v>
      </c>
      <c r="L10" s="378"/>
      <c r="M10" s="379">
        <v>219581.35606729952</v>
      </c>
      <c r="N10" s="379">
        <v>0</v>
      </c>
      <c r="O10" s="380"/>
      <c r="P10" s="380">
        <v>0</v>
      </c>
      <c r="Q10" s="380">
        <v>0</v>
      </c>
      <c r="R10" s="380">
        <v>0</v>
      </c>
      <c r="S10" s="380">
        <v>0</v>
      </c>
      <c r="T10" s="380">
        <v>0</v>
      </c>
      <c r="U10" s="380">
        <v>0</v>
      </c>
      <c r="V10" s="379">
        <v>-910.62666666666655</v>
      </c>
      <c r="W10" s="379">
        <v>-3930.81</v>
      </c>
      <c r="X10" s="380"/>
      <c r="Y10" s="380">
        <v>0</v>
      </c>
      <c r="Z10" s="379">
        <v>214739.91940063285</v>
      </c>
      <c r="AA10" s="381">
        <v>219581.35606729952</v>
      </c>
      <c r="AB10" s="381"/>
      <c r="AC10" s="382"/>
      <c r="AD10" s="382">
        <v>0</v>
      </c>
      <c r="AE10" s="382">
        <v>0</v>
      </c>
      <c r="AF10" s="382">
        <v>0</v>
      </c>
      <c r="AG10" s="382"/>
      <c r="AH10" s="382">
        <v>0</v>
      </c>
      <c r="AI10" s="382">
        <v>0</v>
      </c>
      <c r="AJ10" s="381">
        <v>-910.62666666666655</v>
      </c>
      <c r="AK10" s="381">
        <v>-3930.81</v>
      </c>
      <c r="AL10" s="382"/>
      <c r="AM10" s="382">
        <v>0</v>
      </c>
      <c r="AN10" s="381">
        <v>214739.91940063285</v>
      </c>
      <c r="AO10" s="383">
        <v>219581.35606729952</v>
      </c>
      <c r="AP10" s="383"/>
      <c r="AQ10" s="384"/>
      <c r="AR10" s="384">
        <v>0</v>
      </c>
      <c r="AS10" s="384">
        <v>0</v>
      </c>
      <c r="AT10" s="384">
        <v>0</v>
      </c>
      <c r="AU10" s="384"/>
      <c r="AV10" s="384">
        <v>0</v>
      </c>
      <c r="AW10" s="384">
        <v>0</v>
      </c>
      <c r="AX10" s="383">
        <v>-910.62666666666655</v>
      </c>
      <c r="AY10" s="383">
        <v>-3930.81</v>
      </c>
      <c r="AZ10" s="384"/>
      <c r="BA10" s="384">
        <v>0</v>
      </c>
      <c r="BB10" s="383">
        <v>214739.91940063285</v>
      </c>
      <c r="BC10" s="385">
        <v>219581.35606729952</v>
      </c>
      <c r="BD10" s="385"/>
      <c r="BE10" s="386"/>
      <c r="BF10" s="386">
        <v>0</v>
      </c>
      <c r="BG10" s="386">
        <v>0</v>
      </c>
      <c r="BH10" s="386">
        <v>0</v>
      </c>
      <c r="BI10" s="386"/>
      <c r="BJ10" s="386">
        <v>0</v>
      </c>
      <c r="BK10" s="386">
        <v>0</v>
      </c>
      <c r="BL10" s="385">
        <v>-910.62666666666655</v>
      </c>
      <c r="BM10" s="385">
        <v>-3930.81</v>
      </c>
      <c r="BN10" s="386"/>
      <c r="BO10" s="386"/>
      <c r="BP10" s="385">
        <v>214739.91940063285</v>
      </c>
      <c r="BQ10" s="387">
        <v>219581.35606729952</v>
      </c>
      <c r="BR10" s="387"/>
      <c r="BS10" s="388"/>
      <c r="BT10" s="388">
        <v>0</v>
      </c>
      <c r="BU10" s="388">
        <v>0</v>
      </c>
      <c r="BV10" s="388">
        <v>0</v>
      </c>
      <c r="BW10" s="388"/>
      <c r="BX10" s="388">
        <v>0</v>
      </c>
      <c r="BY10" s="388">
        <v>0</v>
      </c>
      <c r="BZ10" s="387">
        <v>-910.62666666666655</v>
      </c>
      <c r="CA10" s="387">
        <v>-3930.81</v>
      </c>
      <c r="CB10" s="388"/>
      <c r="CC10" s="388"/>
      <c r="CD10" s="387">
        <v>214739.91940063285</v>
      </c>
      <c r="CE10" s="389">
        <v>219581.35606729952</v>
      </c>
      <c r="CF10" s="389">
        <v>0</v>
      </c>
      <c r="CG10" s="390"/>
      <c r="CH10" s="390">
        <v>0</v>
      </c>
      <c r="CI10" s="390">
        <v>0</v>
      </c>
      <c r="CJ10" s="390">
        <v>0</v>
      </c>
      <c r="CK10" s="390">
        <v>0</v>
      </c>
      <c r="CL10" s="390">
        <v>0</v>
      </c>
      <c r="CM10" s="390">
        <v>0</v>
      </c>
      <c r="CN10" s="389">
        <v>-910.62666666666655</v>
      </c>
      <c r="CO10" s="389">
        <v>-3930.81</v>
      </c>
      <c r="CP10" s="390"/>
      <c r="CQ10" s="390"/>
      <c r="CR10" s="389">
        <v>214739.91940063285</v>
      </c>
      <c r="CS10" s="391">
        <v>219581.35606729952</v>
      </c>
      <c r="CT10" s="391"/>
      <c r="CU10" s="392"/>
      <c r="CV10" s="392">
        <v>0</v>
      </c>
      <c r="CW10" s="392">
        <v>0</v>
      </c>
      <c r="CX10" s="392">
        <v>0</v>
      </c>
      <c r="CY10" s="392"/>
      <c r="CZ10" s="392">
        <v>0</v>
      </c>
      <c r="DA10" s="392">
        <v>0</v>
      </c>
      <c r="DB10" s="391">
        <v>-910.62666666666655</v>
      </c>
      <c r="DC10" s="391">
        <v>-3930.81</v>
      </c>
      <c r="DD10" s="392"/>
      <c r="DE10" s="392"/>
      <c r="DF10" s="391">
        <v>214739.91940063285</v>
      </c>
      <c r="DG10" s="385">
        <v>219581.35606729952</v>
      </c>
      <c r="DH10" s="385"/>
      <c r="DI10" s="386"/>
      <c r="DJ10" s="386">
        <v>0</v>
      </c>
      <c r="DK10" s="386">
        <v>0</v>
      </c>
      <c r="DL10" s="386">
        <v>0</v>
      </c>
      <c r="DM10" s="386"/>
      <c r="DN10" s="386">
        <v>0</v>
      </c>
      <c r="DO10" s="386">
        <v>0</v>
      </c>
      <c r="DP10" s="385">
        <v>-910.62666666666655</v>
      </c>
      <c r="DQ10" s="385">
        <v>-3930.81</v>
      </c>
      <c r="DR10" s="386"/>
      <c r="DS10" s="386"/>
      <c r="DT10" s="385">
        <v>214739.91940063285</v>
      </c>
      <c r="DU10" s="393">
        <v>219581.35606729952</v>
      </c>
      <c r="DV10" s="393"/>
      <c r="DW10" s="394"/>
      <c r="DX10" s="394">
        <v>0</v>
      </c>
      <c r="DY10" s="394">
        <v>0</v>
      </c>
      <c r="DZ10" s="394">
        <v>0</v>
      </c>
      <c r="EA10" s="394"/>
      <c r="EB10" s="394">
        <v>0</v>
      </c>
      <c r="EC10" s="394">
        <v>0</v>
      </c>
      <c r="ED10" s="393">
        <v>-910.62666666666655</v>
      </c>
      <c r="EE10" s="393">
        <v>-3930.81</v>
      </c>
      <c r="EF10" s="394"/>
      <c r="EG10" s="394"/>
      <c r="EH10" s="393">
        <v>214739.91940063285</v>
      </c>
      <c r="EI10" s="383">
        <v>219581.35606729952</v>
      </c>
      <c r="EJ10" s="383">
        <v>0</v>
      </c>
      <c r="EK10" s="384"/>
      <c r="EL10" s="384">
        <v>0</v>
      </c>
      <c r="EM10" s="384">
        <v>0</v>
      </c>
      <c r="EN10" s="384">
        <v>0</v>
      </c>
      <c r="EO10" s="384">
        <v>0</v>
      </c>
      <c r="EP10" s="384">
        <v>0</v>
      </c>
      <c r="EQ10" s="384">
        <v>0</v>
      </c>
      <c r="ER10" s="383">
        <v>-910.62666666666655</v>
      </c>
      <c r="ES10" s="383">
        <v>-3930.81</v>
      </c>
      <c r="ET10" s="384"/>
      <c r="EU10" s="384"/>
      <c r="EV10" s="383">
        <v>214739.91940063285</v>
      </c>
      <c r="EW10" s="381">
        <v>219581.35606729952</v>
      </c>
      <c r="EX10" s="381"/>
      <c r="EY10" s="382"/>
      <c r="EZ10" s="382">
        <v>0</v>
      </c>
      <c r="FA10" s="382">
        <v>0</v>
      </c>
      <c r="FB10" s="382">
        <v>0</v>
      </c>
      <c r="FC10" s="382"/>
      <c r="FD10" s="382">
        <v>0</v>
      </c>
      <c r="FE10" s="382">
        <v>0</v>
      </c>
      <c r="FF10" s="381">
        <v>-910.62666666666655</v>
      </c>
      <c r="FG10" s="381">
        <v>-3930.81</v>
      </c>
      <c r="FH10" s="382"/>
      <c r="FI10" s="382"/>
      <c r="FJ10" s="381">
        <v>214739.91940063285</v>
      </c>
      <c r="FK10" s="387">
        <v>219581.35606729952</v>
      </c>
      <c r="FL10" s="387"/>
      <c r="FM10" s="388"/>
      <c r="FN10" s="388">
        <v>0</v>
      </c>
      <c r="FO10" s="388">
        <v>0</v>
      </c>
      <c r="FP10" s="388">
        <v>0</v>
      </c>
      <c r="FQ10" s="388"/>
      <c r="FR10" s="388">
        <v>0</v>
      </c>
      <c r="FS10" s="388">
        <v>0</v>
      </c>
      <c r="FT10" s="387">
        <v>-910.62666666666655</v>
      </c>
      <c r="FU10" s="387">
        <v>-3930.81</v>
      </c>
      <c r="FV10" s="388"/>
      <c r="FW10" s="388"/>
      <c r="FX10" s="387">
        <v>214739.91940063285</v>
      </c>
      <c r="FY10" s="378"/>
      <c r="FZ10" s="395">
        <f t="shared" ref="FZ10:GE41" si="2">SUMIFS($M10:$FX10,$M$7:$FX$7,FZ$7)</f>
        <v>2634976.2728075944</v>
      </c>
      <c r="GA10" s="395">
        <f t="shared" si="0"/>
        <v>0</v>
      </c>
      <c r="GB10" s="395">
        <f t="shared" si="0"/>
        <v>0</v>
      </c>
      <c r="GC10" s="395">
        <f t="shared" si="0"/>
        <v>-10927.520000000002</v>
      </c>
      <c r="GD10" s="395">
        <f t="shared" si="0"/>
        <v>-47169.719999999994</v>
      </c>
      <c r="GE10" s="395">
        <f t="shared" si="0"/>
        <v>0</v>
      </c>
      <c r="GF10" s="378"/>
      <c r="GG10" s="395">
        <f t="shared" ref="GG10:GL73" si="3">SUMIFS($M10:$FX10,$M$7:$FX$7,GG$7,$M$4:$FX$4,$GG$6)</f>
        <v>658744.0682018986</v>
      </c>
      <c r="GH10" s="395">
        <f t="shared" si="1"/>
        <v>0</v>
      </c>
      <c r="GI10" s="395">
        <f t="shared" si="1"/>
        <v>0</v>
      </c>
      <c r="GJ10" s="395">
        <f t="shared" si="1"/>
        <v>-2731.8799999999997</v>
      </c>
      <c r="GK10" s="395">
        <f t="shared" si="1"/>
        <v>-11792.43</v>
      </c>
      <c r="GL10" s="395">
        <f t="shared" si="1"/>
        <v>0</v>
      </c>
      <c r="GM10" s="395"/>
      <c r="GN10" s="395">
        <v>0</v>
      </c>
      <c r="GO10" s="377">
        <v>0</v>
      </c>
      <c r="GP10" s="378"/>
      <c r="GQ10" s="378"/>
      <c r="GR10" s="378"/>
      <c r="GS10" s="378"/>
      <c r="GT10" s="378"/>
      <c r="GU10" s="378">
        <v>8221</v>
      </c>
      <c r="GV10" s="378"/>
      <c r="GW10" s="378"/>
      <c r="GX10" s="378"/>
      <c r="GY10" s="378">
        <f t="shared" ref="GY10:GY73" si="4">SUMIF($GG$7:$GW$7,$GY$7,GG10:GW10)</f>
        <v>658744.0682018986</v>
      </c>
      <c r="GZ10" s="378">
        <f t="shared" ref="GZ10:GZ73" si="5">SUMIF($GG$7:$GW$7,$GZ$7,GG10:GW10)</f>
        <v>0</v>
      </c>
      <c r="HA10" s="378">
        <f t="shared" ref="HA10:HA73" si="6">SUMIF($GG$7:$GW$7,$HA$7,GG10:GW10)</f>
        <v>0</v>
      </c>
    </row>
    <row r="11" spans="1:209" customFormat="1" ht="15">
      <c r="A11" s="266">
        <v>5949</v>
      </c>
      <c r="B11" s="266">
        <v>131465</v>
      </c>
      <c r="C11" s="266" t="s">
        <v>640</v>
      </c>
      <c r="D11" s="175" t="s">
        <v>420</v>
      </c>
      <c r="E11" s="267" t="s">
        <v>573</v>
      </c>
      <c r="F11" s="267" t="s">
        <v>571</v>
      </c>
      <c r="G11" s="320"/>
      <c r="H11" s="377">
        <v>3636303.2292505438</v>
      </c>
      <c r="I11" s="377">
        <v>-16456.48</v>
      </c>
      <c r="J11" s="377">
        <v>-73840.41</v>
      </c>
      <c r="K11" s="377">
        <v>3546006.3392505436</v>
      </c>
      <c r="L11" s="378"/>
      <c r="M11" s="379">
        <v>303025.269104212</v>
      </c>
      <c r="N11" s="379">
        <v>0</v>
      </c>
      <c r="O11" s="380"/>
      <c r="P11" s="380">
        <v>0</v>
      </c>
      <c r="Q11" s="380">
        <v>0</v>
      </c>
      <c r="R11" s="380">
        <v>0</v>
      </c>
      <c r="S11" s="380">
        <v>0</v>
      </c>
      <c r="T11" s="380">
        <v>0</v>
      </c>
      <c r="U11" s="380">
        <v>0</v>
      </c>
      <c r="V11" s="379">
        <v>-1371.3733333333332</v>
      </c>
      <c r="W11" s="379">
        <v>-6153.3675000000003</v>
      </c>
      <c r="X11" s="380"/>
      <c r="Y11" s="380">
        <v>0</v>
      </c>
      <c r="Z11" s="379">
        <v>295500.52827087865</v>
      </c>
      <c r="AA11" s="381">
        <v>303025.269104212</v>
      </c>
      <c r="AB11" s="381"/>
      <c r="AC11" s="382"/>
      <c r="AD11" s="382">
        <v>0</v>
      </c>
      <c r="AE11" s="382">
        <v>0</v>
      </c>
      <c r="AF11" s="382">
        <v>0</v>
      </c>
      <c r="AG11" s="382"/>
      <c r="AH11" s="382">
        <v>0</v>
      </c>
      <c r="AI11" s="382">
        <v>0</v>
      </c>
      <c r="AJ11" s="381">
        <v>-1371.3733333333332</v>
      </c>
      <c r="AK11" s="381">
        <v>-6153.3675000000003</v>
      </c>
      <c r="AL11" s="382"/>
      <c r="AM11" s="382">
        <v>0</v>
      </c>
      <c r="AN11" s="381">
        <v>295500.52827087865</v>
      </c>
      <c r="AO11" s="383">
        <v>303025.269104212</v>
      </c>
      <c r="AP11" s="383"/>
      <c r="AQ11" s="384"/>
      <c r="AR11" s="384">
        <v>0</v>
      </c>
      <c r="AS11" s="384">
        <v>0</v>
      </c>
      <c r="AT11" s="384">
        <v>0</v>
      </c>
      <c r="AU11" s="384"/>
      <c r="AV11" s="384">
        <v>0</v>
      </c>
      <c r="AW11" s="384">
        <v>0</v>
      </c>
      <c r="AX11" s="383">
        <v>-1371.3733333333332</v>
      </c>
      <c r="AY11" s="383">
        <v>-6153.3675000000003</v>
      </c>
      <c r="AZ11" s="384"/>
      <c r="BA11" s="384">
        <v>0</v>
      </c>
      <c r="BB11" s="383">
        <v>295500.52827087865</v>
      </c>
      <c r="BC11" s="385">
        <v>303025.269104212</v>
      </c>
      <c r="BD11" s="385"/>
      <c r="BE11" s="386"/>
      <c r="BF11" s="386">
        <v>0</v>
      </c>
      <c r="BG11" s="386">
        <v>0</v>
      </c>
      <c r="BH11" s="386">
        <v>0</v>
      </c>
      <c r="BI11" s="386"/>
      <c r="BJ11" s="386">
        <v>0</v>
      </c>
      <c r="BK11" s="386">
        <v>0</v>
      </c>
      <c r="BL11" s="385">
        <v>-1371.3733333333332</v>
      </c>
      <c r="BM11" s="385">
        <v>-6153.3675000000003</v>
      </c>
      <c r="BN11" s="386"/>
      <c r="BO11" s="386"/>
      <c r="BP11" s="385">
        <v>295500.52827087865</v>
      </c>
      <c r="BQ11" s="387">
        <v>303025.269104212</v>
      </c>
      <c r="BR11" s="387"/>
      <c r="BS11" s="388"/>
      <c r="BT11" s="388">
        <v>0</v>
      </c>
      <c r="BU11" s="388">
        <v>0</v>
      </c>
      <c r="BV11" s="388">
        <v>0</v>
      </c>
      <c r="BW11" s="388"/>
      <c r="BX11" s="388">
        <v>0</v>
      </c>
      <c r="BY11" s="388">
        <v>0</v>
      </c>
      <c r="BZ11" s="387">
        <v>-1371.3733333333332</v>
      </c>
      <c r="CA11" s="387">
        <v>-6153.3675000000003</v>
      </c>
      <c r="CB11" s="388"/>
      <c r="CC11" s="388"/>
      <c r="CD11" s="387">
        <v>295500.52827087865</v>
      </c>
      <c r="CE11" s="389">
        <v>303025.269104212</v>
      </c>
      <c r="CF11" s="389">
        <v>0</v>
      </c>
      <c r="CG11" s="390"/>
      <c r="CH11" s="390">
        <v>0</v>
      </c>
      <c r="CI11" s="390">
        <v>0</v>
      </c>
      <c r="CJ11" s="390">
        <v>0</v>
      </c>
      <c r="CK11" s="390">
        <v>0</v>
      </c>
      <c r="CL11" s="390">
        <v>0</v>
      </c>
      <c r="CM11" s="390">
        <v>0</v>
      </c>
      <c r="CN11" s="389">
        <v>-1371.3733333333332</v>
      </c>
      <c r="CO11" s="389">
        <v>-6153.3675000000003</v>
      </c>
      <c r="CP11" s="390"/>
      <c r="CQ11" s="390"/>
      <c r="CR11" s="389">
        <v>295500.52827087865</v>
      </c>
      <c r="CS11" s="391">
        <v>303025.269104212</v>
      </c>
      <c r="CT11" s="391"/>
      <c r="CU11" s="392"/>
      <c r="CV11" s="392">
        <v>0</v>
      </c>
      <c r="CW11" s="392">
        <v>0</v>
      </c>
      <c r="CX11" s="392">
        <v>0</v>
      </c>
      <c r="CY11" s="392"/>
      <c r="CZ11" s="392">
        <v>0</v>
      </c>
      <c r="DA11" s="392">
        <v>0</v>
      </c>
      <c r="DB11" s="391">
        <v>-1371.3733333333332</v>
      </c>
      <c r="DC11" s="391">
        <v>-6153.3675000000003</v>
      </c>
      <c r="DD11" s="392"/>
      <c r="DE11" s="392"/>
      <c r="DF11" s="391">
        <v>295500.52827087865</v>
      </c>
      <c r="DG11" s="385">
        <v>303025.269104212</v>
      </c>
      <c r="DH11" s="385"/>
      <c r="DI11" s="386"/>
      <c r="DJ11" s="386">
        <v>0</v>
      </c>
      <c r="DK11" s="386">
        <v>0</v>
      </c>
      <c r="DL11" s="386">
        <v>0</v>
      </c>
      <c r="DM11" s="386"/>
      <c r="DN11" s="386">
        <v>0</v>
      </c>
      <c r="DO11" s="386">
        <v>0</v>
      </c>
      <c r="DP11" s="385">
        <v>-1371.3733333333332</v>
      </c>
      <c r="DQ11" s="385">
        <v>-6153.3675000000003</v>
      </c>
      <c r="DR11" s="386"/>
      <c r="DS11" s="386"/>
      <c r="DT11" s="385">
        <v>295500.52827087865</v>
      </c>
      <c r="DU11" s="393">
        <v>303025.269104212</v>
      </c>
      <c r="DV11" s="393"/>
      <c r="DW11" s="394"/>
      <c r="DX11" s="394">
        <v>0</v>
      </c>
      <c r="DY11" s="394">
        <v>0</v>
      </c>
      <c r="DZ11" s="394">
        <v>0</v>
      </c>
      <c r="EA11" s="394"/>
      <c r="EB11" s="394">
        <v>0</v>
      </c>
      <c r="EC11" s="394">
        <v>0</v>
      </c>
      <c r="ED11" s="393">
        <v>-1371.3733333333332</v>
      </c>
      <c r="EE11" s="393">
        <v>-6153.3675000000003</v>
      </c>
      <c r="EF11" s="394"/>
      <c r="EG11" s="394"/>
      <c r="EH11" s="393">
        <v>295500.52827087865</v>
      </c>
      <c r="EI11" s="383">
        <v>303025.269104212</v>
      </c>
      <c r="EJ11" s="383">
        <v>0</v>
      </c>
      <c r="EK11" s="384"/>
      <c r="EL11" s="384">
        <v>0</v>
      </c>
      <c r="EM11" s="384">
        <v>0</v>
      </c>
      <c r="EN11" s="384">
        <v>0</v>
      </c>
      <c r="EO11" s="384">
        <v>0</v>
      </c>
      <c r="EP11" s="384">
        <v>0</v>
      </c>
      <c r="EQ11" s="384">
        <v>0</v>
      </c>
      <c r="ER11" s="383">
        <v>-1371.3733333333332</v>
      </c>
      <c r="ES11" s="383">
        <v>-6153.3675000000003</v>
      </c>
      <c r="ET11" s="384"/>
      <c r="EU11" s="384"/>
      <c r="EV11" s="383">
        <v>295500.52827087865</v>
      </c>
      <c r="EW11" s="381">
        <v>303025.269104212</v>
      </c>
      <c r="EX11" s="381"/>
      <c r="EY11" s="382"/>
      <c r="EZ11" s="382">
        <v>0</v>
      </c>
      <c r="FA11" s="382">
        <v>0</v>
      </c>
      <c r="FB11" s="382">
        <v>0</v>
      </c>
      <c r="FC11" s="382"/>
      <c r="FD11" s="382">
        <v>0</v>
      </c>
      <c r="FE11" s="382">
        <v>0</v>
      </c>
      <c r="FF11" s="381">
        <v>-1371.3733333333332</v>
      </c>
      <c r="FG11" s="381">
        <v>-6153.3675000000003</v>
      </c>
      <c r="FH11" s="382"/>
      <c r="FI11" s="382"/>
      <c r="FJ11" s="381">
        <v>295500.52827087865</v>
      </c>
      <c r="FK11" s="387">
        <v>303025.269104212</v>
      </c>
      <c r="FL11" s="387"/>
      <c r="FM11" s="388"/>
      <c r="FN11" s="388">
        <v>0</v>
      </c>
      <c r="FO11" s="388">
        <v>0</v>
      </c>
      <c r="FP11" s="388">
        <v>0</v>
      </c>
      <c r="FQ11" s="388"/>
      <c r="FR11" s="388">
        <v>0</v>
      </c>
      <c r="FS11" s="388">
        <v>0</v>
      </c>
      <c r="FT11" s="387">
        <v>-1371.3733333333332</v>
      </c>
      <c r="FU11" s="387">
        <v>-6153.3675000000003</v>
      </c>
      <c r="FV11" s="388"/>
      <c r="FW11" s="388"/>
      <c r="FX11" s="387">
        <v>295500.52827087865</v>
      </c>
      <c r="FY11" s="378"/>
      <c r="FZ11" s="395">
        <f t="shared" si="2"/>
        <v>3636303.2292505442</v>
      </c>
      <c r="GA11" s="395">
        <f t="shared" si="0"/>
        <v>0</v>
      </c>
      <c r="GB11" s="395">
        <f t="shared" si="0"/>
        <v>0</v>
      </c>
      <c r="GC11" s="395">
        <f t="shared" si="0"/>
        <v>-16456.48</v>
      </c>
      <c r="GD11" s="395">
        <f t="shared" si="0"/>
        <v>-73840.41</v>
      </c>
      <c r="GE11" s="395">
        <f t="shared" si="0"/>
        <v>0</v>
      </c>
      <c r="GF11" s="378"/>
      <c r="GG11" s="395">
        <f t="shared" si="3"/>
        <v>909075.80731263594</v>
      </c>
      <c r="GH11" s="395">
        <f t="shared" si="1"/>
        <v>0</v>
      </c>
      <c r="GI11" s="395">
        <f t="shared" si="1"/>
        <v>0</v>
      </c>
      <c r="GJ11" s="395">
        <f t="shared" si="1"/>
        <v>-4114.12</v>
      </c>
      <c r="GK11" s="395">
        <f t="shared" si="1"/>
        <v>-18460.102500000001</v>
      </c>
      <c r="GL11" s="395">
        <f t="shared" si="1"/>
        <v>0</v>
      </c>
      <c r="GM11" s="395"/>
      <c r="GN11" s="395">
        <v>0</v>
      </c>
      <c r="GO11" s="377">
        <v>0</v>
      </c>
      <c r="GP11" s="378"/>
      <c r="GQ11" s="378"/>
      <c r="GR11" s="378"/>
      <c r="GS11" s="378"/>
      <c r="GT11" s="378"/>
      <c r="GU11" s="378">
        <v>8908</v>
      </c>
      <c r="GV11" s="378"/>
      <c r="GW11" s="378"/>
      <c r="GX11" s="378"/>
      <c r="GY11" s="378">
        <f t="shared" si="4"/>
        <v>909075.80731263594</v>
      </c>
      <c r="GZ11" s="378">
        <f t="shared" si="5"/>
        <v>0</v>
      </c>
      <c r="HA11" s="378">
        <f t="shared" si="6"/>
        <v>0</v>
      </c>
    </row>
    <row r="12" spans="1:209" customFormat="1" ht="15">
      <c r="A12" s="266">
        <v>1017</v>
      </c>
      <c r="B12" s="266">
        <v>103130</v>
      </c>
      <c r="C12" s="266" t="s">
        <v>569</v>
      </c>
      <c r="D12" s="175" t="s">
        <v>354</v>
      </c>
      <c r="E12" s="267" t="s">
        <v>570</v>
      </c>
      <c r="F12" s="267" t="s">
        <v>571</v>
      </c>
      <c r="G12" s="320"/>
      <c r="H12" s="377">
        <v>0</v>
      </c>
      <c r="I12" s="377">
        <v>0</v>
      </c>
      <c r="J12" s="377">
        <v>0</v>
      </c>
      <c r="K12" s="377">
        <v>0</v>
      </c>
      <c r="L12" s="378"/>
      <c r="M12" s="379">
        <v>0</v>
      </c>
      <c r="N12" s="379">
        <v>545990.37598571938</v>
      </c>
      <c r="O12" s="380"/>
      <c r="P12" s="380">
        <v>0</v>
      </c>
      <c r="Q12" s="380">
        <v>4000</v>
      </c>
      <c r="R12" s="380">
        <v>0</v>
      </c>
      <c r="S12" s="380">
        <v>1283.578947368421</v>
      </c>
      <c r="T12" s="380">
        <v>0</v>
      </c>
      <c r="U12" s="380">
        <v>2310.6666666666665</v>
      </c>
      <c r="V12" s="379">
        <v>0</v>
      </c>
      <c r="W12" s="379">
        <v>0</v>
      </c>
      <c r="X12" s="380"/>
      <c r="Y12" s="380">
        <v>0</v>
      </c>
      <c r="Z12" s="379">
        <v>553584.62159975444</v>
      </c>
      <c r="AA12" s="381">
        <v>0</v>
      </c>
      <c r="AB12" s="381"/>
      <c r="AC12" s="382"/>
      <c r="AD12" s="382">
        <v>0</v>
      </c>
      <c r="AE12" s="382">
        <v>4000</v>
      </c>
      <c r="AF12" s="382">
        <v>0</v>
      </c>
      <c r="AG12" s="382"/>
      <c r="AH12" s="382">
        <v>0</v>
      </c>
      <c r="AI12" s="382">
        <v>2310.6666666666665</v>
      </c>
      <c r="AJ12" s="381">
        <v>0</v>
      </c>
      <c r="AK12" s="381">
        <v>0</v>
      </c>
      <c r="AL12" s="382"/>
      <c r="AM12" s="382">
        <v>0</v>
      </c>
      <c r="AN12" s="381">
        <v>6310.6666666666661</v>
      </c>
      <c r="AO12" s="383">
        <v>0</v>
      </c>
      <c r="AP12" s="383"/>
      <c r="AQ12" s="384"/>
      <c r="AR12" s="384">
        <v>0</v>
      </c>
      <c r="AS12" s="384">
        <v>4000</v>
      </c>
      <c r="AT12" s="384">
        <v>0</v>
      </c>
      <c r="AU12" s="384"/>
      <c r="AV12" s="384">
        <v>0</v>
      </c>
      <c r="AW12" s="384">
        <v>2310.6666666666665</v>
      </c>
      <c r="AX12" s="383">
        <v>0</v>
      </c>
      <c r="AY12" s="383">
        <v>0</v>
      </c>
      <c r="AZ12" s="384"/>
      <c r="BA12" s="384">
        <v>0</v>
      </c>
      <c r="BB12" s="383">
        <v>6310.6666666666661</v>
      </c>
      <c r="BC12" s="385">
        <v>0</v>
      </c>
      <c r="BD12" s="385"/>
      <c r="BE12" s="386"/>
      <c r="BF12" s="386">
        <v>0</v>
      </c>
      <c r="BG12" s="386">
        <v>4000</v>
      </c>
      <c r="BH12" s="386">
        <v>0</v>
      </c>
      <c r="BI12" s="386"/>
      <c r="BJ12" s="386">
        <v>0</v>
      </c>
      <c r="BK12" s="386">
        <v>2310.6666666666665</v>
      </c>
      <c r="BL12" s="385">
        <v>0</v>
      </c>
      <c r="BM12" s="385">
        <v>0</v>
      </c>
      <c r="BN12" s="386"/>
      <c r="BO12" s="386"/>
      <c r="BP12" s="385">
        <v>6310.6666666666661</v>
      </c>
      <c r="BQ12" s="387">
        <v>0</v>
      </c>
      <c r="BR12" s="387"/>
      <c r="BS12" s="388"/>
      <c r="BT12" s="388">
        <v>0</v>
      </c>
      <c r="BU12" s="388">
        <v>4000</v>
      </c>
      <c r="BV12" s="388">
        <v>0</v>
      </c>
      <c r="BW12" s="388"/>
      <c r="BX12" s="388">
        <v>0</v>
      </c>
      <c r="BY12" s="388">
        <v>2310.6666666666665</v>
      </c>
      <c r="BZ12" s="387">
        <v>0</v>
      </c>
      <c r="CA12" s="387">
        <v>0</v>
      </c>
      <c r="CB12" s="388"/>
      <c r="CC12" s="388"/>
      <c r="CD12" s="387">
        <v>6310.6666666666661</v>
      </c>
      <c r="CE12" s="389">
        <v>0</v>
      </c>
      <c r="CF12" s="389">
        <v>174310.7428978461</v>
      </c>
      <c r="CG12" s="390"/>
      <c r="CH12" s="390">
        <v>0</v>
      </c>
      <c r="CI12" s="390">
        <v>4000</v>
      </c>
      <c r="CJ12" s="390">
        <v>0</v>
      </c>
      <c r="CK12" s="390">
        <v>2823.8736842105263</v>
      </c>
      <c r="CL12" s="390">
        <v>0</v>
      </c>
      <c r="CM12" s="390">
        <v>2310.6666666666665</v>
      </c>
      <c r="CN12" s="389">
        <v>0</v>
      </c>
      <c r="CO12" s="389">
        <v>0</v>
      </c>
      <c r="CP12" s="390"/>
      <c r="CQ12" s="390"/>
      <c r="CR12" s="389">
        <v>183445.28324872328</v>
      </c>
      <c r="CS12" s="391">
        <v>0</v>
      </c>
      <c r="CT12" s="391"/>
      <c r="CU12" s="392"/>
      <c r="CV12" s="392">
        <v>0</v>
      </c>
      <c r="CW12" s="392">
        <v>4000</v>
      </c>
      <c r="CX12" s="392">
        <v>0</v>
      </c>
      <c r="CY12" s="392"/>
      <c r="CZ12" s="392">
        <v>0</v>
      </c>
      <c r="DA12" s="392">
        <v>2310.6666666666665</v>
      </c>
      <c r="DB12" s="391">
        <v>0</v>
      </c>
      <c r="DC12" s="391">
        <v>0</v>
      </c>
      <c r="DD12" s="392"/>
      <c r="DE12" s="392"/>
      <c r="DF12" s="391">
        <v>6310.6666666666661</v>
      </c>
      <c r="DG12" s="385">
        <v>0</v>
      </c>
      <c r="DH12" s="385"/>
      <c r="DI12" s="386"/>
      <c r="DJ12" s="386">
        <v>0</v>
      </c>
      <c r="DK12" s="386">
        <v>4000</v>
      </c>
      <c r="DL12" s="386">
        <v>0</v>
      </c>
      <c r="DM12" s="386"/>
      <c r="DN12" s="386">
        <v>0</v>
      </c>
      <c r="DO12" s="386">
        <v>2310.6666666666665</v>
      </c>
      <c r="DP12" s="385">
        <v>0</v>
      </c>
      <c r="DQ12" s="385">
        <v>0</v>
      </c>
      <c r="DR12" s="386"/>
      <c r="DS12" s="386"/>
      <c r="DT12" s="385">
        <v>6310.6666666666661</v>
      </c>
      <c r="DU12" s="393">
        <v>0</v>
      </c>
      <c r="DV12" s="393"/>
      <c r="DW12" s="394"/>
      <c r="DX12" s="394">
        <v>0</v>
      </c>
      <c r="DY12" s="394">
        <v>4000</v>
      </c>
      <c r="DZ12" s="394">
        <v>0</v>
      </c>
      <c r="EA12" s="394"/>
      <c r="EB12" s="394">
        <v>0</v>
      </c>
      <c r="EC12" s="394">
        <v>2310.6666666666665</v>
      </c>
      <c r="ED12" s="393">
        <v>0</v>
      </c>
      <c r="EE12" s="393">
        <v>0</v>
      </c>
      <c r="EF12" s="394"/>
      <c r="EG12" s="394"/>
      <c r="EH12" s="393">
        <v>6310.6666666666661</v>
      </c>
      <c r="EI12" s="383">
        <v>0</v>
      </c>
      <c r="EJ12" s="383">
        <v>163244.9785263158</v>
      </c>
      <c r="EK12" s="384"/>
      <c r="EL12" s="384">
        <v>0</v>
      </c>
      <c r="EM12" s="384">
        <v>4000</v>
      </c>
      <c r="EN12" s="384">
        <v>0</v>
      </c>
      <c r="EO12" s="384">
        <v>1496.6426592797786</v>
      </c>
      <c r="EP12" s="384">
        <v>0</v>
      </c>
      <c r="EQ12" s="384">
        <v>2310.6666666666665</v>
      </c>
      <c r="ER12" s="383">
        <v>0</v>
      </c>
      <c r="ES12" s="383">
        <v>0</v>
      </c>
      <c r="ET12" s="384"/>
      <c r="EU12" s="384"/>
      <c r="EV12" s="383">
        <v>171052.28785226223</v>
      </c>
      <c r="EW12" s="381">
        <v>0</v>
      </c>
      <c r="EX12" s="381"/>
      <c r="EY12" s="382"/>
      <c r="EZ12" s="382">
        <v>0</v>
      </c>
      <c r="FA12" s="382">
        <v>4000</v>
      </c>
      <c r="FB12" s="382">
        <v>0</v>
      </c>
      <c r="FC12" s="382"/>
      <c r="FD12" s="382">
        <v>0</v>
      </c>
      <c r="FE12" s="382">
        <v>2310.6666666666665</v>
      </c>
      <c r="FF12" s="381">
        <v>0</v>
      </c>
      <c r="FG12" s="381">
        <v>0</v>
      </c>
      <c r="FH12" s="382"/>
      <c r="FI12" s="382"/>
      <c r="FJ12" s="381">
        <v>6310.6666666666661</v>
      </c>
      <c r="FK12" s="387">
        <v>0</v>
      </c>
      <c r="FL12" s="387"/>
      <c r="FM12" s="388"/>
      <c r="FN12" s="388">
        <v>0</v>
      </c>
      <c r="FO12" s="388">
        <v>4000</v>
      </c>
      <c r="FP12" s="388">
        <v>0</v>
      </c>
      <c r="FQ12" s="388"/>
      <c r="FR12" s="388">
        <v>0</v>
      </c>
      <c r="FS12" s="388">
        <v>2310.6666666666665</v>
      </c>
      <c r="FT12" s="387">
        <v>0</v>
      </c>
      <c r="FU12" s="387">
        <v>0</v>
      </c>
      <c r="FV12" s="388"/>
      <c r="FW12" s="388"/>
      <c r="FX12" s="387">
        <v>6310.6666666666661</v>
      </c>
      <c r="FY12" s="378"/>
      <c r="FZ12" s="395">
        <f t="shared" si="2"/>
        <v>931546.0974098813</v>
      </c>
      <c r="GA12" s="395">
        <f t="shared" si="0"/>
        <v>0</v>
      </c>
      <c r="GB12" s="395">
        <f t="shared" si="0"/>
        <v>33332.095290858728</v>
      </c>
      <c r="GC12" s="395">
        <f t="shared" si="0"/>
        <v>0</v>
      </c>
      <c r="GD12" s="395">
        <f t="shared" si="0"/>
        <v>0</v>
      </c>
      <c r="GE12" s="395">
        <f t="shared" si="0"/>
        <v>0</v>
      </c>
      <c r="GF12" s="378"/>
      <c r="GG12" s="395">
        <f t="shared" si="3"/>
        <v>557990.37598571938</v>
      </c>
      <c r="GH12" s="395">
        <f t="shared" si="1"/>
        <v>0</v>
      </c>
      <c r="GI12" s="395">
        <f t="shared" si="1"/>
        <v>8215.5789473684199</v>
      </c>
      <c r="GJ12" s="395">
        <f t="shared" si="1"/>
        <v>0</v>
      </c>
      <c r="GK12" s="395">
        <f t="shared" si="1"/>
        <v>0</v>
      </c>
      <c r="GL12" s="395">
        <f t="shared" si="1"/>
        <v>0</v>
      </c>
      <c r="GM12" s="395"/>
      <c r="GN12" s="395">
        <v>0</v>
      </c>
      <c r="GO12" s="377">
        <v>0</v>
      </c>
      <c r="GP12" s="378"/>
      <c r="GQ12" s="378"/>
      <c r="GR12" s="378"/>
      <c r="GS12" s="378"/>
      <c r="GT12" s="378"/>
      <c r="GU12" s="378">
        <v>0</v>
      </c>
      <c r="GV12" s="378"/>
      <c r="GW12" s="378"/>
      <c r="GX12" s="378"/>
      <c r="GY12" s="378">
        <f t="shared" si="4"/>
        <v>557990.37598571938</v>
      </c>
      <c r="GZ12" s="378">
        <f t="shared" si="5"/>
        <v>0</v>
      </c>
      <c r="HA12" s="378">
        <f t="shared" si="6"/>
        <v>8215.5789473684199</v>
      </c>
    </row>
    <row r="13" spans="1:209" customFormat="1" ht="15">
      <c r="A13" s="266">
        <v>2153</v>
      </c>
      <c r="B13" s="266">
        <v>103243</v>
      </c>
      <c r="C13" s="266" t="s">
        <v>729</v>
      </c>
      <c r="D13" s="175" t="s">
        <v>509</v>
      </c>
      <c r="E13" s="267" t="s">
        <v>573</v>
      </c>
      <c r="F13" s="267" t="s">
        <v>571</v>
      </c>
      <c r="G13" s="320"/>
      <c r="H13" s="377">
        <v>2483595.3023724863</v>
      </c>
      <c r="I13" s="377">
        <v>-10405.92</v>
      </c>
      <c r="J13" s="377">
        <v>-24708.45</v>
      </c>
      <c r="K13" s="377">
        <v>2448480.9323724862</v>
      </c>
      <c r="L13" s="378"/>
      <c r="M13" s="379">
        <v>206966.2751977072</v>
      </c>
      <c r="N13" s="379">
        <v>0</v>
      </c>
      <c r="O13" s="380"/>
      <c r="P13" s="380">
        <v>0</v>
      </c>
      <c r="Q13" s="380">
        <v>22666.666666666668</v>
      </c>
      <c r="R13" s="380">
        <v>0</v>
      </c>
      <c r="S13" s="380">
        <v>0</v>
      </c>
      <c r="T13" s="380">
        <v>0</v>
      </c>
      <c r="U13" s="380">
        <v>34442.94</v>
      </c>
      <c r="V13" s="379">
        <v>-867.16</v>
      </c>
      <c r="W13" s="379">
        <v>-2059.0374999999999</v>
      </c>
      <c r="X13" s="380"/>
      <c r="Y13" s="380">
        <v>0</v>
      </c>
      <c r="Z13" s="379">
        <v>261149.68436437388</v>
      </c>
      <c r="AA13" s="381">
        <v>206966.2751977072</v>
      </c>
      <c r="AB13" s="381"/>
      <c r="AC13" s="382"/>
      <c r="AD13" s="382">
        <v>0</v>
      </c>
      <c r="AE13" s="382">
        <v>22666.666666666668</v>
      </c>
      <c r="AF13" s="382">
        <v>0</v>
      </c>
      <c r="AG13" s="382"/>
      <c r="AH13" s="382">
        <v>0</v>
      </c>
      <c r="AI13" s="382">
        <v>34442.94</v>
      </c>
      <c r="AJ13" s="381">
        <v>-867.16</v>
      </c>
      <c r="AK13" s="381">
        <v>-2059.0374999999999</v>
      </c>
      <c r="AL13" s="382"/>
      <c r="AM13" s="382">
        <v>0</v>
      </c>
      <c r="AN13" s="381">
        <v>261149.68436437388</v>
      </c>
      <c r="AO13" s="383">
        <v>206966.2751977072</v>
      </c>
      <c r="AP13" s="383"/>
      <c r="AQ13" s="384"/>
      <c r="AR13" s="384">
        <v>0</v>
      </c>
      <c r="AS13" s="384">
        <v>22666.666666666668</v>
      </c>
      <c r="AT13" s="384">
        <v>0</v>
      </c>
      <c r="AU13" s="384"/>
      <c r="AV13" s="384">
        <v>0</v>
      </c>
      <c r="AW13" s="384">
        <v>34442.94</v>
      </c>
      <c r="AX13" s="383">
        <v>-867.16</v>
      </c>
      <c r="AY13" s="383">
        <v>-2059.0374999999999</v>
      </c>
      <c r="AZ13" s="384"/>
      <c r="BA13" s="384">
        <v>0</v>
      </c>
      <c r="BB13" s="383">
        <v>261149.68436437388</v>
      </c>
      <c r="BC13" s="385">
        <v>206966.2751977072</v>
      </c>
      <c r="BD13" s="385"/>
      <c r="BE13" s="386"/>
      <c r="BF13" s="386">
        <v>0</v>
      </c>
      <c r="BG13" s="386">
        <v>22666.666666666668</v>
      </c>
      <c r="BH13" s="386">
        <v>0</v>
      </c>
      <c r="BI13" s="386"/>
      <c r="BJ13" s="386">
        <v>0</v>
      </c>
      <c r="BK13" s="386">
        <v>34442.94</v>
      </c>
      <c r="BL13" s="385">
        <v>-867.16</v>
      </c>
      <c r="BM13" s="385">
        <v>-2059.0374999999999</v>
      </c>
      <c r="BN13" s="386"/>
      <c r="BO13" s="386"/>
      <c r="BP13" s="385">
        <v>261149.68436437388</v>
      </c>
      <c r="BQ13" s="387">
        <v>206966.2751977072</v>
      </c>
      <c r="BR13" s="387"/>
      <c r="BS13" s="388"/>
      <c r="BT13" s="388">
        <v>0</v>
      </c>
      <c r="BU13" s="388">
        <v>22666.666666666668</v>
      </c>
      <c r="BV13" s="388">
        <v>0</v>
      </c>
      <c r="BW13" s="388"/>
      <c r="BX13" s="388">
        <v>0</v>
      </c>
      <c r="BY13" s="388">
        <v>34442.94</v>
      </c>
      <c r="BZ13" s="387">
        <v>-867.16</v>
      </c>
      <c r="CA13" s="387">
        <v>-2059.0374999999999</v>
      </c>
      <c r="CB13" s="388"/>
      <c r="CC13" s="388"/>
      <c r="CD13" s="387">
        <v>261149.68436437388</v>
      </c>
      <c r="CE13" s="389">
        <v>206966.2751977072</v>
      </c>
      <c r="CF13" s="389">
        <v>0</v>
      </c>
      <c r="CG13" s="390"/>
      <c r="CH13" s="390">
        <v>0</v>
      </c>
      <c r="CI13" s="390">
        <v>22666.666666666668</v>
      </c>
      <c r="CJ13" s="390">
        <v>0</v>
      </c>
      <c r="CK13" s="390">
        <v>0</v>
      </c>
      <c r="CL13" s="390">
        <v>0</v>
      </c>
      <c r="CM13" s="390">
        <v>34442.94</v>
      </c>
      <c r="CN13" s="389">
        <v>-867.16</v>
      </c>
      <c r="CO13" s="389">
        <v>-2059.0374999999999</v>
      </c>
      <c r="CP13" s="390"/>
      <c r="CQ13" s="390"/>
      <c r="CR13" s="389">
        <v>261149.68436437388</v>
      </c>
      <c r="CS13" s="391">
        <v>206966.2751977072</v>
      </c>
      <c r="CT13" s="391"/>
      <c r="CU13" s="392"/>
      <c r="CV13" s="392">
        <v>0</v>
      </c>
      <c r="CW13" s="392">
        <v>22666.666666666668</v>
      </c>
      <c r="CX13" s="392">
        <v>0</v>
      </c>
      <c r="CY13" s="392"/>
      <c r="CZ13" s="392">
        <v>0</v>
      </c>
      <c r="DA13" s="392">
        <v>34442.94</v>
      </c>
      <c r="DB13" s="391">
        <v>-867.16</v>
      </c>
      <c r="DC13" s="391">
        <v>-2059.0374999999999</v>
      </c>
      <c r="DD13" s="392"/>
      <c r="DE13" s="392"/>
      <c r="DF13" s="391">
        <v>261149.68436437388</v>
      </c>
      <c r="DG13" s="385">
        <v>206966.2751977072</v>
      </c>
      <c r="DH13" s="385"/>
      <c r="DI13" s="386"/>
      <c r="DJ13" s="386">
        <v>0</v>
      </c>
      <c r="DK13" s="386">
        <v>22666.666666666668</v>
      </c>
      <c r="DL13" s="386">
        <v>0</v>
      </c>
      <c r="DM13" s="386"/>
      <c r="DN13" s="386">
        <v>0</v>
      </c>
      <c r="DO13" s="386">
        <v>34442.94</v>
      </c>
      <c r="DP13" s="385">
        <v>-867.16</v>
      </c>
      <c r="DQ13" s="385">
        <v>-2059.0374999999999</v>
      </c>
      <c r="DR13" s="386"/>
      <c r="DS13" s="386"/>
      <c r="DT13" s="385">
        <v>261149.68436437388</v>
      </c>
      <c r="DU13" s="393">
        <v>206966.2751977072</v>
      </c>
      <c r="DV13" s="393"/>
      <c r="DW13" s="394"/>
      <c r="DX13" s="394">
        <v>0</v>
      </c>
      <c r="DY13" s="394">
        <v>22666.666666666668</v>
      </c>
      <c r="DZ13" s="394">
        <v>0</v>
      </c>
      <c r="EA13" s="394"/>
      <c r="EB13" s="394">
        <v>0</v>
      </c>
      <c r="EC13" s="394">
        <v>34442.94</v>
      </c>
      <c r="ED13" s="393">
        <v>-867.16</v>
      </c>
      <c r="EE13" s="393">
        <v>-2059.0374999999999</v>
      </c>
      <c r="EF13" s="394"/>
      <c r="EG13" s="394"/>
      <c r="EH13" s="393">
        <v>261149.68436437388</v>
      </c>
      <c r="EI13" s="383">
        <v>206966.2751977072</v>
      </c>
      <c r="EJ13" s="383">
        <v>0</v>
      </c>
      <c r="EK13" s="384"/>
      <c r="EL13" s="384">
        <v>0</v>
      </c>
      <c r="EM13" s="384">
        <v>22666.666666666668</v>
      </c>
      <c r="EN13" s="384">
        <v>0</v>
      </c>
      <c r="EO13" s="384">
        <v>0</v>
      </c>
      <c r="EP13" s="384">
        <v>0</v>
      </c>
      <c r="EQ13" s="384">
        <v>34442.94</v>
      </c>
      <c r="ER13" s="383">
        <v>-867.16</v>
      </c>
      <c r="ES13" s="383">
        <v>-2059.0374999999999</v>
      </c>
      <c r="ET13" s="384"/>
      <c r="EU13" s="384"/>
      <c r="EV13" s="383">
        <v>261149.68436437388</v>
      </c>
      <c r="EW13" s="381">
        <v>206966.2751977072</v>
      </c>
      <c r="EX13" s="381"/>
      <c r="EY13" s="382"/>
      <c r="EZ13" s="382">
        <v>0</v>
      </c>
      <c r="FA13" s="382">
        <v>22666.666666666668</v>
      </c>
      <c r="FB13" s="382">
        <v>0</v>
      </c>
      <c r="FC13" s="382"/>
      <c r="FD13" s="382">
        <v>0</v>
      </c>
      <c r="FE13" s="382">
        <v>34442.94</v>
      </c>
      <c r="FF13" s="381">
        <v>-867.16</v>
      </c>
      <c r="FG13" s="381">
        <v>-2059.0374999999999</v>
      </c>
      <c r="FH13" s="382"/>
      <c r="FI13" s="382"/>
      <c r="FJ13" s="381">
        <v>261149.68436437388</v>
      </c>
      <c r="FK13" s="387">
        <v>206966.2751977072</v>
      </c>
      <c r="FL13" s="387"/>
      <c r="FM13" s="388"/>
      <c r="FN13" s="388">
        <v>0</v>
      </c>
      <c r="FO13" s="388">
        <v>22666.666666666668</v>
      </c>
      <c r="FP13" s="388">
        <v>0</v>
      </c>
      <c r="FQ13" s="388"/>
      <c r="FR13" s="388">
        <v>0</v>
      </c>
      <c r="FS13" s="388">
        <v>34442.94</v>
      </c>
      <c r="FT13" s="387">
        <v>-867.16</v>
      </c>
      <c r="FU13" s="387">
        <v>-2059.0374999999999</v>
      </c>
      <c r="FV13" s="388"/>
      <c r="FW13" s="388"/>
      <c r="FX13" s="387">
        <v>261149.68436437388</v>
      </c>
      <c r="FY13" s="378"/>
      <c r="FZ13" s="395">
        <f t="shared" si="2"/>
        <v>2755595.3023724859</v>
      </c>
      <c r="GA13" s="395">
        <f t="shared" si="0"/>
        <v>0</v>
      </c>
      <c r="GB13" s="395">
        <f t="shared" si="0"/>
        <v>413315.28</v>
      </c>
      <c r="GC13" s="395">
        <f t="shared" si="0"/>
        <v>-10405.92</v>
      </c>
      <c r="GD13" s="395">
        <f t="shared" si="0"/>
        <v>-24708.449999999993</v>
      </c>
      <c r="GE13" s="395">
        <f t="shared" si="0"/>
        <v>0</v>
      </c>
      <c r="GF13" s="378"/>
      <c r="GG13" s="395">
        <f t="shared" si="3"/>
        <v>688898.82559312158</v>
      </c>
      <c r="GH13" s="395">
        <f t="shared" si="1"/>
        <v>0</v>
      </c>
      <c r="GI13" s="395">
        <f t="shared" si="1"/>
        <v>103328.82</v>
      </c>
      <c r="GJ13" s="395">
        <f t="shared" si="1"/>
        <v>-2601.48</v>
      </c>
      <c r="GK13" s="395">
        <f t="shared" si="1"/>
        <v>-6177.1124999999993</v>
      </c>
      <c r="GL13" s="395">
        <f t="shared" si="1"/>
        <v>0</v>
      </c>
      <c r="GM13" s="395"/>
      <c r="GN13" s="395">
        <v>0</v>
      </c>
      <c r="GO13" s="377">
        <v>0</v>
      </c>
      <c r="GP13" s="378"/>
      <c r="GQ13" s="378"/>
      <c r="GR13" s="378"/>
      <c r="GS13" s="378"/>
      <c r="GT13" s="378"/>
      <c r="GU13" s="378">
        <v>8142</v>
      </c>
      <c r="GV13" s="378"/>
      <c r="GW13" s="378"/>
      <c r="GX13" s="378"/>
      <c r="GY13" s="378">
        <f t="shared" si="4"/>
        <v>688898.82559312158</v>
      </c>
      <c r="GZ13" s="378">
        <f t="shared" si="5"/>
        <v>0</v>
      </c>
      <c r="HA13" s="378">
        <f t="shared" si="6"/>
        <v>103328.82</v>
      </c>
    </row>
    <row r="14" spans="1:209" customFormat="1" ht="15">
      <c r="A14" s="266">
        <v>2062</v>
      </c>
      <c r="B14" s="266">
        <v>103192</v>
      </c>
      <c r="C14" s="266" t="s">
        <v>641</v>
      </c>
      <c r="D14" s="175" t="s">
        <v>421</v>
      </c>
      <c r="E14" s="267" t="s">
        <v>573</v>
      </c>
      <c r="F14" s="267" t="s">
        <v>571</v>
      </c>
      <c r="G14" s="320"/>
      <c r="H14" s="377">
        <v>2523274.0191204995</v>
      </c>
      <c r="I14" s="377">
        <v>-10249.439999999999</v>
      </c>
      <c r="J14" s="377">
        <v>-48655.93</v>
      </c>
      <c r="K14" s="377">
        <v>2464368.6491204994</v>
      </c>
      <c r="L14" s="378"/>
      <c r="M14" s="379">
        <v>210272.83492670828</v>
      </c>
      <c r="N14" s="379">
        <v>50884.08</v>
      </c>
      <c r="O14" s="380"/>
      <c r="P14" s="380">
        <v>0</v>
      </c>
      <c r="Q14" s="380">
        <v>0</v>
      </c>
      <c r="R14" s="380">
        <v>0</v>
      </c>
      <c r="S14" s="380">
        <v>0</v>
      </c>
      <c r="T14" s="380">
        <v>0</v>
      </c>
      <c r="U14" s="380">
        <v>0</v>
      </c>
      <c r="V14" s="379">
        <v>-854.11999999999989</v>
      </c>
      <c r="W14" s="379">
        <v>-4054.6608333333334</v>
      </c>
      <c r="X14" s="380"/>
      <c r="Y14" s="380">
        <v>0</v>
      </c>
      <c r="Z14" s="379">
        <v>256248.13409337495</v>
      </c>
      <c r="AA14" s="381">
        <v>210272.83492670828</v>
      </c>
      <c r="AB14" s="381"/>
      <c r="AC14" s="382"/>
      <c r="AD14" s="382">
        <v>0</v>
      </c>
      <c r="AE14" s="382">
        <v>0</v>
      </c>
      <c r="AF14" s="382">
        <v>0</v>
      </c>
      <c r="AG14" s="382"/>
      <c r="AH14" s="382">
        <v>0</v>
      </c>
      <c r="AI14" s="382">
        <v>0</v>
      </c>
      <c r="AJ14" s="381">
        <v>-854.11999999999989</v>
      </c>
      <c r="AK14" s="381">
        <v>-4054.6608333333334</v>
      </c>
      <c r="AL14" s="382"/>
      <c r="AM14" s="382">
        <v>0</v>
      </c>
      <c r="AN14" s="381">
        <v>205364.05409337496</v>
      </c>
      <c r="AO14" s="383">
        <v>210272.83492670828</v>
      </c>
      <c r="AP14" s="383"/>
      <c r="AQ14" s="384"/>
      <c r="AR14" s="384">
        <v>0</v>
      </c>
      <c r="AS14" s="384">
        <v>0</v>
      </c>
      <c r="AT14" s="384">
        <v>0</v>
      </c>
      <c r="AU14" s="384"/>
      <c r="AV14" s="384">
        <v>0</v>
      </c>
      <c r="AW14" s="384">
        <v>0</v>
      </c>
      <c r="AX14" s="383">
        <v>-854.11999999999989</v>
      </c>
      <c r="AY14" s="383">
        <v>-4054.6608333333334</v>
      </c>
      <c r="AZ14" s="384"/>
      <c r="BA14" s="384">
        <v>0</v>
      </c>
      <c r="BB14" s="383">
        <v>205364.05409337496</v>
      </c>
      <c r="BC14" s="385">
        <v>210272.83492670828</v>
      </c>
      <c r="BD14" s="385"/>
      <c r="BE14" s="386"/>
      <c r="BF14" s="386">
        <v>0</v>
      </c>
      <c r="BG14" s="386">
        <v>0</v>
      </c>
      <c r="BH14" s="386">
        <v>0</v>
      </c>
      <c r="BI14" s="386"/>
      <c r="BJ14" s="386">
        <v>0</v>
      </c>
      <c r="BK14" s="386">
        <v>0</v>
      </c>
      <c r="BL14" s="385">
        <v>-854.11999999999989</v>
      </c>
      <c r="BM14" s="385">
        <v>-4054.6608333333334</v>
      </c>
      <c r="BN14" s="386"/>
      <c r="BO14" s="386"/>
      <c r="BP14" s="385">
        <v>205364.05409337496</v>
      </c>
      <c r="BQ14" s="387">
        <v>210272.83492670828</v>
      </c>
      <c r="BR14" s="387"/>
      <c r="BS14" s="388"/>
      <c r="BT14" s="388">
        <v>0</v>
      </c>
      <c r="BU14" s="388">
        <v>0</v>
      </c>
      <c r="BV14" s="388">
        <v>0</v>
      </c>
      <c r="BW14" s="388"/>
      <c r="BX14" s="388">
        <v>0</v>
      </c>
      <c r="BY14" s="388">
        <v>0</v>
      </c>
      <c r="BZ14" s="387">
        <v>-854.11999999999989</v>
      </c>
      <c r="CA14" s="387">
        <v>-4054.6608333333334</v>
      </c>
      <c r="CB14" s="388"/>
      <c r="CC14" s="388"/>
      <c r="CD14" s="387">
        <v>205364.05409337496</v>
      </c>
      <c r="CE14" s="389">
        <v>210272.83492670828</v>
      </c>
      <c r="CF14" s="389">
        <v>26254.800000000003</v>
      </c>
      <c r="CG14" s="390"/>
      <c r="CH14" s="390">
        <v>0</v>
      </c>
      <c r="CI14" s="390">
        <v>0</v>
      </c>
      <c r="CJ14" s="390">
        <v>0</v>
      </c>
      <c r="CK14" s="390">
        <v>0</v>
      </c>
      <c r="CL14" s="390">
        <v>0</v>
      </c>
      <c r="CM14" s="390">
        <v>0</v>
      </c>
      <c r="CN14" s="389">
        <v>-854.11999999999989</v>
      </c>
      <c r="CO14" s="389">
        <v>-4054.6608333333334</v>
      </c>
      <c r="CP14" s="390"/>
      <c r="CQ14" s="390"/>
      <c r="CR14" s="389">
        <v>231618.85409337498</v>
      </c>
      <c r="CS14" s="391">
        <v>210272.83492670828</v>
      </c>
      <c r="CT14" s="391"/>
      <c r="CU14" s="392"/>
      <c r="CV14" s="392">
        <v>0</v>
      </c>
      <c r="CW14" s="392">
        <v>0</v>
      </c>
      <c r="CX14" s="392">
        <v>0</v>
      </c>
      <c r="CY14" s="392"/>
      <c r="CZ14" s="392">
        <v>0</v>
      </c>
      <c r="DA14" s="392">
        <v>0</v>
      </c>
      <c r="DB14" s="391">
        <v>-854.11999999999989</v>
      </c>
      <c r="DC14" s="391">
        <v>-4054.6608333333334</v>
      </c>
      <c r="DD14" s="392"/>
      <c r="DE14" s="392"/>
      <c r="DF14" s="391">
        <v>205364.05409337496</v>
      </c>
      <c r="DG14" s="385">
        <v>210272.83492670828</v>
      </c>
      <c r="DH14" s="385"/>
      <c r="DI14" s="386"/>
      <c r="DJ14" s="386">
        <v>0</v>
      </c>
      <c r="DK14" s="386">
        <v>0</v>
      </c>
      <c r="DL14" s="386">
        <v>0</v>
      </c>
      <c r="DM14" s="386"/>
      <c r="DN14" s="386">
        <v>0</v>
      </c>
      <c r="DO14" s="386">
        <v>0</v>
      </c>
      <c r="DP14" s="385">
        <v>-854.11999999999989</v>
      </c>
      <c r="DQ14" s="385">
        <v>-4054.6608333333334</v>
      </c>
      <c r="DR14" s="386"/>
      <c r="DS14" s="386"/>
      <c r="DT14" s="385">
        <v>205364.05409337496</v>
      </c>
      <c r="DU14" s="393">
        <v>210272.83492670828</v>
      </c>
      <c r="DV14" s="393"/>
      <c r="DW14" s="394"/>
      <c r="DX14" s="394">
        <v>0</v>
      </c>
      <c r="DY14" s="394">
        <v>0</v>
      </c>
      <c r="DZ14" s="394">
        <v>0</v>
      </c>
      <c r="EA14" s="394"/>
      <c r="EB14" s="394">
        <v>0</v>
      </c>
      <c r="EC14" s="394">
        <v>0</v>
      </c>
      <c r="ED14" s="393">
        <v>-854.11999999999989</v>
      </c>
      <c r="EE14" s="393">
        <v>-4054.6608333333334</v>
      </c>
      <c r="EF14" s="394"/>
      <c r="EG14" s="394"/>
      <c r="EH14" s="393">
        <v>205364.05409337496</v>
      </c>
      <c r="EI14" s="383">
        <v>210272.83492670828</v>
      </c>
      <c r="EJ14" s="383">
        <v>35784.151578947378</v>
      </c>
      <c r="EK14" s="384"/>
      <c r="EL14" s="384">
        <v>0</v>
      </c>
      <c r="EM14" s="384">
        <v>0</v>
      </c>
      <c r="EN14" s="384">
        <v>0</v>
      </c>
      <c r="EO14" s="384">
        <v>0</v>
      </c>
      <c r="EP14" s="384">
        <v>0</v>
      </c>
      <c r="EQ14" s="384">
        <v>0</v>
      </c>
      <c r="ER14" s="383">
        <v>-854.11999999999989</v>
      </c>
      <c r="ES14" s="383">
        <v>-4054.6608333333334</v>
      </c>
      <c r="ET14" s="384"/>
      <c r="EU14" s="384"/>
      <c r="EV14" s="383">
        <v>241148.20567232234</v>
      </c>
      <c r="EW14" s="381">
        <v>210272.83492670828</v>
      </c>
      <c r="EX14" s="381"/>
      <c r="EY14" s="382"/>
      <c r="EZ14" s="382">
        <v>0</v>
      </c>
      <c r="FA14" s="382">
        <v>0</v>
      </c>
      <c r="FB14" s="382">
        <v>0</v>
      </c>
      <c r="FC14" s="382"/>
      <c r="FD14" s="382">
        <v>0</v>
      </c>
      <c r="FE14" s="382">
        <v>0</v>
      </c>
      <c r="FF14" s="381">
        <v>-854.11999999999989</v>
      </c>
      <c r="FG14" s="381">
        <v>-4054.6608333333334</v>
      </c>
      <c r="FH14" s="382"/>
      <c r="FI14" s="382"/>
      <c r="FJ14" s="381">
        <v>205364.05409337496</v>
      </c>
      <c r="FK14" s="387">
        <v>210272.83492670828</v>
      </c>
      <c r="FL14" s="387"/>
      <c r="FM14" s="388"/>
      <c r="FN14" s="388">
        <v>0</v>
      </c>
      <c r="FO14" s="388">
        <v>0</v>
      </c>
      <c r="FP14" s="388">
        <v>0</v>
      </c>
      <c r="FQ14" s="388"/>
      <c r="FR14" s="388">
        <v>0</v>
      </c>
      <c r="FS14" s="388">
        <v>0</v>
      </c>
      <c r="FT14" s="387">
        <v>-854.11999999999989</v>
      </c>
      <c r="FU14" s="387">
        <v>-4054.6608333333334</v>
      </c>
      <c r="FV14" s="388"/>
      <c r="FW14" s="388"/>
      <c r="FX14" s="387">
        <v>205364.05409337496</v>
      </c>
      <c r="FY14" s="378"/>
      <c r="FZ14" s="395">
        <f t="shared" si="2"/>
        <v>2636197.0506994468</v>
      </c>
      <c r="GA14" s="395">
        <f t="shared" si="0"/>
        <v>0</v>
      </c>
      <c r="GB14" s="395">
        <f t="shared" si="0"/>
        <v>0</v>
      </c>
      <c r="GC14" s="395">
        <f t="shared" si="0"/>
        <v>-10249.439999999999</v>
      </c>
      <c r="GD14" s="395">
        <f t="shared" si="0"/>
        <v>-48655.930000000015</v>
      </c>
      <c r="GE14" s="395">
        <f t="shared" si="0"/>
        <v>0</v>
      </c>
      <c r="GF14" s="378"/>
      <c r="GG14" s="395">
        <f t="shared" si="3"/>
        <v>681702.58478012483</v>
      </c>
      <c r="GH14" s="395">
        <f t="shared" si="1"/>
        <v>0</v>
      </c>
      <c r="GI14" s="395">
        <f t="shared" si="1"/>
        <v>0</v>
      </c>
      <c r="GJ14" s="395">
        <f t="shared" si="1"/>
        <v>-2562.3599999999997</v>
      </c>
      <c r="GK14" s="395">
        <f t="shared" si="1"/>
        <v>-12163.9825</v>
      </c>
      <c r="GL14" s="395">
        <f t="shared" si="1"/>
        <v>0</v>
      </c>
      <c r="GM14" s="395"/>
      <c r="GN14" s="395">
        <v>0</v>
      </c>
      <c r="GO14" s="377">
        <v>0</v>
      </c>
      <c r="GP14" s="378"/>
      <c r="GQ14" s="378"/>
      <c r="GR14" s="378"/>
      <c r="GS14" s="378"/>
      <c r="GT14" s="378"/>
      <c r="GU14" s="378">
        <v>8108</v>
      </c>
      <c r="GV14" s="378"/>
      <c r="GW14" s="378"/>
      <c r="GX14" s="378"/>
      <c r="GY14" s="378">
        <f t="shared" si="4"/>
        <v>681702.58478012483</v>
      </c>
      <c r="GZ14" s="378">
        <f t="shared" si="5"/>
        <v>0</v>
      </c>
      <c r="HA14" s="378">
        <f t="shared" si="6"/>
        <v>0</v>
      </c>
    </row>
    <row r="15" spans="1:209" customFormat="1" ht="15">
      <c r="A15" s="266">
        <v>2479</v>
      </c>
      <c r="B15" s="266">
        <v>132074</v>
      </c>
      <c r="C15" s="266" t="s">
        <v>730</v>
      </c>
      <c r="D15" s="175" t="s">
        <v>510</v>
      </c>
      <c r="E15" s="267" t="s">
        <v>573</v>
      </c>
      <c r="F15" s="267" t="s">
        <v>571</v>
      </c>
      <c r="G15" s="320"/>
      <c r="H15" s="377">
        <v>3856658.096399745</v>
      </c>
      <c r="I15" s="377">
        <v>-16326.079999999998</v>
      </c>
      <c r="J15" s="377">
        <v>-31269.81</v>
      </c>
      <c r="K15" s="377">
        <v>3809062.2063997448</v>
      </c>
      <c r="L15" s="378"/>
      <c r="M15" s="379">
        <v>321388.17469997873</v>
      </c>
      <c r="N15" s="379">
        <v>89553.551578947387</v>
      </c>
      <c r="O15" s="380"/>
      <c r="P15" s="380">
        <v>0</v>
      </c>
      <c r="Q15" s="380">
        <v>5000</v>
      </c>
      <c r="R15" s="380">
        <v>0</v>
      </c>
      <c r="S15" s="380">
        <v>0</v>
      </c>
      <c r="T15" s="380">
        <v>0</v>
      </c>
      <c r="U15" s="380">
        <v>10523.170833333334</v>
      </c>
      <c r="V15" s="379">
        <v>-1360.5066666666664</v>
      </c>
      <c r="W15" s="379">
        <v>-2605.8175000000001</v>
      </c>
      <c r="X15" s="380"/>
      <c r="Y15" s="380">
        <v>0</v>
      </c>
      <c r="Z15" s="379">
        <v>422498.57294559281</v>
      </c>
      <c r="AA15" s="381">
        <v>321388.17469997873</v>
      </c>
      <c r="AB15" s="381"/>
      <c r="AC15" s="382"/>
      <c r="AD15" s="382">
        <v>0</v>
      </c>
      <c r="AE15" s="382">
        <v>5000</v>
      </c>
      <c r="AF15" s="382">
        <v>0</v>
      </c>
      <c r="AG15" s="382"/>
      <c r="AH15" s="382">
        <v>0</v>
      </c>
      <c r="AI15" s="382">
        <v>10523.170833333334</v>
      </c>
      <c r="AJ15" s="381">
        <v>-1360.5066666666664</v>
      </c>
      <c r="AK15" s="381">
        <v>-2605.8175000000001</v>
      </c>
      <c r="AL15" s="382"/>
      <c r="AM15" s="382">
        <v>0</v>
      </c>
      <c r="AN15" s="381">
        <v>332945.02136664541</v>
      </c>
      <c r="AO15" s="383">
        <v>321388.17469997873</v>
      </c>
      <c r="AP15" s="383"/>
      <c r="AQ15" s="384"/>
      <c r="AR15" s="384">
        <v>0</v>
      </c>
      <c r="AS15" s="384">
        <v>5000</v>
      </c>
      <c r="AT15" s="384">
        <v>0</v>
      </c>
      <c r="AU15" s="384"/>
      <c r="AV15" s="384">
        <v>0</v>
      </c>
      <c r="AW15" s="384">
        <v>10523.170833333334</v>
      </c>
      <c r="AX15" s="383">
        <v>-1360.5066666666664</v>
      </c>
      <c r="AY15" s="383">
        <v>-2605.8175000000001</v>
      </c>
      <c r="AZ15" s="384"/>
      <c r="BA15" s="384">
        <v>0</v>
      </c>
      <c r="BB15" s="383">
        <v>332945.02136664541</v>
      </c>
      <c r="BC15" s="385">
        <v>321388.17469997873</v>
      </c>
      <c r="BD15" s="385"/>
      <c r="BE15" s="386"/>
      <c r="BF15" s="386">
        <v>0</v>
      </c>
      <c r="BG15" s="386">
        <v>5000</v>
      </c>
      <c r="BH15" s="386">
        <v>0</v>
      </c>
      <c r="BI15" s="386"/>
      <c r="BJ15" s="386">
        <v>0</v>
      </c>
      <c r="BK15" s="386">
        <v>10523.170833333334</v>
      </c>
      <c r="BL15" s="385">
        <v>-1360.5066666666664</v>
      </c>
      <c r="BM15" s="385">
        <v>-2605.8175000000001</v>
      </c>
      <c r="BN15" s="386"/>
      <c r="BO15" s="386"/>
      <c r="BP15" s="385">
        <v>332945.02136664541</v>
      </c>
      <c r="BQ15" s="387">
        <v>321388.17469997873</v>
      </c>
      <c r="BR15" s="387"/>
      <c r="BS15" s="388"/>
      <c r="BT15" s="388">
        <v>0</v>
      </c>
      <c r="BU15" s="388">
        <v>5000</v>
      </c>
      <c r="BV15" s="388">
        <v>0</v>
      </c>
      <c r="BW15" s="388"/>
      <c r="BX15" s="388">
        <v>0</v>
      </c>
      <c r="BY15" s="388">
        <v>10523.170833333334</v>
      </c>
      <c r="BZ15" s="387">
        <v>-1360.5066666666664</v>
      </c>
      <c r="CA15" s="387">
        <v>-2605.8175000000001</v>
      </c>
      <c r="CB15" s="388"/>
      <c r="CC15" s="388"/>
      <c r="CD15" s="387">
        <v>332945.02136664541</v>
      </c>
      <c r="CE15" s="389">
        <v>321388.17469997873</v>
      </c>
      <c r="CF15" s="389">
        <v>59030.728421052641</v>
      </c>
      <c r="CG15" s="390"/>
      <c r="CH15" s="390">
        <v>0</v>
      </c>
      <c r="CI15" s="390">
        <v>5000</v>
      </c>
      <c r="CJ15" s="390">
        <v>0</v>
      </c>
      <c r="CK15" s="390">
        <v>0</v>
      </c>
      <c r="CL15" s="390">
        <v>0</v>
      </c>
      <c r="CM15" s="390">
        <v>10523.170833333334</v>
      </c>
      <c r="CN15" s="389">
        <v>-1360.5066666666664</v>
      </c>
      <c r="CO15" s="389">
        <v>-2605.8175000000001</v>
      </c>
      <c r="CP15" s="390"/>
      <c r="CQ15" s="390"/>
      <c r="CR15" s="389">
        <v>391975.74978769803</v>
      </c>
      <c r="CS15" s="391">
        <v>321388.17469997873</v>
      </c>
      <c r="CT15" s="391"/>
      <c r="CU15" s="392"/>
      <c r="CV15" s="392">
        <v>0</v>
      </c>
      <c r="CW15" s="392">
        <v>5000</v>
      </c>
      <c r="CX15" s="392">
        <v>0</v>
      </c>
      <c r="CY15" s="392"/>
      <c r="CZ15" s="392">
        <v>0</v>
      </c>
      <c r="DA15" s="392">
        <v>10523.170833333334</v>
      </c>
      <c r="DB15" s="391">
        <v>-1360.5066666666664</v>
      </c>
      <c r="DC15" s="391">
        <v>-2605.8175000000001</v>
      </c>
      <c r="DD15" s="392"/>
      <c r="DE15" s="392"/>
      <c r="DF15" s="391">
        <v>332945.02136664541</v>
      </c>
      <c r="DG15" s="385">
        <v>321388.17469997873</v>
      </c>
      <c r="DH15" s="385"/>
      <c r="DI15" s="386"/>
      <c r="DJ15" s="386">
        <v>0</v>
      </c>
      <c r="DK15" s="386">
        <v>5000</v>
      </c>
      <c r="DL15" s="386">
        <v>0</v>
      </c>
      <c r="DM15" s="386"/>
      <c r="DN15" s="386">
        <v>0</v>
      </c>
      <c r="DO15" s="386">
        <v>10523.170833333334</v>
      </c>
      <c r="DP15" s="385">
        <v>-1360.5066666666664</v>
      </c>
      <c r="DQ15" s="385">
        <v>-2605.8175000000001</v>
      </c>
      <c r="DR15" s="386"/>
      <c r="DS15" s="386"/>
      <c r="DT15" s="385">
        <v>332945.02136664541</v>
      </c>
      <c r="DU15" s="393">
        <v>321388.17469997873</v>
      </c>
      <c r="DV15" s="393"/>
      <c r="DW15" s="394"/>
      <c r="DX15" s="394">
        <v>0</v>
      </c>
      <c r="DY15" s="394">
        <v>5000</v>
      </c>
      <c r="DZ15" s="394">
        <v>0</v>
      </c>
      <c r="EA15" s="394"/>
      <c r="EB15" s="394">
        <v>0</v>
      </c>
      <c r="EC15" s="394">
        <v>10523.170833333334</v>
      </c>
      <c r="ED15" s="393">
        <v>-1360.5066666666664</v>
      </c>
      <c r="EE15" s="393">
        <v>-2605.8175000000001</v>
      </c>
      <c r="EF15" s="394"/>
      <c r="EG15" s="394"/>
      <c r="EH15" s="393">
        <v>332945.02136664541</v>
      </c>
      <c r="EI15" s="383">
        <v>321388.17469997873</v>
      </c>
      <c r="EJ15" s="383">
        <v>69255.966315789483</v>
      </c>
      <c r="EK15" s="384"/>
      <c r="EL15" s="384">
        <v>0</v>
      </c>
      <c r="EM15" s="384">
        <v>5000</v>
      </c>
      <c r="EN15" s="384">
        <v>0</v>
      </c>
      <c r="EO15" s="384">
        <v>0</v>
      </c>
      <c r="EP15" s="384">
        <v>0</v>
      </c>
      <c r="EQ15" s="384">
        <v>10523.170833333334</v>
      </c>
      <c r="ER15" s="383">
        <v>-1360.5066666666664</v>
      </c>
      <c r="ES15" s="383">
        <v>-2605.8175000000001</v>
      </c>
      <c r="ET15" s="384"/>
      <c r="EU15" s="384"/>
      <c r="EV15" s="383">
        <v>402200.9876824349</v>
      </c>
      <c r="EW15" s="381">
        <v>321388.17469997873</v>
      </c>
      <c r="EX15" s="381"/>
      <c r="EY15" s="382"/>
      <c r="EZ15" s="382">
        <v>0</v>
      </c>
      <c r="FA15" s="382">
        <v>5000</v>
      </c>
      <c r="FB15" s="382">
        <v>0</v>
      </c>
      <c r="FC15" s="382"/>
      <c r="FD15" s="382">
        <v>0</v>
      </c>
      <c r="FE15" s="382">
        <v>10523.170833333334</v>
      </c>
      <c r="FF15" s="381">
        <v>-1360.5066666666664</v>
      </c>
      <c r="FG15" s="381">
        <v>-2605.8175000000001</v>
      </c>
      <c r="FH15" s="382"/>
      <c r="FI15" s="382"/>
      <c r="FJ15" s="381">
        <v>332945.02136664541</v>
      </c>
      <c r="FK15" s="387">
        <v>321388.17469997873</v>
      </c>
      <c r="FL15" s="387"/>
      <c r="FM15" s="388"/>
      <c r="FN15" s="388">
        <v>0</v>
      </c>
      <c r="FO15" s="388">
        <v>5000</v>
      </c>
      <c r="FP15" s="388">
        <v>0</v>
      </c>
      <c r="FQ15" s="388"/>
      <c r="FR15" s="388">
        <v>0</v>
      </c>
      <c r="FS15" s="388">
        <v>10523.170833333334</v>
      </c>
      <c r="FT15" s="387">
        <v>-1360.5066666666664</v>
      </c>
      <c r="FU15" s="387">
        <v>-2605.8175000000001</v>
      </c>
      <c r="FV15" s="388"/>
      <c r="FW15" s="388"/>
      <c r="FX15" s="387">
        <v>332945.02136664541</v>
      </c>
      <c r="FY15" s="378"/>
      <c r="FZ15" s="395">
        <f t="shared" si="2"/>
        <v>4134498.3427155353</v>
      </c>
      <c r="GA15" s="395">
        <f t="shared" si="0"/>
        <v>0</v>
      </c>
      <c r="GB15" s="395">
        <f t="shared" si="0"/>
        <v>126278.05000000003</v>
      </c>
      <c r="GC15" s="395">
        <f t="shared" si="0"/>
        <v>-16326.079999999996</v>
      </c>
      <c r="GD15" s="395">
        <f t="shared" si="0"/>
        <v>-31269.810000000009</v>
      </c>
      <c r="GE15" s="395">
        <f t="shared" si="0"/>
        <v>0</v>
      </c>
      <c r="GF15" s="378"/>
      <c r="GG15" s="395">
        <f t="shared" si="3"/>
        <v>1068718.0756788836</v>
      </c>
      <c r="GH15" s="395">
        <f t="shared" si="1"/>
        <v>0</v>
      </c>
      <c r="GI15" s="395">
        <f t="shared" si="1"/>
        <v>31569.512500000001</v>
      </c>
      <c r="GJ15" s="395">
        <f t="shared" si="1"/>
        <v>-4081.5199999999995</v>
      </c>
      <c r="GK15" s="395">
        <f t="shared" si="1"/>
        <v>-7817.4525000000003</v>
      </c>
      <c r="GL15" s="395">
        <f t="shared" si="1"/>
        <v>0</v>
      </c>
      <c r="GM15" s="395"/>
      <c r="GN15" s="395">
        <v>0</v>
      </c>
      <c r="GO15" s="377">
        <v>0</v>
      </c>
      <c r="GP15" s="378"/>
      <c r="GQ15" s="378"/>
      <c r="GR15" s="378"/>
      <c r="GS15" s="378"/>
      <c r="GT15" s="378"/>
      <c r="GU15" s="378">
        <v>10660.93</v>
      </c>
      <c r="GV15" s="378"/>
      <c r="GW15" s="378"/>
      <c r="GX15" s="378"/>
      <c r="GY15" s="378">
        <f t="shared" si="4"/>
        <v>1068718.0756788836</v>
      </c>
      <c r="GZ15" s="378">
        <f t="shared" si="5"/>
        <v>0</v>
      </c>
      <c r="HA15" s="378">
        <f t="shared" si="6"/>
        <v>31569.512500000001</v>
      </c>
    </row>
    <row r="16" spans="1:209" customFormat="1" ht="15">
      <c r="A16" s="266">
        <v>2300</v>
      </c>
      <c r="B16" s="266">
        <v>103324</v>
      </c>
      <c r="C16" s="266" t="s">
        <v>572</v>
      </c>
      <c r="D16" s="175" t="s">
        <v>355</v>
      </c>
      <c r="E16" s="267" t="s">
        <v>573</v>
      </c>
      <c r="F16" s="267" t="s">
        <v>571</v>
      </c>
      <c r="G16" s="320"/>
      <c r="H16" s="377">
        <v>3809477.4675876922</v>
      </c>
      <c r="I16" s="377">
        <v>-16665.12</v>
      </c>
      <c r="J16" s="377">
        <v>-80893.09</v>
      </c>
      <c r="K16" s="377">
        <v>3711919.2575876922</v>
      </c>
      <c r="L16" s="378"/>
      <c r="M16" s="379">
        <v>317456.45563230768</v>
      </c>
      <c r="N16" s="379">
        <v>72683.520000000004</v>
      </c>
      <c r="O16" s="380"/>
      <c r="P16" s="380">
        <v>0</v>
      </c>
      <c r="Q16" s="380">
        <v>0</v>
      </c>
      <c r="R16" s="380">
        <v>0</v>
      </c>
      <c r="S16" s="380">
        <v>0</v>
      </c>
      <c r="T16" s="380">
        <v>0</v>
      </c>
      <c r="U16" s="380">
        <v>0</v>
      </c>
      <c r="V16" s="379">
        <v>-1388.76</v>
      </c>
      <c r="W16" s="379">
        <v>-6741.0908333333327</v>
      </c>
      <c r="X16" s="380"/>
      <c r="Y16" s="380">
        <v>0</v>
      </c>
      <c r="Z16" s="379">
        <v>382010.12479897437</v>
      </c>
      <c r="AA16" s="381">
        <v>317456.45563230768</v>
      </c>
      <c r="AB16" s="381"/>
      <c r="AC16" s="382"/>
      <c r="AD16" s="382">
        <v>0</v>
      </c>
      <c r="AE16" s="382">
        <v>0</v>
      </c>
      <c r="AF16" s="382">
        <v>0</v>
      </c>
      <c r="AG16" s="382"/>
      <c r="AH16" s="382">
        <v>0</v>
      </c>
      <c r="AI16" s="382">
        <v>0</v>
      </c>
      <c r="AJ16" s="381">
        <v>-1388.76</v>
      </c>
      <c r="AK16" s="381">
        <v>-6741.0908333333327</v>
      </c>
      <c r="AL16" s="382"/>
      <c r="AM16" s="382">
        <v>0</v>
      </c>
      <c r="AN16" s="381">
        <v>309326.60479897435</v>
      </c>
      <c r="AO16" s="383">
        <v>317456.45563230768</v>
      </c>
      <c r="AP16" s="383"/>
      <c r="AQ16" s="384"/>
      <c r="AR16" s="384">
        <v>0</v>
      </c>
      <c r="AS16" s="384">
        <v>0</v>
      </c>
      <c r="AT16" s="384">
        <v>0</v>
      </c>
      <c r="AU16" s="384"/>
      <c r="AV16" s="384">
        <v>0</v>
      </c>
      <c r="AW16" s="384">
        <v>0</v>
      </c>
      <c r="AX16" s="383">
        <v>-1388.76</v>
      </c>
      <c r="AY16" s="383">
        <v>-6741.0908333333327</v>
      </c>
      <c r="AZ16" s="384"/>
      <c r="BA16" s="384">
        <v>0</v>
      </c>
      <c r="BB16" s="383">
        <v>309326.60479897435</v>
      </c>
      <c r="BC16" s="385">
        <v>317456.45563230768</v>
      </c>
      <c r="BD16" s="385"/>
      <c r="BE16" s="386"/>
      <c r="BF16" s="386">
        <v>0</v>
      </c>
      <c r="BG16" s="386">
        <v>0</v>
      </c>
      <c r="BH16" s="386">
        <v>0</v>
      </c>
      <c r="BI16" s="386"/>
      <c r="BJ16" s="386">
        <v>0</v>
      </c>
      <c r="BK16" s="386">
        <v>0</v>
      </c>
      <c r="BL16" s="385">
        <v>-1388.76</v>
      </c>
      <c r="BM16" s="385">
        <v>-6741.0908333333327</v>
      </c>
      <c r="BN16" s="386"/>
      <c r="BO16" s="386"/>
      <c r="BP16" s="385">
        <v>309326.60479897435</v>
      </c>
      <c r="BQ16" s="387">
        <v>317456.45563230768</v>
      </c>
      <c r="BR16" s="387"/>
      <c r="BS16" s="388"/>
      <c r="BT16" s="388">
        <v>0</v>
      </c>
      <c r="BU16" s="388">
        <v>0</v>
      </c>
      <c r="BV16" s="388">
        <v>0</v>
      </c>
      <c r="BW16" s="388"/>
      <c r="BX16" s="388">
        <v>0</v>
      </c>
      <c r="BY16" s="388">
        <v>0</v>
      </c>
      <c r="BZ16" s="387">
        <v>-1388.76</v>
      </c>
      <c r="CA16" s="387">
        <v>-6741.0908333333327</v>
      </c>
      <c r="CB16" s="388"/>
      <c r="CC16" s="388"/>
      <c r="CD16" s="387">
        <v>309326.60479897435</v>
      </c>
      <c r="CE16" s="389">
        <v>317456.45563230768</v>
      </c>
      <c r="CF16" s="389">
        <v>63466.602105263162</v>
      </c>
      <c r="CG16" s="390"/>
      <c r="CH16" s="390">
        <v>0</v>
      </c>
      <c r="CI16" s="390">
        <v>0</v>
      </c>
      <c r="CJ16" s="390">
        <v>0</v>
      </c>
      <c r="CK16" s="390">
        <v>0</v>
      </c>
      <c r="CL16" s="390">
        <v>0</v>
      </c>
      <c r="CM16" s="390">
        <v>0</v>
      </c>
      <c r="CN16" s="389">
        <v>-1388.76</v>
      </c>
      <c r="CO16" s="389">
        <v>-6741.0908333333327</v>
      </c>
      <c r="CP16" s="390"/>
      <c r="CQ16" s="390"/>
      <c r="CR16" s="389">
        <v>372793.20690423751</v>
      </c>
      <c r="CS16" s="391">
        <v>317456.45563230768</v>
      </c>
      <c r="CT16" s="391"/>
      <c r="CU16" s="392"/>
      <c r="CV16" s="392">
        <v>0</v>
      </c>
      <c r="CW16" s="392">
        <v>0</v>
      </c>
      <c r="CX16" s="392">
        <v>0</v>
      </c>
      <c r="CY16" s="392"/>
      <c r="CZ16" s="392">
        <v>0</v>
      </c>
      <c r="DA16" s="392">
        <v>0</v>
      </c>
      <c r="DB16" s="391">
        <v>-1388.76</v>
      </c>
      <c r="DC16" s="391">
        <v>-6741.0908333333327</v>
      </c>
      <c r="DD16" s="392"/>
      <c r="DE16" s="392"/>
      <c r="DF16" s="391">
        <v>309326.60479897435</v>
      </c>
      <c r="DG16" s="385">
        <v>317456.45563230768</v>
      </c>
      <c r="DH16" s="385"/>
      <c r="DI16" s="386"/>
      <c r="DJ16" s="386">
        <v>0</v>
      </c>
      <c r="DK16" s="386">
        <v>0</v>
      </c>
      <c r="DL16" s="386">
        <v>0</v>
      </c>
      <c r="DM16" s="386"/>
      <c r="DN16" s="386">
        <v>0</v>
      </c>
      <c r="DO16" s="386">
        <v>0</v>
      </c>
      <c r="DP16" s="385">
        <v>-1388.76</v>
      </c>
      <c r="DQ16" s="385">
        <v>-6741.0908333333327</v>
      </c>
      <c r="DR16" s="386"/>
      <c r="DS16" s="386"/>
      <c r="DT16" s="385">
        <v>309326.60479897435</v>
      </c>
      <c r="DU16" s="393">
        <v>317456.45563230768</v>
      </c>
      <c r="DV16" s="393"/>
      <c r="DW16" s="394"/>
      <c r="DX16" s="394">
        <v>0</v>
      </c>
      <c r="DY16" s="394">
        <v>0</v>
      </c>
      <c r="DZ16" s="394">
        <v>0</v>
      </c>
      <c r="EA16" s="394"/>
      <c r="EB16" s="394">
        <v>0</v>
      </c>
      <c r="EC16" s="394">
        <v>0</v>
      </c>
      <c r="ED16" s="393">
        <v>-1388.76</v>
      </c>
      <c r="EE16" s="393">
        <v>-6741.0908333333327</v>
      </c>
      <c r="EF16" s="394"/>
      <c r="EG16" s="394"/>
      <c r="EH16" s="393">
        <v>309326.60479897435</v>
      </c>
      <c r="EI16" s="383">
        <v>317456.45563230768</v>
      </c>
      <c r="EJ16" s="383">
        <v>61438.529418282567</v>
      </c>
      <c r="EK16" s="384"/>
      <c r="EL16" s="384">
        <v>0</v>
      </c>
      <c r="EM16" s="384">
        <v>0</v>
      </c>
      <c r="EN16" s="384">
        <v>0</v>
      </c>
      <c r="EO16" s="384">
        <v>0</v>
      </c>
      <c r="EP16" s="384">
        <v>0</v>
      </c>
      <c r="EQ16" s="384">
        <v>0</v>
      </c>
      <c r="ER16" s="383">
        <v>-1388.76</v>
      </c>
      <c r="ES16" s="383">
        <v>-6741.0908333333327</v>
      </c>
      <c r="ET16" s="384"/>
      <c r="EU16" s="384"/>
      <c r="EV16" s="383">
        <v>370765.13421725691</v>
      </c>
      <c r="EW16" s="381">
        <v>317456.45563230768</v>
      </c>
      <c r="EX16" s="381"/>
      <c r="EY16" s="382"/>
      <c r="EZ16" s="382">
        <v>0</v>
      </c>
      <c r="FA16" s="382">
        <v>0</v>
      </c>
      <c r="FB16" s="382">
        <v>0</v>
      </c>
      <c r="FC16" s="382"/>
      <c r="FD16" s="382">
        <v>0</v>
      </c>
      <c r="FE16" s="382">
        <v>0</v>
      </c>
      <c r="FF16" s="381">
        <v>-1388.76</v>
      </c>
      <c r="FG16" s="381">
        <v>-6741.0908333333327</v>
      </c>
      <c r="FH16" s="382"/>
      <c r="FI16" s="382"/>
      <c r="FJ16" s="381">
        <v>309326.60479897435</v>
      </c>
      <c r="FK16" s="387">
        <v>317456.45563230768</v>
      </c>
      <c r="FL16" s="387"/>
      <c r="FM16" s="388"/>
      <c r="FN16" s="388">
        <v>0</v>
      </c>
      <c r="FO16" s="388">
        <v>0</v>
      </c>
      <c r="FP16" s="388">
        <v>0</v>
      </c>
      <c r="FQ16" s="388"/>
      <c r="FR16" s="388">
        <v>0</v>
      </c>
      <c r="FS16" s="388">
        <v>0</v>
      </c>
      <c r="FT16" s="387">
        <v>-1388.76</v>
      </c>
      <c r="FU16" s="387">
        <v>-6741.0908333333327</v>
      </c>
      <c r="FV16" s="388"/>
      <c r="FW16" s="388"/>
      <c r="FX16" s="387">
        <v>309326.60479897435</v>
      </c>
      <c r="FY16" s="378"/>
      <c r="FZ16" s="395">
        <f t="shared" si="2"/>
        <v>4007066.1191112371</v>
      </c>
      <c r="GA16" s="395">
        <f t="shared" si="0"/>
        <v>0</v>
      </c>
      <c r="GB16" s="395">
        <f t="shared" si="0"/>
        <v>0</v>
      </c>
      <c r="GC16" s="395">
        <f t="shared" si="0"/>
        <v>-16665.12</v>
      </c>
      <c r="GD16" s="395">
        <f t="shared" si="0"/>
        <v>-80893.090000000011</v>
      </c>
      <c r="GE16" s="395">
        <f t="shared" si="0"/>
        <v>0</v>
      </c>
      <c r="GF16" s="378"/>
      <c r="GG16" s="395">
        <f t="shared" si="3"/>
        <v>1025052.8868969231</v>
      </c>
      <c r="GH16" s="395">
        <f t="shared" si="1"/>
        <v>0</v>
      </c>
      <c r="GI16" s="395">
        <f t="shared" si="1"/>
        <v>0</v>
      </c>
      <c r="GJ16" s="395">
        <f t="shared" si="1"/>
        <v>-4166.28</v>
      </c>
      <c r="GK16" s="395">
        <f t="shared" si="1"/>
        <v>-20223.272499999999</v>
      </c>
      <c r="GL16" s="395">
        <f t="shared" si="1"/>
        <v>0</v>
      </c>
      <c r="GM16" s="395"/>
      <c r="GN16" s="395">
        <v>0</v>
      </c>
      <c r="GO16" s="377">
        <v>0</v>
      </c>
      <c r="GP16" s="378"/>
      <c r="GQ16" s="378"/>
      <c r="GR16" s="378"/>
      <c r="GS16" s="378"/>
      <c r="GT16" s="378"/>
      <c r="GU16" s="378">
        <v>8875</v>
      </c>
      <c r="GV16" s="378"/>
      <c r="GW16" s="378"/>
      <c r="GX16" s="378"/>
      <c r="GY16" s="378">
        <f t="shared" si="4"/>
        <v>1025052.8868969231</v>
      </c>
      <c r="GZ16" s="378">
        <f t="shared" si="5"/>
        <v>0</v>
      </c>
      <c r="HA16" s="378">
        <f t="shared" si="6"/>
        <v>0</v>
      </c>
    </row>
    <row r="17" spans="1:209" customFormat="1" ht="15">
      <c r="A17" s="266">
        <v>7016</v>
      </c>
      <c r="B17" s="266">
        <v>103606</v>
      </c>
      <c r="C17" s="266" t="s">
        <v>574</v>
      </c>
      <c r="D17" s="175" t="s">
        <v>356</v>
      </c>
      <c r="E17" s="267" t="s">
        <v>575</v>
      </c>
      <c r="F17" s="267" t="s">
        <v>571</v>
      </c>
      <c r="G17" s="320"/>
      <c r="H17" s="377">
        <v>0</v>
      </c>
      <c r="I17" s="377">
        <v>0</v>
      </c>
      <c r="J17" s="377">
        <v>0</v>
      </c>
      <c r="K17" s="377">
        <v>0</v>
      </c>
      <c r="L17" s="378"/>
      <c r="M17" s="379">
        <v>0</v>
      </c>
      <c r="N17" s="379">
        <v>0</v>
      </c>
      <c r="O17" s="380"/>
      <c r="P17" s="380">
        <v>173195</v>
      </c>
      <c r="Q17" s="380">
        <v>0</v>
      </c>
      <c r="R17" s="380">
        <v>0</v>
      </c>
      <c r="S17" s="380">
        <v>0</v>
      </c>
      <c r="T17" s="380">
        <v>175611.01697495364</v>
      </c>
      <c r="U17" s="380">
        <v>0</v>
      </c>
      <c r="V17" s="379">
        <v>0</v>
      </c>
      <c r="W17" s="379">
        <v>0</v>
      </c>
      <c r="X17" s="380"/>
      <c r="Y17" s="380">
        <v>0</v>
      </c>
      <c r="Z17" s="379">
        <v>348806.01697495364</v>
      </c>
      <c r="AA17" s="381">
        <v>0</v>
      </c>
      <c r="AB17" s="381"/>
      <c r="AC17" s="382"/>
      <c r="AD17" s="382">
        <v>173195</v>
      </c>
      <c r="AE17" s="382">
        <v>0</v>
      </c>
      <c r="AF17" s="382">
        <v>0</v>
      </c>
      <c r="AG17" s="382"/>
      <c r="AH17" s="382">
        <v>175611.01697495364</v>
      </c>
      <c r="AI17" s="382">
        <v>0</v>
      </c>
      <c r="AJ17" s="381">
        <v>0</v>
      </c>
      <c r="AK17" s="381">
        <v>0</v>
      </c>
      <c r="AL17" s="382"/>
      <c r="AM17" s="382">
        <v>0</v>
      </c>
      <c r="AN17" s="381">
        <v>348806.01697495364</v>
      </c>
      <c r="AO17" s="383">
        <v>0</v>
      </c>
      <c r="AP17" s="383"/>
      <c r="AQ17" s="384"/>
      <c r="AR17" s="384">
        <v>173195</v>
      </c>
      <c r="AS17" s="384">
        <v>0</v>
      </c>
      <c r="AT17" s="384">
        <v>0</v>
      </c>
      <c r="AU17" s="384"/>
      <c r="AV17" s="384">
        <v>1025522.5554364923</v>
      </c>
      <c r="AW17" s="384">
        <v>0</v>
      </c>
      <c r="AX17" s="383">
        <v>0</v>
      </c>
      <c r="AY17" s="383">
        <v>0</v>
      </c>
      <c r="AZ17" s="384"/>
      <c r="BA17" s="384">
        <v>0</v>
      </c>
      <c r="BB17" s="383">
        <v>1198717.5554364924</v>
      </c>
      <c r="BC17" s="385">
        <v>0</v>
      </c>
      <c r="BD17" s="385"/>
      <c r="BE17" s="386"/>
      <c r="BF17" s="386">
        <v>173195</v>
      </c>
      <c r="BG17" s="386">
        <v>0</v>
      </c>
      <c r="BH17" s="386">
        <v>0</v>
      </c>
      <c r="BI17" s="386"/>
      <c r="BJ17" s="386">
        <v>175611.01697495364</v>
      </c>
      <c r="BK17" s="386">
        <v>0</v>
      </c>
      <c r="BL17" s="385">
        <v>0</v>
      </c>
      <c r="BM17" s="385">
        <v>0</v>
      </c>
      <c r="BN17" s="386"/>
      <c r="BO17" s="386"/>
      <c r="BP17" s="385">
        <v>348806.01697495364</v>
      </c>
      <c r="BQ17" s="387">
        <v>0</v>
      </c>
      <c r="BR17" s="387"/>
      <c r="BS17" s="388"/>
      <c r="BT17" s="388">
        <v>173195</v>
      </c>
      <c r="BU17" s="388">
        <v>0</v>
      </c>
      <c r="BV17" s="388">
        <v>0</v>
      </c>
      <c r="BW17" s="388"/>
      <c r="BX17" s="388">
        <v>175611.01697495364</v>
      </c>
      <c r="BY17" s="388">
        <v>0</v>
      </c>
      <c r="BZ17" s="387">
        <v>0</v>
      </c>
      <c r="CA17" s="387">
        <v>0</v>
      </c>
      <c r="CB17" s="388"/>
      <c r="CC17" s="388"/>
      <c r="CD17" s="387">
        <v>348806.01697495364</v>
      </c>
      <c r="CE17" s="389">
        <v>0</v>
      </c>
      <c r="CF17" s="389">
        <v>0</v>
      </c>
      <c r="CG17" s="390"/>
      <c r="CH17" s="390">
        <v>173195</v>
      </c>
      <c r="CI17" s="390">
        <v>0</v>
      </c>
      <c r="CJ17" s="390">
        <v>0</v>
      </c>
      <c r="CK17" s="390">
        <v>0</v>
      </c>
      <c r="CL17" s="390">
        <v>175611.01697495364</v>
      </c>
      <c r="CM17" s="390">
        <v>0</v>
      </c>
      <c r="CN17" s="389">
        <v>0</v>
      </c>
      <c r="CO17" s="389">
        <v>0</v>
      </c>
      <c r="CP17" s="390"/>
      <c r="CQ17" s="390"/>
      <c r="CR17" s="389">
        <v>348806.01697495364</v>
      </c>
      <c r="CS17" s="391">
        <v>0</v>
      </c>
      <c r="CT17" s="391"/>
      <c r="CU17" s="392"/>
      <c r="CV17" s="392">
        <v>173195</v>
      </c>
      <c r="CW17" s="392">
        <v>0</v>
      </c>
      <c r="CX17" s="392">
        <v>0</v>
      </c>
      <c r="CY17" s="392"/>
      <c r="CZ17" s="392">
        <v>175611.01697495364</v>
      </c>
      <c r="DA17" s="392">
        <v>0</v>
      </c>
      <c r="DB17" s="391">
        <v>0</v>
      </c>
      <c r="DC17" s="391">
        <v>0</v>
      </c>
      <c r="DD17" s="392"/>
      <c r="DE17" s="392"/>
      <c r="DF17" s="391">
        <v>348806.01697495364</v>
      </c>
      <c r="DG17" s="385">
        <v>0</v>
      </c>
      <c r="DH17" s="385"/>
      <c r="DI17" s="386"/>
      <c r="DJ17" s="386">
        <v>173195</v>
      </c>
      <c r="DK17" s="386">
        <v>0</v>
      </c>
      <c r="DL17" s="386">
        <v>0</v>
      </c>
      <c r="DM17" s="386"/>
      <c r="DN17" s="386">
        <v>175611.01697495364</v>
      </c>
      <c r="DO17" s="386">
        <v>0</v>
      </c>
      <c r="DP17" s="385">
        <v>0</v>
      </c>
      <c r="DQ17" s="385">
        <v>0</v>
      </c>
      <c r="DR17" s="386"/>
      <c r="DS17" s="386"/>
      <c r="DT17" s="385">
        <v>348806.01697495364</v>
      </c>
      <c r="DU17" s="393">
        <v>0</v>
      </c>
      <c r="DV17" s="393"/>
      <c r="DW17" s="394"/>
      <c r="DX17" s="394">
        <v>173195</v>
      </c>
      <c r="DY17" s="394">
        <v>0</v>
      </c>
      <c r="DZ17" s="394">
        <v>0</v>
      </c>
      <c r="EA17" s="394"/>
      <c r="EB17" s="394">
        <v>175611.01697495364</v>
      </c>
      <c r="EC17" s="394">
        <v>0</v>
      </c>
      <c r="ED17" s="393">
        <v>0</v>
      </c>
      <c r="EE17" s="393">
        <v>0</v>
      </c>
      <c r="EF17" s="394"/>
      <c r="EG17" s="394"/>
      <c r="EH17" s="393">
        <v>348806.01697495364</v>
      </c>
      <c r="EI17" s="383">
        <v>0</v>
      </c>
      <c r="EJ17" s="383">
        <v>0</v>
      </c>
      <c r="EK17" s="384"/>
      <c r="EL17" s="384">
        <v>173195</v>
      </c>
      <c r="EM17" s="384">
        <v>0</v>
      </c>
      <c r="EN17" s="384">
        <v>0</v>
      </c>
      <c r="EO17" s="384">
        <v>0</v>
      </c>
      <c r="EP17" s="384">
        <v>175611.01697495364</v>
      </c>
      <c r="EQ17" s="384">
        <v>0</v>
      </c>
      <c r="ER17" s="383">
        <v>0</v>
      </c>
      <c r="ES17" s="383">
        <v>0</v>
      </c>
      <c r="ET17" s="384"/>
      <c r="EU17" s="384"/>
      <c r="EV17" s="383">
        <v>348806.01697495364</v>
      </c>
      <c r="EW17" s="381">
        <v>0</v>
      </c>
      <c r="EX17" s="381"/>
      <c r="EY17" s="382"/>
      <c r="EZ17" s="382">
        <v>173195</v>
      </c>
      <c r="FA17" s="382">
        <v>0</v>
      </c>
      <c r="FB17" s="382">
        <v>0</v>
      </c>
      <c r="FC17" s="382"/>
      <c r="FD17" s="382">
        <v>175611.01697495364</v>
      </c>
      <c r="FE17" s="382">
        <v>0</v>
      </c>
      <c r="FF17" s="381">
        <v>0</v>
      </c>
      <c r="FG17" s="381">
        <v>0</v>
      </c>
      <c r="FH17" s="382"/>
      <c r="FI17" s="382"/>
      <c r="FJ17" s="381">
        <v>348806.01697495364</v>
      </c>
      <c r="FK17" s="387">
        <v>0</v>
      </c>
      <c r="FL17" s="387"/>
      <c r="FM17" s="388"/>
      <c r="FN17" s="388">
        <v>173195</v>
      </c>
      <c r="FO17" s="388">
        <v>0</v>
      </c>
      <c r="FP17" s="388">
        <v>0</v>
      </c>
      <c r="FQ17" s="388"/>
      <c r="FR17" s="388">
        <v>175611.01697495364</v>
      </c>
      <c r="FS17" s="388">
        <v>0</v>
      </c>
      <c r="FT17" s="387">
        <v>0</v>
      </c>
      <c r="FU17" s="387">
        <v>0</v>
      </c>
      <c r="FV17" s="388"/>
      <c r="FW17" s="388"/>
      <c r="FX17" s="387">
        <v>348806.01697495364</v>
      </c>
      <c r="FY17" s="378"/>
      <c r="FZ17" s="395">
        <f t="shared" si="2"/>
        <v>2078340</v>
      </c>
      <c r="GA17" s="395">
        <f t="shared" si="0"/>
        <v>0</v>
      </c>
      <c r="GB17" s="395">
        <f t="shared" si="0"/>
        <v>2957243.742160982</v>
      </c>
      <c r="GC17" s="395">
        <f t="shared" si="0"/>
        <v>0</v>
      </c>
      <c r="GD17" s="395">
        <f t="shared" si="0"/>
        <v>0</v>
      </c>
      <c r="GE17" s="395">
        <f t="shared" si="0"/>
        <v>0</v>
      </c>
      <c r="GF17" s="378"/>
      <c r="GG17" s="395">
        <f t="shared" si="3"/>
        <v>519585</v>
      </c>
      <c r="GH17" s="395">
        <f t="shared" si="1"/>
        <v>0</v>
      </c>
      <c r="GI17" s="395">
        <f t="shared" si="1"/>
        <v>1376744.5893863996</v>
      </c>
      <c r="GJ17" s="395">
        <f t="shared" si="1"/>
        <v>0</v>
      </c>
      <c r="GK17" s="395">
        <f t="shared" si="1"/>
        <v>0</v>
      </c>
      <c r="GL17" s="395">
        <f t="shared" si="1"/>
        <v>0</v>
      </c>
      <c r="GM17" s="395"/>
      <c r="GN17" s="395">
        <v>0</v>
      </c>
      <c r="GO17" s="377">
        <v>0</v>
      </c>
      <c r="GP17" s="378"/>
      <c r="GQ17" s="378"/>
      <c r="GR17" s="378"/>
      <c r="GS17" s="378"/>
      <c r="GT17" s="378"/>
      <c r="GU17" s="378">
        <v>0</v>
      </c>
      <c r="GV17" s="378"/>
      <c r="GW17" s="378"/>
      <c r="GX17" s="378"/>
      <c r="GY17" s="378">
        <f t="shared" si="4"/>
        <v>519585</v>
      </c>
      <c r="GZ17" s="378">
        <f t="shared" si="5"/>
        <v>0</v>
      </c>
      <c r="HA17" s="378">
        <f t="shared" si="6"/>
        <v>1376744.5893863996</v>
      </c>
    </row>
    <row r="18" spans="1:209" customFormat="1" ht="15">
      <c r="A18" s="266">
        <v>2017</v>
      </c>
      <c r="B18" s="266">
        <v>103164</v>
      </c>
      <c r="C18" s="266" t="s">
        <v>644</v>
      </c>
      <c r="D18" s="175" t="s">
        <v>424</v>
      </c>
      <c r="E18" s="267" t="s">
        <v>573</v>
      </c>
      <c r="F18" s="267" t="s">
        <v>571</v>
      </c>
      <c r="G18" s="320"/>
      <c r="H18" s="377">
        <v>1783832.3645051515</v>
      </c>
      <c r="I18" s="377">
        <v>-6911.2</v>
      </c>
      <c r="J18" s="377">
        <v>-28407.83</v>
      </c>
      <c r="K18" s="377">
        <v>1748513.3345051515</v>
      </c>
      <c r="L18" s="378"/>
      <c r="M18" s="379">
        <v>148652.69704209597</v>
      </c>
      <c r="N18" s="379">
        <v>0</v>
      </c>
      <c r="O18" s="380"/>
      <c r="P18" s="380">
        <v>0</v>
      </c>
      <c r="Q18" s="380">
        <v>0</v>
      </c>
      <c r="R18" s="380">
        <v>0</v>
      </c>
      <c r="S18" s="380">
        <v>0</v>
      </c>
      <c r="T18" s="380">
        <v>0</v>
      </c>
      <c r="U18" s="380">
        <v>0</v>
      </c>
      <c r="V18" s="379">
        <v>-575.93333333333328</v>
      </c>
      <c r="W18" s="379">
        <v>-2367.3191666666667</v>
      </c>
      <c r="X18" s="380"/>
      <c r="Y18" s="380">
        <v>0</v>
      </c>
      <c r="Z18" s="379">
        <v>145709.444542096</v>
      </c>
      <c r="AA18" s="381">
        <v>148652.69704209597</v>
      </c>
      <c r="AB18" s="381"/>
      <c r="AC18" s="382"/>
      <c r="AD18" s="382">
        <v>0</v>
      </c>
      <c r="AE18" s="382">
        <v>0</v>
      </c>
      <c r="AF18" s="382">
        <v>0</v>
      </c>
      <c r="AG18" s="382"/>
      <c r="AH18" s="382">
        <v>0</v>
      </c>
      <c r="AI18" s="382">
        <v>0</v>
      </c>
      <c r="AJ18" s="381">
        <v>-575.93333333333328</v>
      </c>
      <c r="AK18" s="381">
        <v>-2367.3191666666667</v>
      </c>
      <c r="AL18" s="382"/>
      <c r="AM18" s="382">
        <v>0</v>
      </c>
      <c r="AN18" s="381">
        <v>145709.444542096</v>
      </c>
      <c r="AO18" s="383">
        <v>148652.69704209597</v>
      </c>
      <c r="AP18" s="383"/>
      <c r="AQ18" s="384"/>
      <c r="AR18" s="384">
        <v>0</v>
      </c>
      <c r="AS18" s="384">
        <v>0</v>
      </c>
      <c r="AT18" s="384">
        <v>0</v>
      </c>
      <c r="AU18" s="384"/>
      <c r="AV18" s="384">
        <v>0</v>
      </c>
      <c r="AW18" s="384">
        <v>0</v>
      </c>
      <c r="AX18" s="383">
        <v>-575.93333333333328</v>
      </c>
      <c r="AY18" s="383">
        <v>-2367.3191666666667</v>
      </c>
      <c r="AZ18" s="384"/>
      <c r="BA18" s="384">
        <v>0</v>
      </c>
      <c r="BB18" s="383">
        <v>145709.444542096</v>
      </c>
      <c r="BC18" s="385">
        <v>148652.69704209597</v>
      </c>
      <c r="BD18" s="385"/>
      <c r="BE18" s="386"/>
      <c r="BF18" s="386">
        <v>0</v>
      </c>
      <c r="BG18" s="386">
        <v>0</v>
      </c>
      <c r="BH18" s="386">
        <v>0</v>
      </c>
      <c r="BI18" s="386"/>
      <c r="BJ18" s="386">
        <v>0</v>
      </c>
      <c r="BK18" s="386">
        <v>0</v>
      </c>
      <c r="BL18" s="385">
        <v>-575.93333333333328</v>
      </c>
      <c r="BM18" s="385">
        <v>-2367.3191666666667</v>
      </c>
      <c r="BN18" s="386"/>
      <c r="BO18" s="386"/>
      <c r="BP18" s="385">
        <v>145709.444542096</v>
      </c>
      <c r="BQ18" s="387">
        <v>148652.69704209597</v>
      </c>
      <c r="BR18" s="387"/>
      <c r="BS18" s="388"/>
      <c r="BT18" s="388">
        <v>0</v>
      </c>
      <c r="BU18" s="388">
        <v>0</v>
      </c>
      <c r="BV18" s="388">
        <v>0</v>
      </c>
      <c r="BW18" s="388"/>
      <c r="BX18" s="388">
        <v>0</v>
      </c>
      <c r="BY18" s="388">
        <v>0</v>
      </c>
      <c r="BZ18" s="387">
        <v>-575.93333333333328</v>
      </c>
      <c r="CA18" s="387">
        <v>-2367.3191666666667</v>
      </c>
      <c r="CB18" s="388"/>
      <c r="CC18" s="388"/>
      <c r="CD18" s="387">
        <v>145709.444542096</v>
      </c>
      <c r="CE18" s="389">
        <v>148652.69704209597</v>
      </c>
      <c r="CF18" s="389">
        <v>0</v>
      </c>
      <c r="CG18" s="390"/>
      <c r="CH18" s="390">
        <v>0</v>
      </c>
      <c r="CI18" s="390">
        <v>0</v>
      </c>
      <c r="CJ18" s="390">
        <v>0</v>
      </c>
      <c r="CK18" s="390">
        <v>0</v>
      </c>
      <c r="CL18" s="390">
        <v>0</v>
      </c>
      <c r="CM18" s="390">
        <v>0</v>
      </c>
      <c r="CN18" s="389">
        <v>-575.93333333333328</v>
      </c>
      <c r="CO18" s="389">
        <v>-2367.3191666666667</v>
      </c>
      <c r="CP18" s="390"/>
      <c r="CQ18" s="390"/>
      <c r="CR18" s="389">
        <v>145709.444542096</v>
      </c>
      <c r="CS18" s="391">
        <v>148652.69704209597</v>
      </c>
      <c r="CT18" s="391"/>
      <c r="CU18" s="392"/>
      <c r="CV18" s="392">
        <v>0</v>
      </c>
      <c r="CW18" s="392">
        <v>0</v>
      </c>
      <c r="CX18" s="392">
        <v>0</v>
      </c>
      <c r="CY18" s="392"/>
      <c r="CZ18" s="392">
        <v>0</v>
      </c>
      <c r="DA18" s="392">
        <v>0</v>
      </c>
      <c r="DB18" s="391">
        <v>-575.93333333333328</v>
      </c>
      <c r="DC18" s="391">
        <v>-2367.3191666666667</v>
      </c>
      <c r="DD18" s="392"/>
      <c r="DE18" s="392"/>
      <c r="DF18" s="391">
        <v>145709.444542096</v>
      </c>
      <c r="DG18" s="385">
        <v>148652.69704209597</v>
      </c>
      <c r="DH18" s="385"/>
      <c r="DI18" s="386"/>
      <c r="DJ18" s="386">
        <v>0</v>
      </c>
      <c r="DK18" s="386">
        <v>0</v>
      </c>
      <c r="DL18" s="386">
        <v>0</v>
      </c>
      <c r="DM18" s="386"/>
      <c r="DN18" s="386">
        <v>0</v>
      </c>
      <c r="DO18" s="386">
        <v>0</v>
      </c>
      <c r="DP18" s="385">
        <v>-575.93333333333328</v>
      </c>
      <c r="DQ18" s="385">
        <v>-2367.3191666666667</v>
      </c>
      <c r="DR18" s="386"/>
      <c r="DS18" s="386"/>
      <c r="DT18" s="385">
        <v>145709.444542096</v>
      </c>
      <c r="DU18" s="393">
        <v>148652.69704209597</v>
      </c>
      <c r="DV18" s="393"/>
      <c r="DW18" s="394"/>
      <c r="DX18" s="394">
        <v>0</v>
      </c>
      <c r="DY18" s="394">
        <v>0</v>
      </c>
      <c r="DZ18" s="394">
        <v>0</v>
      </c>
      <c r="EA18" s="394"/>
      <c r="EB18" s="394">
        <v>0</v>
      </c>
      <c r="EC18" s="394">
        <v>0</v>
      </c>
      <c r="ED18" s="393">
        <v>-575.93333333333328</v>
      </c>
      <c r="EE18" s="393">
        <v>-2367.3191666666667</v>
      </c>
      <c r="EF18" s="394"/>
      <c r="EG18" s="394"/>
      <c r="EH18" s="393">
        <v>145709.444542096</v>
      </c>
      <c r="EI18" s="383">
        <v>148652.69704209597</v>
      </c>
      <c r="EJ18" s="383">
        <v>0</v>
      </c>
      <c r="EK18" s="384"/>
      <c r="EL18" s="384">
        <v>0</v>
      </c>
      <c r="EM18" s="384">
        <v>0</v>
      </c>
      <c r="EN18" s="384">
        <v>0</v>
      </c>
      <c r="EO18" s="384">
        <v>0</v>
      </c>
      <c r="EP18" s="384">
        <v>0</v>
      </c>
      <c r="EQ18" s="384">
        <v>0</v>
      </c>
      <c r="ER18" s="383">
        <v>-575.93333333333328</v>
      </c>
      <c r="ES18" s="383">
        <v>-2367.3191666666667</v>
      </c>
      <c r="ET18" s="384"/>
      <c r="EU18" s="384"/>
      <c r="EV18" s="383">
        <v>145709.444542096</v>
      </c>
      <c r="EW18" s="381">
        <v>148652.69704209597</v>
      </c>
      <c r="EX18" s="381"/>
      <c r="EY18" s="382"/>
      <c r="EZ18" s="382">
        <v>0</v>
      </c>
      <c r="FA18" s="382">
        <v>0</v>
      </c>
      <c r="FB18" s="382">
        <v>0</v>
      </c>
      <c r="FC18" s="382"/>
      <c r="FD18" s="382">
        <v>0</v>
      </c>
      <c r="FE18" s="382">
        <v>0</v>
      </c>
      <c r="FF18" s="381">
        <v>-575.93333333333328</v>
      </c>
      <c r="FG18" s="381">
        <v>-2367.3191666666667</v>
      </c>
      <c r="FH18" s="382"/>
      <c r="FI18" s="382"/>
      <c r="FJ18" s="381">
        <v>145709.444542096</v>
      </c>
      <c r="FK18" s="387">
        <v>148652.69704209597</v>
      </c>
      <c r="FL18" s="387"/>
      <c r="FM18" s="388"/>
      <c r="FN18" s="388">
        <v>0</v>
      </c>
      <c r="FO18" s="388">
        <v>0</v>
      </c>
      <c r="FP18" s="388">
        <v>0</v>
      </c>
      <c r="FQ18" s="388"/>
      <c r="FR18" s="388">
        <v>0</v>
      </c>
      <c r="FS18" s="388">
        <v>0</v>
      </c>
      <c r="FT18" s="387">
        <v>-575.93333333333328</v>
      </c>
      <c r="FU18" s="387">
        <v>-2367.3191666666667</v>
      </c>
      <c r="FV18" s="388"/>
      <c r="FW18" s="388"/>
      <c r="FX18" s="387">
        <v>145709.444542096</v>
      </c>
      <c r="FY18" s="378"/>
      <c r="FZ18" s="395">
        <f t="shared" si="2"/>
        <v>1783832.3645051515</v>
      </c>
      <c r="GA18" s="395">
        <f t="shared" si="0"/>
        <v>0</v>
      </c>
      <c r="GB18" s="395">
        <f t="shared" si="0"/>
        <v>0</v>
      </c>
      <c r="GC18" s="395">
        <f t="shared" si="0"/>
        <v>-6911.2</v>
      </c>
      <c r="GD18" s="395">
        <f t="shared" si="0"/>
        <v>-28407.830000000005</v>
      </c>
      <c r="GE18" s="395">
        <f t="shared" si="0"/>
        <v>0</v>
      </c>
      <c r="GF18" s="378"/>
      <c r="GG18" s="395">
        <f t="shared" si="3"/>
        <v>445958.09112628794</v>
      </c>
      <c r="GH18" s="395">
        <f t="shared" si="1"/>
        <v>0</v>
      </c>
      <c r="GI18" s="395">
        <f t="shared" si="1"/>
        <v>0</v>
      </c>
      <c r="GJ18" s="395">
        <f t="shared" si="1"/>
        <v>-1727.7999999999997</v>
      </c>
      <c r="GK18" s="395">
        <f t="shared" si="1"/>
        <v>-7101.9575000000004</v>
      </c>
      <c r="GL18" s="395">
        <f t="shared" si="1"/>
        <v>0</v>
      </c>
      <c r="GM18" s="395"/>
      <c r="GN18" s="395">
        <v>0</v>
      </c>
      <c r="GO18" s="377">
        <v>0</v>
      </c>
      <c r="GP18" s="378"/>
      <c r="GQ18" s="378"/>
      <c r="GR18" s="378"/>
      <c r="GS18" s="378"/>
      <c r="GT18" s="378"/>
      <c r="GU18" s="378">
        <v>7417</v>
      </c>
      <c r="GV18" s="378"/>
      <c r="GW18" s="378"/>
      <c r="GX18" s="378"/>
      <c r="GY18" s="378">
        <f t="shared" si="4"/>
        <v>445958.09112628794</v>
      </c>
      <c r="GZ18" s="378">
        <f t="shared" si="5"/>
        <v>0</v>
      </c>
      <c r="HA18" s="378">
        <f t="shared" si="6"/>
        <v>0</v>
      </c>
    </row>
    <row r="19" spans="1:209" customFormat="1" ht="15">
      <c r="A19" s="266">
        <v>2016</v>
      </c>
      <c r="B19" s="266">
        <v>103163</v>
      </c>
      <c r="C19" s="266" t="s">
        <v>645</v>
      </c>
      <c r="D19" s="175" t="s">
        <v>425</v>
      </c>
      <c r="E19" s="267" t="s">
        <v>573</v>
      </c>
      <c r="F19" s="267" t="s">
        <v>571</v>
      </c>
      <c r="G19" s="320"/>
      <c r="H19" s="377">
        <v>2286076.6641679588</v>
      </c>
      <c r="I19" s="377">
        <v>-9362.7199999999993</v>
      </c>
      <c r="J19" s="377">
        <v>-42611.74</v>
      </c>
      <c r="K19" s="377">
        <v>2234102.2041679583</v>
      </c>
      <c r="L19" s="378"/>
      <c r="M19" s="379">
        <v>190506.38868066322</v>
      </c>
      <c r="N19" s="379">
        <v>0</v>
      </c>
      <c r="O19" s="380"/>
      <c r="P19" s="380">
        <v>0</v>
      </c>
      <c r="Q19" s="380">
        <v>0</v>
      </c>
      <c r="R19" s="380">
        <v>0</v>
      </c>
      <c r="S19" s="380">
        <v>0</v>
      </c>
      <c r="T19" s="380">
        <v>0</v>
      </c>
      <c r="U19" s="380">
        <v>0</v>
      </c>
      <c r="V19" s="379">
        <v>-780.22666666666657</v>
      </c>
      <c r="W19" s="379">
        <v>-3550.978333333333</v>
      </c>
      <c r="X19" s="380"/>
      <c r="Y19" s="380">
        <v>0</v>
      </c>
      <c r="Z19" s="379">
        <v>186175.18368066323</v>
      </c>
      <c r="AA19" s="381">
        <v>190506.38868066322</v>
      </c>
      <c r="AB19" s="381"/>
      <c r="AC19" s="382"/>
      <c r="AD19" s="382">
        <v>0</v>
      </c>
      <c r="AE19" s="382">
        <v>0</v>
      </c>
      <c r="AF19" s="382">
        <v>0</v>
      </c>
      <c r="AG19" s="382"/>
      <c r="AH19" s="382">
        <v>0</v>
      </c>
      <c r="AI19" s="382">
        <v>0</v>
      </c>
      <c r="AJ19" s="381">
        <v>-780.22666666666657</v>
      </c>
      <c r="AK19" s="381">
        <v>-3550.978333333333</v>
      </c>
      <c r="AL19" s="382"/>
      <c r="AM19" s="382">
        <v>0</v>
      </c>
      <c r="AN19" s="381">
        <v>186175.18368066323</v>
      </c>
      <c r="AO19" s="383">
        <v>190506.38868066322</v>
      </c>
      <c r="AP19" s="383"/>
      <c r="AQ19" s="384"/>
      <c r="AR19" s="384">
        <v>0</v>
      </c>
      <c r="AS19" s="384">
        <v>0</v>
      </c>
      <c r="AT19" s="384">
        <v>0</v>
      </c>
      <c r="AU19" s="384"/>
      <c r="AV19" s="384">
        <v>0</v>
      </c>
      <c r="AW19" s="384">
        <v>0</v>
      </c>
      <c r="AX19" s="383">
        <v>-780.22666666666657</v>
      </c>
      <c r="AY19" s="383">
        <v>-3550.978333333333</v>
      </c>
      <c r="AZ19" s="384"/>
      <c r="BA19" s="384">
        <v>0</v>
      </c>
      <c r="BB19" s="383">
        <v>186175.18368066323</v>
      </c>
      <c r="BC19" s="385">
        <v>190506.38868066322</v>
      </c>
      <c r="BD19" s="385"/>
      <c r="BE19" s="386"/>
      <c r="BF19" s="386">
        <v>0</v>
      </c>
      <c r="BG19" s="386">
        <v>0</v>
      </c>
      <c r="BH19" s="386">
        <v>0</v>
      </c>
      <c r="BI19" s="386"/>
      <c r="BJ19" s="386">
        <v>0</v>
      </c>
      <c r="BK19" s="386">
        <v>0</v>
      </c>
      <c r="BL19" s="385">
        <v>-780.22666666666657</v>
      </c>
      <c r="BM19" s="385">
        <v>-3550.978333333333</v>
      </c>
      <c r="BN19" s="386"/>
      <c r="BO19" s="386"/>
      <c r="BP19" s="385">
        <v>186175.18368066323</v>
      </c>
      <c r="BQ19" s="387">
        <v>190506.38868066322</v>
      </c>
      <c r="BR19" s="387"/>
      <c r="BS19" s="388"/>
      <c r="BT19" s="388">
        <v>0</v>
      </c>
      <c r="BU19" s="388">
        <v>0</v>
      </c>
      <c r="BV19" s="388">
        <v>0</v>
      </c>
      <c r="BW19" s="388"/>
      <c r="BX19" s="388">
        <v>0</v>
      </c>
      <c r="BY19" s="388">
        <v>0</v>
      </c>
      <c r="BZ19" s="387">
        <v>-780.22666666666657</v>
      </c>
      <c r="CA19" s="387">
        <v>-3550.978333333333</v>
      </c>
      <c r="CB19" s="388"/>
      <c r="CC19" s="388"/>
      <c r="CD19" s="387">
        <v>186175.18368066323</v>
      </c>
      <c r="CE19" s="389">
        <v>190506.38868066322</v>
      </c>
      <c r="CF19" s="389">
        <v>0</v>
      </c>
      <c r="CG19" s="390"/>
      <c r="CH19" s="390">
        <v>0</v>
      </c>
      <c r="CI19" s="390">
        <v>0</v>
      </c>
      <c r="CJ19" s="390">
        <v>0</v>
      </c>
      <c r="CK19" s="390">
        <v>0</v>
      </c>
      <c r="CL19" s="390">
        <v>0</v>
      </c>
      <c r="CM19" s="390">
        <v>0</v>
      </c>
      <c r="CN19" s="389">
        <v>-780.22666666666657</v>
      </c>
      <c r="CO19" s="389">
        <v>-3550.978333333333</v>
      </c>
      <c r="CP19" s="390"/>
      <c r="CQ19" s="390"/>
      <c r="CR19" s="389">
        <v>186175.18368066323</v>
      </c>
      <c r="CS19" s="391">
        <v>190506.38868066322</v>
      </c>
      <c r="CT19" s="391"/>
      <c r="CU19" s="392"/>
      <c r="CV19" s="392">
        <v>0</v>
      </c>
      <c r="CW19" s="392">
        <v>0</v>
      </c>
      <c r="CX19" s="392">
        <v>0</v>
      </c>
      <c r="CY19" s="392"/>
      <c r="CZ19" s="392">
        <v>0</v>
      </c>
      <c r="DA19" s="392">
        <v>0</v>
      </c>
      <c r="DB19" s="391">
        <v>-780.22666666666657</v>
      </c>
      <c r="DC19" s="391">
        <v>-3550.978333333333</v>
      </c>
      <c r="DD19" s="392"/>
      <c r="DE19" s="392"/>
      <c r="DF19" s="391">
        <v>186175.18368066323</v>
      </c>
      <c r="DG19" s="385">
        <v>190506.38868066322</v>
      </c>
      <c r="DH19" s="385"/>
      <c r="DI19" s="386"/>
      <c r="DJ19" s="386">
        <v>0</v>
      </c>
      <c r="DK19" s="386">
        <v>0</v>
      </c>
      <c r="DL19" s="386">
        <v>0</v>
      </c>
      <c r="DM19" s="386"/>
      <c r="DN19" s="386">
        <v>0</v>
      </c>
      <c r="DO19" s="386">
        <v>0</v>
      </c>
      <c r="DP19" s="385">
        <v>-780.22666666666657</v>
      </c>
      <c r="DQ19" s="385">
        <v>-3550.978333333333</v>
      </c>
      <c r="DR19" s="386"/>
      <c r="DS19" s="386"/>
      <c r="DT19" s="385">
        <v>186175.18368066323</v>
      </c>
      <c r="DU19" s="393">
        <v>190506.38868066322</v>
      </c>
      <c r="DV19" s="393"/>
      <c r="DW19" s="394"/>
      <c r="DX19" s="394">
        <v>0</v>
      </c>
      <c r="DY19" s="394">
        <v>0</v>
      </c>
      <c r="DZ19" s="394">
        <v>0</v>
      </c>
      <c r="EA19" s="394"/>
      <c r="EB19" s="394">
        <v>0</v>
      </c>
      <c r="EC19" s="394">
        <v>0</v>
      </c>
      <c r="ED19" s="393">
        <v>-780.22666666666657</v>
      </c>
      <c r="EE19" s="393">
        <v>-3550.978333333333</v>
      </c>
      <c r="EF19" s="394"/>
      <c r="EG19" s="394"/>
      <c r="EH19" s="393">
        <v>186175.18368066323</v>
      </c>
      <c r="EI19" s="383">
        <v>190506.38868066322</v>
      </c>
      <c r="EJ19" s="383">
        <v>0</v>
      </c>
      <c r="EK19" s="384"/>
      <c r="EL19" s="384">
        <v>0</v>
      </c>
      <c r="EM19" s="384">
        <v>0</v>
      </c>
      <c r="EN19" s="384">
        <v>0</v>
      </c>
      <c r="EO19" s="384">
        <v>0</v>
      </c>
      <c r="EP19" s="384">
        <v>0</v>
      </c>
      <c r="EQ19" s="384">
        <v>0</v>
      </c>
      <c r="ER19" s="383">
        <v>-780.22666666666657</v>
      </c>
      <c r="ES19" s="383">
        <v>-3550.978333333333</v>
      </c>
      <c r="ET19" s="384"/>
      <c r="EU19" s="384"/>
      <c r="EV19" s="383">
        <v>186175.18368066323</v>
      </c>
      <c r="EW19" s="381">
        <v>190506.38868066322</v>
      </c>
      <c r="EX19" s="381"/>
      <c r="EY19" s="382"/>
      <c r="EZ19" s="382">
        <v>0</v>
      </c>
      <c r="FA19" s="382">
        <v>0</v>
      </c>
      <c r="FB19" s="382">
        <v>0</v>
      </c>
      <c r="FC19" s="382"/>
      <c r="FD19" s="382">
        <v>0</v>
      </c>
      <c r="FE19" s="382">
        <v>0</v>
      </c>
      <c r="FF19" s="381">
        <v>-780.22666666666657</v>
      </c>
      <c r="FG19" s="381">
        <v>-3550.978333333333</v>
      </c>
      <c r="FH19" s="382"/>
      <c r="FI19" s="382"/>
      <c r="FJ19" s="381">
        <v>186175.18368066323</v>
      </c>
      <c r="FK19" s="387">
        <v>190506.38868066322</v>
      </c>
      <c r="FL19" s="387"/>
      <c r="FM19" s="388"/>
      <c r="FN19" s="388">
        <v>0</v>
      </c>
      <c r="FO19" s="388">
        <v>0</v>
      </c>
      <c r="FP19" s="388">
        <v>0</v>
      </c>
      <c r="FQ19" s="388"/>
      <c r="FR19" s="388">
        <v>0</v>
      </c>
      <c r="FS19" s="388">
        <v>0</v>
      </c>
      <c r="FT19" s="387">
        <v>-780.22666666666657</v>
      </c>
      <c r="FU19" s="387">
        <v>-3550.978333333333</v>
      </c>
      <c r="FV19" s="388"/>
      <c r="FW19" s="388"/>
      <c r="FX19" s="387">
        <v>186175.18368066323</v>
      </c>
      <c r="FY19" s="378"/>
      <c r="FZ19" s="395">
        <f t="shared" si="2"/>
        <v>2286076.6641679588</v>
      </c>
      <c r="GA19" s="395">
        <f t="shared" si="0"/>
        <v>0</v>
      </c>
      <c r="GB19" s="395">
        <f t="shared" si="0"/>
        <v>0</v>
      </c>
      <c r="GC19" s="395">
        <f t="shared" si="0"/>
        <v>-9362.7199999999993</v>
      </c>
      <c r="GD19" s="395">
        <f t="shared" si="0"/>
        <v>-42611.74</v>
      </c>
      <c r="GE19" s="395">
        <f t="shared" si="0"/>
        <v>0</v>
      </c>
      <c r="GF19" s="378"/>
      <c r="GG19" s="395">
        <f t="shared" si="3"/>
        <v>571519.16604198969</v>
      </c>
      <c r="GH19" s="395">
        <f t="shared" si="1"/>
        <v>0</v>
      </c>
      <c r="GI19" s="395">
        <f t="shared" si="1"/>
        <v>0</v>
      </c>
      <c r="GJ19" s="395">
        <f t="shared" si="1"/>
        <v>-2340.6799999999998</v>
      </c>
      <c r="GK19" s="395">
        <f t="shared" si="1"/>
        <v>-10652.934999999999</v>
      </c>
      <c r="GL19" s="395">
        <f t="shared" si="1"/>
        <v>0</v>
      </c>
      <c r="GM19" s="395"/>
      <c r="GN19" s="395">
        <v>0</v>
      </c>
      <c r="GO19" s="377">
        <v>0</v>
      </c>
      <c r="GP19" s="378"/>
      <c r="GQ19" s="378"/>
      <c r="GR19" s="378"/>
      <c r="GS19" s="378"/>
      <c r="GT19" s="378"/>
      <c r="GU19" s="378">
        <v>8167</v>
      </c>
      <c r="GV19" s="378"/>
      <c r="GW19" s="378"/>
      <c r="GX19" s="378"/>
      <c r="GY19" s="378">
        <f t="shared" si="4"/>
        <v>571519.16604198969</v>
      </c>
      <c r="GZ19" s="378">
        <f t="shared" si="5"/>
        <v>0</v>
      </c>
      <c r="HA19" s="378">
        <f t="shared" si="6"/>
        <v>0</v>
      </c>
    </row>
    <row r="20" spans="1:209" customFormat="1" ht="15">
      <c r="A20" s="266">
        <v>2239</v>
      </c>
      <c r="B20" s="266">
        <v>103289</v>
      </c>
      <c r="C20" s="266" t="s">
        <v>731</v>
      </c>
      <c r="D20" s="175" t="s">
        <v>511</v>
      </c>
      <c r="E20" s="267" t="s">
        <v>573</v>
      </c>
      <c r="F20" s="267" t="s">
        <v>571</v>
      </c>
      <c r="G20" s="320"/>
      <c r="H20" s="377">
        <v>973216.56077853241</v>
      </c>
      <c r="I20" s="377">
        <v>-3833.7599999999998</v>
      </c>
      <c r="J20" s="377">
        <v>-11105.6</v>
      </c>
      <c r="K20" s="377">
        <v>958277.20077853242</v>
      </c>
      <c r="L20" s="378"/>
      <c r="M20" s="379">
        <v>81101.380064877696</v>
      </c>
      <c r="N20" s="379">
        <v>43372.680000000008</v>
      </c>
      <c r="O20" s="380"/>
      <c r="P20" s="380">
        <v>0</v>
      </c>
      <c r="Q20" s="380">
        <v>0</v>
      </c>
      <c r="R20" s="380">
        <v>0</v>
      </c>
      <c r="S20" s="380">
        <v>256.7157894736842</v>
      </c>
      <c r="T20" s="380">
        <v>0</v>
      </c>
      <c r="U20" s="380">
        <v>0</v>
      </c>
      <c r="V20" s="379">
        <v>-319.47999999999996</v>
      </c>
      <c r="W20" s="379">
        <v>-925.4666666666667</v>
      </c>
      <c r="X20" s="380"/>
      <c r="Y20" s="380">
        <v>0</v>
      </c>
      <c r="Z20" s="379">
        <v>123485.82918768474</v>
      </c>
      <c r="AA20" s="381">
        <v>81101.380064877696</v>
      </c>
      <c r="AB20" s="381"/>
      <c r="AC20" s="382"/>
      <c r="AD20" s="382">
        <v>0</v>
      </c>
      <c r="AE20" s="382">
        <v>0</v>
      </c>
      <c r="AF20" s="382">
        <v>0</v>
      </c>
      <c r="AG20" s="382"/>
      <c r="AH20" s="382">
        <v>0</v>
      </c>
      <c r="AI20" s="382">
        <v>0</v>
      </c>
      <c r="AJ20" s="381">
        <v>-319.47999999999996</v>
      </c>
      <c r="AK20" s="381">
        <v>-925.4666666666667</v>
      </c>
      <c r="AL20" s="382"/>
      <c r="AM20" s="382">
        <v>0</v>
      </c>
      <c r="AN20" s="381">
        <v>79856.43339821104</v>
      </c>
      <c r="AO20" s="383">
        <v>81101.380064877696</v>
      </c>
      <c r="AP20" s="383"/>
      <c r="AQ20" s="384"/>
      <c r="AR20" s="384">
        <v>0</v>
      </c>
      <c r="AS20" s="384">
        <v>0</v>
      </c>
      <c r="AT20" s="384">
        <v>0</v>
      </c>
      <c r="AU20" s="384"/>
      <c r="AV20" s="384">
        <v>0</v>
      </c>
      <c r="AW20" s="384">
        <v>0</v>
      </c>
      <c r="AX20" s="383">
        <v>-319.47999999999996</v>
      </c>
      <c r="AY20" s="383">
        <v>-925.4666666666667</v>
      </c>
      <c r="AZ20" s="384"/>
      <c r="BA20" s="384">
        <v>0</v>
      </c>
      <c r="BB20" s="383">
        <v>79856.43339821104</v>
      </c>
      <c r="BC20" s="385">
        <v>81101.380064877696</v>
      </c>
      <c r="BD20" s="385"/>
      <c r="BE20" s="386"/>
      <c r="BF20" s="386">
        <v>0</v>
      </c>
      <c r="BG20" s="386">
        <v>0</v>
      </c>
      <c r="BH20" s="386">
        <v>0</v>
      </c>
      <c r="BI20" s="386"/>
      <c r="BJ20" s="386">
        <v>0</v>
      </c>
      <c r="BK20" s="386">
        <v>0</v>
      </c>
      <c r="BL20" s="385">
        <v>-319.47999999999996</v>
      </c>
      <c r="BM20" s="385">
        <v>-925.4666666666667</v>
      </c>
      <c r="BN20" s="386"/>
      <c r="BO20" s="386"/>
      <c r="BP20" s="385">
        <v>79856.43339821104</v>
      </c>
      <c r="BQ20" s="387">
        <v>81101.380064877696</v>
      </c>
      <c r="BR20" s="387"/>
      <c r="BS20" s="388"/>
      <c r="BT20" s="388">
        <v>0</v>
      </c>
      <c r="BU20" s="388">
        <v>0</v>
      </c>
      <c r="BV20" s="388">
        <v>0</v>
      </c>
      <c r="BW20" s="388"/>
      <c r="BX20" s="388">
        <v>0</v>
      </c>
      <c r="BY20" s="388">
        <v>0</v>
      </c>
      <c r="BZ20" s="387">
        <v>-319.47999999999996</v>
      </c>
      <c r="CA20" s="387">
        <v>-925.4666666666667</v>
      </c>
      <c r="CB20" s="388"/>
      <c r="CC20" s="388"/>
      <c r="CD20" s="387">
        <v>79856.43339821104</v>
      </c>
      <c r="CE20" s="389">
        <v>81101.380064877696</v>
      </c>
      <c r="CF20" s="389">
        <v>48642.27789473685</v>
      </c>
      <c r="CG20" s="390"/>
      <c r="CH20" s="390">
        <v>0</v>
      </c>
      <c r="CI20" s="390">
        <v>0</v>
      </c>
      <c r="CJ20" s="390">
        <v>0</v>
      </c>
      <c r="CK20" s="390">
        <v>513.43157894736839</v>
      </c>
      <c r="CL20" s="390">
        <v>0</v>
      </c>
      <c r="CM20" s="390">
        <v>0</v>
      </c>
      <c r="CN20" s="389">
        <v>-319.47999999999996</v>
      </c>
      <c r="CO20" s="389">
        <v>-925.4666666666667</v>
      </c>
      <c r="CP20" s="390"/>
      <c r="CQ20" s="390"/>
      <c r="CR20" s="389">
        <v>129012.14287189525</v>
      </c>
      <c r="CS20" s="391">
        <v>81101.380064877696</v>
      </c>
      <c r="CT20" s="391"/>
      <c r="CU20" s="392"/>
      <c r="CV20" s="392">
        <v>0</v>
      </c>
      <c r="CW20" s="392">
        <v>0</v>
      </c>
      <c r="CX20" s="392">
        <v>0</v>
      </c>
      <c r="CY20" s="392"/>
      <c r="CZ20" s="392">
        <v>0</v>
      </c>
      <c r="DA20" s="392">
        <v>0</v>
      </c>
      <c r="DB20" s="391">
        <v>-319.47999999999996</v>
      </c>
      <c r="DC20" s="391">
        <v>-925.4666666666667</v>
      </c>
      <c r="DD20" s="392"/>
      <c r="DE20" s="392"/>
      <c r="DF20" s="391">
        <v>79856.43339821104</v>
      </c>
      <c r="DG20" s="385">
        <v>81101.380064877696</v>
      </c>
      <c r="DH20" s="385"/>
      <c r="DI20" s="386"/>
      <c r="DJ20" s="386">
        <v>0</v>
      </c>
      <c r="DK20" s="386">
        <v>0</v>
      </c>
      <c r="DL20" s="386">
        <v>0</v>
      </c>
      <c r="DM20" s="386"/>
      <c r="DN20" s="386">
        <v>0</v>
      </c>
      <c r="DO20" s="386">
        <v>0</v>
      </c>
      <c r="DP20" s="385">
        <v>-319.47999999999996</v>
      </c>
      <c r="DQ20" s="385">
        <v>-925.4666666666667</v>
      </c>
      <c r="DR20" s="386"/>
      <c r="DS20" s="386"/>
      <c r="DT20" s="385">
        <v>79856.43339821104</v>
      </c>
      <c r="DU20" s="393">
        <v>81101.380064877696</v>
      </c>
      <c r="DV20" s="393"/>
      <c r="DW20" s="394"/>
      <c r="DX20" s="394">
        <v>0</v>
      </c>
      <c r="DY20" s="394">
        <v>0</v>
      </c>
      <c r="DZ20" s="394">
        <v>0</v>
      </c>
      <c r="EA20" s="394"/>
      <c r="EB20" s="394">
        <v>0</v>
      </c>
      <c r="EC20" s="394">
        <v>0</v>
      </c>
      <c r="ED20" s="393">
        <v>-319.47999999999996</v>
      </c>
      <c r="EE20" s="393">
        <v>-925.4666666666667</v>
      </c>
      <c r="EF20" s="394"/>
      <c r="EG20" s="394"/>
      <c r="EH20" s="393">
        <v>79856.43339821104</v>
      </c>
      <c r="EI20" s="383">
        <v>81101.380064877696</v>
      </c>
      <c r="EJ20" s="383">
        <v>39162.343711911351</v>
      </c>
      <c r="EK20" s="384"/>
      <c r="EL20" s="384">
        <v>0</v>
      </c>
      <c r="EM20" s="384">
        <v>0</v>
      </c>
      <c r="EN20" s="384">
        <v>0</v>
      </c>
      <c r="EO20" s="384">
        <v>224.49639889196675</v>
      </c>
      <c r="EP20" s="384">
        <v>0</v>
      </c>
      <c r="EQ20" s="384">
        <v>0</v>
      </c>
      <c r="ER20" s="383">
        <v>-319.47999999999996</v>
      </c>
      <c r="ES20" s="383">
        <v>-925.4666666666667</v>
      </c>
      <c r="ET20" s="384"/>
      <c r="EU20" s="384"/>
      <c r="EV20" s="383">
        <v>119243.27350901435</v>
      </c>
      <c r="EW20" s="381">
        <v>81101.380064877696</v>
      </c>
      <c r="EX20" s="381"/>
      <c r="EY20" s="382"/>
      <c r="EZ20" s="382">
        <v>0</v>
      </c>
      <c r="FA20" s="382">
        <v>0</v>
      </c>
      <c r="FB20" s="382">
        <v>0</v>
      </c>
      <c r="FC20" s="382"/>
      <c r="FD20" s="382">
        <v>0</v>
      </c>
      <c r="FE20" s="382">
        <v>0</v>
      </c>
      <c r="FF20" s="381">
        <v>-319.47999999999996</v>
      </c>
      <c r="FG20" s="381">
        <v>-925.4666666666667</v>
      </c>
      <c r="FH20" s="382"/>
      <c r="FI20" s="382"/>
      <c r="FJ20" s="381">
        <v>79856.43339821104</v>
      </c>
      <c r="FK20" s="387">
        <v>81101.380064877696</v>
      </c>
      <c r="FL20" s="387"/>
      <c r="FM20" s="388"/>
      <c r="FN20" s="388">
        <v>0</v>
      </c>
      <c r="FO20" s="388">
        <v>0</v>
      </c>
      <c r="FP20" s="388">
        <v>0</v>
      </c>
      <c r="FQ20" s="388"/>
      <c r="FR20" s="388">
        <v>0</v>
      </c>
      <c r="FS20" s="388">
        <v>0</v>
      </c>
      <c r="FT20" s="387">
        <v>-319.47999999999996</v>
      </c>
      <c r="FU20" s="387">
        <v>-925.4666666666667</v>
      </c>
      <c r="FV20" s="388"/>
      <c r="FW20" s="388"/>
      <c r="FX20" s="387">
        <v>79856.43339821104</v>
      </c>
      <c r="FY20" s="378"/>
      <c r="FZ20" s="395">
        <f t="shared" si="2"/>
        <v>1104393.8623851805</v>
      </c>
      <c r="GA20" s="395">
        <f t="shared" si="0"/>
        <v>0</v>
      </c>
      <c r="GB20" s="395">
        <f t="shared" si="0"/>
        <v>994.64376731301923</v>
      </c>
      <c r="GC20" s="395">
        <f t="shared" si="0"/>
        <v>-3833.7599999999998</v>
      </c>
      <c r="GD20" s="395">
        <f t="shared" si="0"/>
        <v>-11105.600000000004</v>
      </c>
      <c r="GE20" s="395">
        <f t="shared" si="0"/>
        <v>0</v>
      </c>
      <c r="GF20" s="378"/>
      <c r="GG20" s="395">
        <f t="shared" si="3"/>
        <v>286676.8201946331</v>
      </c>
      <c r="GH20" s="395">
        <f t="shared" si="1"/>
        <v>0</v>
      </c>
      <c r="GI20" s="395">
        <f t="shared" si="1"/>
        <v>256.7157894736842</v>
      </c>
      <c r="GJ20" s="395">
        <f t="shared" si="1"/>
        <v>-958.43999999999983</v>
      </c>
      <c r="GK20" s="395">
        <f t="shared" si="1"/>
        <v>-2776.4</v>
      </c>
      <c r="GL20" s="395">
        <f t="shared" si="1"/>
        <v>0</v>
      </c>
      <c r="GM20" s="395"/>
      <c r="GN20" s="395">
        <v>0</v>
      </c>
      <c r="GO20" s="377">
        <v>33510.9375</v>
      </c>
      <c r="GP20" s="378"/>
      <c r="GQ20" s="378"/>
      <c r="GR20" s="378"/>
      <c r="GS20" s="378"/>
      <c r="GT20" s="378"/>
      <c r="GU20" s="378">
        <v>7167</v>
      </c>
      <c r="GV20" s="378"/>
      <c r="GW20" s="378"/>
      <c r="GX20" s="378"/>
      <c r="GY20" s="378">
        <f t="shared" si="4"/>
        <v>320187.7576946331</v>
      </c>
      <c r="GZ20" s="378">
        <f t="shared" si="5"/>
        <v>0</v>
      </c>
      <c r="HA20" s="378">
        <f t="shared" si="6"/>
        <v>256.7157894736842</v>
      </c>
    </row>
    <row r="21" spans="1:209" customFormat="1" ht="15">
      <c r="A21" s="266">
        <v>2241</v>
      </c>
      <c r="B21" s="266">
        <v>103291</v>
      </c>
      <c r="C21" s="266" t="s">
        <v>646</v>
      </c>
      <c r="D21" s="175" t="s">
        <v>426</v>
      </c>
      <c r="E21" s="267" t="s">
        <v>573</v>
      </c>
      <c r="F21" s="267" t="s">
        <v>571</v>
      </c>
      <c r="G21" s="320"/>
      <c r="H21" s="377">
        <v>1539687.6578248753</v>
      </c>
      <c r="I21" s="377">
        <v>-6363.5199999999995</v>
      </c>
      <c r="J21" s="377">
        <v>-14721.39</v>
      </c>
      <c r="K21" s="377">
        <v>1518602.7478248754</v>
      </c>
      <c r="L21" s="378"/>
      <c r="M21" s="379">
        <v>128307.30481873961</v>
      </c>
      <c r="N21" s="379">
        <v>0</v>
      </c>
      <c r="O21" s="380"/>
      <c r="P21" s="380">
        <v>0</v>
      </c>
      <c r="Q21" s="380">
        <v>0</v>
      </c>
      <c r="R21" s="380">
        <v>0</v>
      </c>
      <c r="S21" s="380">
        <v>0</v>
      </c>
      <c r="T21" s="380">
        <v>0</v>
      </c>
      <c r="U21" s="380">
        <v>0</v>
      </c>
      <c r="V21" s="379">
        <v>-530.29333333333329</v>
      </c>
      <c r="W21" s="379">
        <v>-1226.7825</v>
      </c>
      <c r="X21" s="380"/>
      <c r="Y21" s="380">
        <v>0</v>
      </c>
      <c r="Z21" s="379">
        <v>126550.22898540627</v>
      </c>
      <c r="AA21" s="381">
        <v>128307.30481873961</v>
      </c>
      <c r="AB21" s="381"/>
      <c r="AC21" s="382"/>
      <c r="AD21" s="382">
        <v>0</v>
      </c>
      <c r="AE21" s="382">
        <v>0</v>
      </c>
      <c r="AF21" s="382">
        <v>0</v>
      </c>
      <c r="AG21" s="382"/>
      <c r="AH21" s="382">
        <v>0</v>
      </c>
      <c r="AI21" s="382">
        <v>0</v>
      </c>
      <c r="AJ21" s="381">
        <v>-530.29333333333329</v>
      </c>
      <c r="AK21" s="381">
        <v>-1226.7825</v>
      </c>
      <c r="AL21" s="382"/>
      <c r="AM21" s="382">
        <v>0</v>
      </c>
      <c r="AN21" s="381">
        <v>126550.22898540627</v>
      </c>
      <c r="AO21" s="383">
        <v>128307.30481873961</v>
      </c>
      <c r="AP21" s="383"/>
      <c r="AQ21" s="384"/>
      <c r="AR21" s="384">
        <v>0</v>
      </c>
      <c r="AS21" s="384">
        <v>0</v>
      </c>
      <c r="AT21" s="384">
        <v>0</v>
      </c>
      <c r="AU21" s="384"/>
      <c r="AV21" s="384">
        <v>0</v>
      </c>
      <c r="AW21" s="384">
        <v>0</v>
      </c>
      <c r="AX21" s="383">
        <v>-530.29333333333329</v>
      </c>
      <c r="AY21" s="383">
        <v>-1226.7825</v>
      </c>
      <c r="AZ21" s="384"/>
      <c r="BA21" s="384">
        <v>0</v>
      </c>
      <c r="BB21" s="383">
        <v>126550.22898540627</v>
      </c>
      <c r="BC21" s="385">
        <v>128307.30481873961</v>
      </c>
      <c r="BD21" s="385"/>
      <c r="BE21" s="386"/>
      <c r="BF21" s="386">
        <v>0</v>
      </c>
      <c r="BG21" s="386">
        <v>0</v>
      </c>
      <c r="BH21" s="386">
        <v>0</v>
      </c>
      <c r="BI21" s="386"/>
      <c r="BJ21" s="386">
        <v>0</v>
      </c>
      <c r="BK21" s="386">
        <v>0</v>
      </c>
      <c r="BL21" s="385">
        <v>-530.29333333333329</v>
      </c>
      <c r="BM21" s="385">
        <v>-1226.7825</v>
      </c>
      <c r="BN21" s="386"/>
      <c r="BO21" s="386"/>
      <c r="BP21" s="385">
        <v>126550.22898540627</v>
      </c>
      <c r="BQ21" s="387">
        <v>128307.30481873961</v>
      </c>
      <c r="BR21" s="387"/>
      <c r="BS21" s="388"/>
      <c r="BT21" s="388">
        <v>0</v>
      </c>
      <c r="BU21" s="388">
        <v>0</v>
      </c>
      <c r="BV21" s="388">
        <v>0</v>
      </c>
      <c r="BW21" s="388"/>
      <c r="BX21" s="388">
        <v>0</v>
      </c>
      <c r="BY21" s="388">
        <v>0</v>
      </c>
      <c r="BZ21" s="387">
        <v>-530.29333333333329</v>
      </c>
      <c r="CA21" s="387">
        <v>-1226.7825</v>
      </c>
      <c r="CB21" s="388"/>
      <c r="CC21" s="388"/>
      <c r="CD21" s="387">
        <v>126550.22898540627</v>
      </c>
      <c r="CE21" s="389">
        <v>128307.30481873961</v>
      </c>
      <c r="CF21" s="389">
        <v>0</v>
      </c>
      <c r="CG21" s="390"/>
      <c r="CH21" s="390">
        <v>0</v>
      </c>
      <c r="CI21" s="390">
        <v>0</v>
      </c>
      <c r="CJ21" s="390">
        <v>0</v>
      </c>
      <c r="CK21" s="390">
        <v>0</v>
      </c>
      <c r="CL21" s="390">
        <v>0</v>
      </c>
      <c r="CM21" s="390">
        <v>0</v>
      </c>
      <c r="CN21" s="389">
        <v>-530.29333333333329</v>
      </c>
      <c r="CO21" s="389">
        <v>-1226.7825</v>
      </c>
      <c r="CP21" s="390"/>
      <c r="CQ21" s="390"/>
      <c r="CR21" s="389">
        <v>126550.22898540627</v>
      </c>
      <c r="CS21" s="391">
        <v>128307.30481873961</v>
      </c>
      <c r="CT21" s="391"/>
      <c r="CU21" s="392"/>
      <c r="CV21" s="392">
        <v>0</v>
      </c>
      <c r="CW21" s="392">
        <v>0</v>
      </c>
      <c r="CX21" s="392">
        <v>0</v>
      </c>
      <c r="CY21" s="392"/>
      <c r="CZ21" s="392">
        <v>0</v>
      </c>
      <c r="DA21" s="392">
        <v>0</v>
      </c>
      <c r="DB21" s="391">
        <v>-530.29333333333329</v>
      </c>
      <c r="DC21" s="391">
        <v>-1226.7825</v>
      </c>
      <c r="DD21" s="392"/>
      <c r="DE21" s="392"/>
      <c r="DF21" s="391">
        <v>126550.22898540627</v>
      </c>
      <c r="DG21" s="385">
        <v>128307.30481873961</v>
      </c>
      <c r="DH21" s="385"/>
      <c r="DI21" s="386"/>
      <c r="DJ21" s="386">
        <v>0</v>
      </c>
      <c r="DK21" s="386">
        <v>0</v>
      </c>
      <c r="DL21" s="386">
        <v>0</v>
      </c>
      <c r="DM21" s="386"/>
      <c r="DN21" s="386">
        <v>0</v>
      </c>
      <c r="DO21" s="386">
        <v>0</v>
      </c>
      <c r="DP21" s="385">
        <v>-530.29333333333329</v>
      </c>
      <c r="DQ21" s="385">
        <v>-1226.7825</v>
      </c>
      <c r="DR21" s="386"/>
      <c r="DS21" s="386"/>
      <c r="DT21" s="385">
        <v>126550.22898540627</v>
      </c>
      <c r="DU21" s="393">
        <v>128307.30481873961</v>
      </c>
      <c r="DV21" s="393"/>
      <c r="DW21" s="394"/>
      <c r="DX21" s="394">
        <v>0</v>
      </c>
      <c r="DY21" s="394">
        <v>0</v>
      </c>
      <c r="DZ21" s="394">
        <v>0</v>
      </c>
      <c r="EA21" s="394"/>
      <c r="EB21" s="394">
        <v>0</v>
      </c>
      <c r="EC21" s="394">
        <v>0</v>
      </c>
      <c r="ED21" s="393">
        <v>-530.29333333333329</v>
      </c>
      <c r="EE21" s="393">
        <v>-1226.7825</v>
      </c>
      <c r="EF21" s="394"/>
      <c r="EG21" s="394"/>
      <c r="EH21" s="393">
        <v>126550.22898540627</v>
      </c>
      <c r="EI21" s="383">
        <v>128307.30481873961</v>
      </c>
      <c r="EJ21" s="383">
        <v>0</v>
      </c>
      <c r="EK21" s="384"/>
      <c r="EL21" s="384">
        <v>0</v>
      </c>
      <c r="EM21" s="384">
        <v>0</v>
      </c>
      <c r="EN21" s="384">
        <v>0</v>
      </c>
      <c r="EO21" s="384">
        <v>0</v>
      </c>
      <c r="EP21" s="384">
        <v>0</v>
      </c>
      <c r="EQ21" s="384">
        <v>0</v>
      </c>
      <c r="ER21" s="383">
        <v>-530.29333333333329</v>
      </c>
      <c r="ES21" s="383">
        <v>-1226.7825</v>
      </c>
      <c r="ET21" s="384"/>
      <c r="EU21" s="384"/>
      <c r="EV21" s="383">
        <v>126550.22898540627</v>
      </c>
      <c r="EW21" s="381">
        <v>128307.30481873961</v>
      </c>
      <c r="EX21" s="381"/>
      <c r="EY21" s="382"/>
      <c r="EZ21" s="382">
        <v>0</v>
      </c>
      <c r="FA21" s="382">
        <v>0</v>
      </c>
      <c r="FB21" s="382">
        <v>0</v>
      </c>
      <c r="FC21" s="382"/>
      <c r="FD21" s="382">
        <v>0</v>
      </c>
      <c r="FE21" s="382">
        <v>0</v>
      </c>
      <c r="FF21" s="381">
        <v>-530.29333333333329</v>
      </c>
      <c r="FG21" s="381">
        <v>-1226.7825</v>
      </c>
      <c r="FH21" s="382"/>
      <c r="FI21" s="382"/>
      <c r="FJ21" s="381">
        <v>126550.22898540627</v>
      </c>
      <c r="FK21" s="387">
        <v>128307.30481873961</v>
      </c>
      <c r="FL21" s="387"/>
      <c r="FM21" s="388"/>
      <c r="FN21" s="388">
        <v>0</v>
      </c>
      <c r="FO21" s="388">
        <v>0</v>
      </c>
      <c r="FP21" s="388">
        <v>0</v>
      </c>
      <c r="FQ21" s="388"/>
      <c r="FR21" s="388">
        <v>0</v>
      </c>
      <c r="FS21" s="388">
        <v>0</v>
      </c>
      <c r="FT21" s="387">
        <v>-530.29333333333329</v>
      </c>
      <c r="FU21" s="387">
        <v>-1226.7825</v>
      </c>
      <c r="FV21" s="388"/>
      <c r="FW21" s="388"/>
      <c r="FX21" s="387">
        <v>126550.22898540627</v>
      </c>
      <c r="FY21" s="378"/>
      <c r="FZ21" s="395">
        <f t="shared" si="2"/>
        <v>1539687.6578248756</v>
      </c>
      <c r="GA21" s="395">
        <f t="shared" si="0"/>
        <v>0</v>
      </c>
      <c r="GB21" s="395">
        <f t="shared" si="0"/>
        <v>0</v>
      </c>
      <c r="GC21" s="395">
        <f t="shared" si="0"/>
        <v>-6363.5199999999977</v>
      </c>
      <c r="GD21" s="395">
        <f t="shared" si="0"/>
        <v>-14721.389999999998</v>
      </c>
      <c r="GE21" s="395">
        <f t="shared" si="0"/>
        <v>0</v>
      </c>
      <c r="GF21" s="378"/>
      <c r="GG21" s="395">
        <f t="shared" si="3"/>
        <v>384921.91445621883</v>
      </c>
      <c r="GH21" s="395">
        <f t="shared" si="1"/>
        <v>0</v>
      </c>
      <c r="GI21" s="395">
        <f t="shared" si="1"/>
        <v>0</v>
      </c>
      <c r="GJ21" s="395">
        <f t="shared" si="1"/>
        <v>-1590.8799999999999</v>
      </c>
      <c r="GK21" s="395">
        <f t="shared" si="1"/>
        <v>-3680.3474999999999</v>
      </c>
      <c r="GL21" s="395">
        <f t="shared" si="1"/>
        <v>0</v>
      </c>
      <c r="GM21" s="395"/>
      <c r="GN21" s="395">
        <v>0</v>
      </c>
      <c r="GO21" s="377">
        <v>0</v>
      </c>
      <c r="GP21" s="378"/>
      <c r="GQ21" s="378"/>
      <c r="GR21" s="378"/>
      <c r="GS21" s="378"/>
      <c r="GT21" s="378"/>
      <c r="GU21" s="378">
        <v>9289.93</v>
      </c>
      <c r="GV21" s="378"/>
      <c r="GW21" s="378"/>
      <c r="GX21" s="378"/>
      <c r="GY21" s="378">
        <f t="shared" si="4"/>
        <v>384921.91445621883</v>
      </c>
      <c r="GZ21" s="378">
        <f t="shared" si="5"/>
        <v>0</v>
      </c>
      <c r="HA21" s="378">
        <f t="shared" si="6"/>
        <v>0</v>
      </c>
    </row>
    <row r="22" spans="1:209" customFormat="1" ht="15">
      <c r="A22" s="266">
        <v>5413</v>
      </c>
      <c r="B22" s="266">
        <v>103560</v>
      </c>
      <c r="C22" s="266" t="s">
        <v>576</v>
      </c>
      <c r="D22" s="175" t="s">
        <v>357</v>
      </c>
      <c r="E22" s="267" t="s">
        <v>577</v>
      </c>
      <c r="F22" s="267" t="s">
        <v>571</v>
      </c>
      <c r="G22" s="320"/>
      <c r="H22" s="377">
        <v>7376806.1291567544</v>
      </c>
      <c r="I22" s="377">
        <v>-19989.09</v>
      </c>
      <c r="J22" s="377">
        <v>-87604.23</v>
      </c>
      <c r="K22" s="377">
        <v>7269212.8091567541</v>
      </c>
      <c r="L22" s="378"/>
      <c r="M22" s="379">
        <v>614733.84409639623</v>
      </c>
      <c r="N22" s="379">
        <v>0</v>
      </c>
      <c r="O22" s="380"/>
      <c r="P22" s="380">
        <v>0</v>
      </c>
      <c r="Q22" s="380">
        <v>0</v>
      </c>
      <c r="R22" s="380">
        <v>119090.58333333326</v>
      </c>
      <c r="S22" s="380">
        <v>0</v>
      </c>
      <c r="T22" s="380">
        <v>0</v>
      </c>
      <c r="U22" s="380">
        <v>0</v>
      </c>
      <c r="V22" s="379">
        <v>-1665.7574999999999</v>
      </c>
      <c r="W22" s="379">
        <v>-7300.3525</v>
      </c>
      <c r="X22" s="380"/>
      <c r="Y22" s="380">
        <v>0</v>
      </c>
      <c r="Z22" s="379">
        <v>724858.3174297295</v>
      </c>
      <c r="AA22" s="381">
        <v>614733.84409639623</v>
      </c>
      <c r="AB22" s="381"/>
      <c r="AC22" s="382"/>
      <c r="AD22" s="382">
        <v>0</v>
      </c>
      <c r="AE22" s="382">
        <v>0</v>
      </c>
      <c r="AF22" s="382">
        <v>119090.58333333326</v>
      </c>
      <c r="AG22" s="382"/>
      <c r="AH22" s="382">
        <v>0</v>
      </c>
      <c r="AI22" s="382">
        <v>0</v>
      </c>
      <c r="AJ22" s="381">
        <v>-1665.7574999999999</v>
      </c>
      <c r="AK22" s="381">
        <v>-7300.3525</v>
      </c>
      <c r="AL22" s="382"/>
      <c r="AM22" s="382">
        <v>0</v>
      </c>
      <c r="AN22" s="381">
        <v>724858.3174297295</v>
      </c>
      <c r="AO22" s="383">
        <v>614733.84409639623</v>
      </c>
      <c r="AP22" s="383"/>
      <c r="AQ22" s="384"/>
      <c r="AR22" s="384">
        <v>0</v>
      </c>
      <c r="AS22" s="384">
        <v>0</v>
      </c>
      <c r="AT22" s="384">
        <v>119090.58333333326</v>
      </c>
      <c r="AU22" s="384"/>
      <c r="AV22" s="384">
        <v>0</v>
      </c>
      <c r="AW22" s="384">
        <v>0</v>
      </c>
      <c r="AX22" s="383">
        <v>-1665.7574999999999</v>
      </c>
      <c r="AY22" s="383">
        <v>-7300.3525</v>
      </c>
      <c r="AZ22" s="384"/>
      <c r="BA22" s="384">
        <v>0</v>
      </c>
      <c r="BB22" s="383">
        <v>724858.3174297295</v>
      </c>
      <c r="BC22" s="385">
        <v>614733.84409639623</v>
      </c>
      <c r="BD22" s="385"/>
      <c r="BE22" s="386"/>
      <c r="BF22" s="386">
        <v>0</v>
      </c>
      <c r="BG22" s="386">
        <v>0</v>
      </c>
      <c r="BH22" s="386">
        <v>119090.58333333326</v>
      </c>
      <c r="BI22" s="386"/>
      <c r="BJ22" s="386">
        <v>0</v>
      </c>
      <c r="BK22" s="386">
        <v>0</v>
      </c>
      <c r="BL22" s="385">
        <v>-1665.7574999999999</v>
      </c>
      <c r="BM22" s="385">
        <v>-7300.3525</v>
      </c>
      <c r="BN22" s="386"/>
      <c r="BO22" s="386"/>
      <c r="BP22" s="385">
        <v>724858.3174297295</v>
      </c>
      <c r="BQ22" s="387">
        <v>614733.84409639623</v>
      </c>
      <c r="BR22" s="387"/>
      <c r="BS22" s="388"/>
      <c r="BT22" s="388">
        <v>0</v>
      </c>
      <c r="BU22" s="388">
        <v>0</v>
      </c>
      <c r="BV22" s="388">
        <v>129750.25</v>
      </c>
      <c r="BW22" s="388"/>
      <c r="BX22" s="388">
        <v>0</v>
      </c>
      <c r="BY22" s="388">
        <v>0</v>
      </c>
      <c r="BZ22" s="387">
        <v>-1665.7574999999999</v>
      </c>
      <c r="CA22" s="387">
        <v>-7300.3525</v>
      </c>
      <c r="CB22" s="388"/>
      <c r="CC22" s="388"/>
      <c r="CD22" s="387">
        <v>735517.98409639625</v>
      </c>
      <c r="CE22" s="389">
        <v>614733.84409639623</v>
      </c>
      <c r="CF22" s="389">
        <v>0</v>
      </c>
      <c r="CG22" s="390"/>
      <c r="CH22" s="390">
        <v>0</v>
      </c>
      <c r="CI22" s="390">
        <v>0</v>
      </c>
      <c r="CJ22" s="390">
        <v>129750.25</v>
      </c>
      <c r="CK22" s="390">
        <v>0</v>
      </c>
      <c r="CL22" s="390">
        <v>0</v>
      </c>
      <c r="CM22" s="390">
        <v>0</v>
      </c>
      <c r="CN22" s="389">
        <v>-1665.7574999999999</v>
      </c>
      <c r="CO22" s="389">
        <v>-7300.3525</v>
      </c>
      <c r="CP22" s="390"/>
      <c r="CQ22" s="390"/>
      <c r="CR22" s="389">
        <v>735517.98409639625</v>
      </c>
      <c r="CS22" s="391">
        <v>614733.84409639623</v>
      </c>
      <c r="CT22" s="391"/>
      <c r="CU22" s="392"/>
      <c r="CV22" s="392">
        <v>0</v>
      </c>
      <c r="CW22" s="392">
        <v>0</v>
      </c>
      <c r="CX22" s="392">
        <v>129750.25</v>
      </c>
      <c r="CY22" s="392"/>
      <c r="CZ22" s="392">
        <v>0</v>
      </c>
      <c r="DA22" s="392">
        <v>0</v>
      </c>
      <c r="DB22" s="391">
        <v>-1665.7574999999999</v>
      </c>
      <c r="DC22" s="391">
        <v>-7300.3525</v>
      </c>
      <c r="DD22" s="392"/>
      <c r="DE22" s="392"/>
      <c r="DF22" s="391">
        <v>735517.98409639625</v>
      </c>
      <c r="DG22" s="385">
        <v>614733.84409639623</v>
      </c>
      <c r="DH22" s="385"/>
      <c r="DI22" s="386"/>
      <c r="DJ22" s="386">
        <v>0</v>
      </c>
      <c r="DK22" s="386">
        <v>0</v>
      </c>
      <c r="DL22" s="386">
        <v>129750.25</v>
      </c>
      <c r="DM22" s="386"/>
      <c r="DN22" s="386">
        <v>0</v>
      </c>
      <c r="DO22" s="386">
        <v>0</v>
      </c>
      <c r="DP22" s="385">
        <v>-1665.7574999999999</v>
      </c>
      <c r="DQ22" s="385">
        <v>-7300.3525</v>
      </c>
      <c r="DR22" s="386"/>
      <c r="DS22" s="386"/>
      <c r="DT22" s="385">
        <v>735517.98409639625</v>
      </c>
      <c r="DU22" s="393">
        <v>614733.84409639623</v>
      </c>
      <c r="DV22" s="393"/>
      <c r="DW22" s="394"/>
      <c r="DX22" s="394">
        <v>0</v>
      </c>
      <c r="DY22" s="394">
        <v>0</v>
      </c>
      <c r="DZ22" s="394">
        <v>129750.25</v>
      </c>
      <c r="EA22" s="394"/>
      <c r="EB22" s="394">
        <v>0</v>
      </c>
      <c r="EC22" s="394">
        <v>0</v>
      </c>
      <c r="ED22" s="393">
        <v>-1665.7574999999999</v>
      </c>
      <c r="EE22" s="393">
        <v>-7300.3525</v>
      </c>
      <c r="EF22" s="394"/>
      <c r="EG22" s="394"/>
      <c r="EH22" s="393">
        <v>735517.98409639625</v>
      </c>
      <c r="EI22" s="383">
        <v>614733.84409639623</v>
      </c>
      <c r="EJ22" s="383">
        <v>0</v>
      </c>
      <c r="EK22" s="384"/>
      <c r="EL22" s="384">
        <v>0</v>
      </c>
      <c r="EM22" s="384">
        <v>0</v>
      </c>
      <c r="EN22" s="384">
        <v>129750.25</v>
      </c>
      <c r="EO22" s="384">
        <v>0</v>
      </c>
      <c r="EP22" s="384">
        <v>0</v>
      </c>
      <c r="EQ22" s="384">
        <v>0</v>
      </c>
      <c r="ER22" s="383">
        <v>-1665.7574999999999</v>
      </c>
      <c r="ES22" s="383">
        <v>-7300.3525</v>
      </c>
      <c r="ET22" s="384"/>
      <c r="EU22" s="384"/>
      <c r="EV22" s="383">
        <v>735517.98409639625</v>
      </c>
      <c r="EW22" s="381">
        <v>614733.84409639623</v>
      </c>
      <c r="EX22" s="381"/>
      <c r="EY22" s="382"/>
      <c r="EZ22" s="382">
        <v>0</v>
      </c>
      <c r="FA22" s="382">
        <v>0</v>
      </c>
      <c r="FB22" s="382">
        <v>129750.25</v>
      </c>
      <c r="FC22" s="382"/>
      <c r="FD22" s="382">
        <v>0</v>
      </c>
      <c r="FE22" s="382">
        <v>0</v>
      </c>
      <c r="FF22" s="381">
        <v>-1665.7574999999999</v>
      </c>
      <c r="FG22" s="381">
        <v>-7300.3525</v>
      </c>
      <c r="FH22" s="382"/>
      <c r="FI22" s="382"/>
      <c r="FJ22" s="381">
        <v>735517.98409639625</v>
      </c>
      <c r="FK22" s="387">
        <v>614733.84409639623</v>
      </c>
      <c r="FL22" s="387"/>
      <c r="FM22" s="388"/>
      <c r="FN22" s="388">
        <v>0</v>
      </c>
      <c r="FO22" s="388">
        <v>0</v>
      </c>
      <c r="FP22" s="388">
        <v>129750.25</v>
      </c>
      <c r="FQ22" s="388"/>
      <c r="FR22" s="388">
        <v>0</v>
      </c>
      <c r="FS22" s="388">
        <v>0</v>
      </c>
      <c r="FT22" s="387">
        <v>-1665.7574999999999</v>
      </c>
      <c r="FU22" s="387">
        <v>-7300.3525</v>
      </c>
      <c r="FV22" s="388"/>
      <c r="FW22" s="388"/>
      <c r="FX22" s="387">
        <v>735517.98409639625</v>
      </c>
      <c r="FY22" s="378"/>
      <c r="FZ22" s="395">
        <f t="shared" si="2"/>
        <v>7376806.1291567544</v>
      </c>
      <c r="GA22" s="395">
        <f t="shared" si="0"/>
        <v>1514364.333333333</v>
      </c>
      <c r="GB22" s="395">
        <f t="shared" si="0"/>
        <v>0</v>
      </c>
      <c r="GC22" s="395">
        <f t="shared" si="0"/>
        <v>-19989.09</v>
      </c>
      <c r="GD22" s="395">
        <f t="shared" si="0"/>
        <v>-87604.229999999981</v>
      </c>
      <c r="GE22" s="395">
        <f t="shared" si="0"/>
        <v>0</v>
      </c>
      <c r="GF22" s="378"/>
      <c r="GG22" s="395">
        <f t="shared" si="3"/>
        <v>1844201.5322891888</v>
      </c>
      <c r="GH22" s="395">
        <f t="shared" si="1"/>
        <v>357271.74999999977</v>
      </c>
      <c r="GI22" s="395">
        <f t="shared" si="1"/>
        <v>0</v>
      </c>
      <c r="GJ22" s="395">
        <f t="shared" si="1"/>
        <v>-4997.2725</v>
      </c>
      <c r="GK22" s="395">
        <f t="shared" si="1"/>
        <v>-21901.057499999999</v>
      </c>
      <c r="GL22" s="395">
        <f t="shared" si="1"/>
        <v>0</v>
      </c>
      <c r="GM22" s="395"/>
      <c r="GN22" s="395">
        <v>0</v>
      </c>
      <c r="GO22" s="377">
        <v>0</v>
      </c>
      <c r="GP22" s="378"/>
      <c r="GQ22" s="378"/>
      <c r="GR22" s="378"/>
      <c r="GS22" s="378"/>
      <c r="GT22" s="378"/>
      <c r="GU22" s="378">
        <v>0</v>
      </c>
      <c r="GV22" s="378"/>
      <c r="GW22" s="378"/>
      <c r="GX22" s="378"/>
      <c r="GY22" s="378">
        <f t="shared" si="4"/>
        <v>1844201.5322891888</v>
      </c>
      <c r="GZ22" s="378">
        <f t="shared" si="5"/>
        <v>357271.74999999977</v>
      </c>
      <c r="HA22" s="378">
        <f t="shared" si="6"/>
        <v>0</v>
      </c>
    </row>
    <row r="23" spans="1:209" customFormat="1" ht="15">
      <c r="A23" s="266">
        <v>1025</v>
      </c>
      <c r="B23" s="266">
        <v>103138</v>
      </c>
      <c r="C23" s="266" t="s">
        <v>649</v>
      </c>
      <c r="D23" s="175" t="s">
        <v>429</v>
      </c>
      <c r="E23" s="267" t="s">
        <v>570</v>
      </c>
      <c r="F23" s="267" t="s">
        <v>571</v>
      </c>
      <c r="G23" s="320"/>
      <c r="H23" s="377">
        <v>0</v>
      </c>
      <c r="I23" s="377">
        <v>0</v>
      </c>
      <c r="J23" s="377">
        <v>0</v>
      </c>
      <c r="K23" s="377">
        <v>0</v>
      </c>
      <c r="L23" s="378"/>
      <c r="M23" s="379">
        <v>0</v>
      </c>
      <c r="N23" s="379">
        <v>492966.85938735242</v>
      </c>
      <c r="O23" s="380"/>
      <c r="P23" s="380">
        <v>0</v>
      </c>
      <c r="Q23" s="380">
        <v>0</v>
      </c>
      <c r="R23" s="380">
        <v>0</v>
      </c>
      <c r="S23" s="380">
        <v>1026.8631578947368</v>
      </c>
      <c r="T23" s="380">
        <v>0</v>
      </c>
      <c r="U23" s="380">
        <v>0</v>
      </c>
      <c r="V23" s="379">
        <v>0</v>
      </c>
      <c r="W23" s="379">
        <v>0</v>
      </c>
      <c r="X23" s="380"/>
      <c r="Y23" s="380">
        <v>0</v>
      </c>
      <c r="Z23" s="379">
        <v>493993.72254524718</v>
      </c>
      <c r="AA23" s="381">
        <v>0</v>
      </c>
      <c r="AB23" s="381"/>
      <c r="AC23" s="382"/>
      <c r="AD23" s="382">
        <v>0</v>
      </c>
      <c r="AE23" s="382">
        <v>0</v>
      </c>
      <c r="AF23" s="382">
        <v>0</v>
      </c>
      <c r="AG23" s="382"/>
      <c r="AH23" s="382">
        <v>0</v>
      </c>
      <c r="AI23" s="382">
        <v>0</v>
      </c>
      <c r="AJ23" s="381">
        <v>0</v>
      </c>
      <c r="AK23" s="381">
        <v>0</v>
      </c>
      <c r="AL23" s="382"/>
      <c r="AM23" s="382">
        <v>0</v>
      </c>
      <c r="AN23" s="381">
        <v>0</v>
      </c>
      <c r="AO23" s="383">
        <v>0</v>
      </c>
      <c r="AP23" s="383"/>
      <c r="AQ23" s="384"/>
      <c r="AR23" s="384">
        <v>0</v>
      </c>
      <c r="AS23" s="384">
        <v>0</v>
      </c>
      <c r="AT23" s="384">
        <v>0</v>
      </c>
      <c r="AU23" s="384"/>
      <c r="AV23" s="384">
        <v>0</v>
      </c>
      <c r="AW23" s="384">
        <v>0</v>
      </c>
      <c r="AX23" s="383">
        <v>0</v>
      </c>
      <c r="AY23" s="383">
        <v>0</v>
      </c>
      <c r="AZ23" s="384"/>
      <c r="BA23" s="384">
        <v>0</v>
      </c>
      <c r="BB23" s="383">
        <v>0</v>
      </c>
      <c r="BC23" s="385">
        <v>0</v>
      </c>
      <c r="BD23" s="385"/>
      <c r="BE23" s="386"/>
      <c r="BF23" s="386">
        <v>0</v>
      </c>
      <c r="BG23" s="386">
        <v>0</v>
      </c>
      <c r="BH23" s="386">
        <v>0</v>
      </c>
      <c r="BI23" s="386"/>
      <c r="BJ23" s="386">
        <v>0</v>
      </c>
      <c r="BK23" s="386">
        <v>0</v>
      </c>
      <c r="BL23" s="385">
        <v>0</v>
      </c>
      <c r="BM23" s="385">
        <v>0</v>
      </c>
      <c r="BN23" s="386"/>
      <c r="BO23" s="386"/>
      <c r="BP23" s="385">
        <v>0</v>
      </c>
      <c r="BQ23" s="387">
        <v>0</v>
      </c>
      <c r="BR23" s="387"/>
      <c r="BS23" s="388"/>
      <c r="BT23" s="388">
        <v>0</v>
      </c>
      <c r="BU23" s="388">
        <v>0</v>
      </c>
      <c r="BV23" s="388">
        <v>0</v>
      </c>
      <c r="BW23" s="388"/>
      <c r="BX23" s="388">
        <v>0</v>
      </c>
      <c r="BY23" s="388">
        <v>0</v>
      </c>
      <c r="BZ23" s="387">
        <v>0</v>
      </c>
      <c r="CA23" s="387">
        <v>0</v>
      </c>
      <c r="CB23" s="388"/>
      <c r="CC23" s="388"/>
      <c r="CD23" s="387">
        <v>0</v>
      </c>
      <c r="CE23" s="389">
        <v>0</v>
      </c>
      <c r="CF23" s="389">
        <v>139774.39607848547</v>
      </c>
      <c r="CG23" s="390"/>
      <c r="CH23" s="390">
        <v>0</v>
      </c>
      <c r="CI23" s="390">
        <v>0</v>
      </c>
      <c r="CJ23" s="390">
        <v>0</v>
      </c>
      <c r="CK23" s="390">
        <v>770.14736842105276</v>
      </c>
      <c r="CL23" s="390">
        <v>0</v>
      </c>
      <c r="CM23" s="390">
        <v>0</v>
      </c>
      <c r="CN23" s="389">
        <v>0</v>
      </c>
      <c r="CO23" s="389">
        <v>0</v>
      </c>
      <c r="CP23" s="390"/>
      <c r="CQ23" s="390"/>
      <c r="CR23" s="389">
        <v>140544.54344690652</v>
      </c>
      <c r="CS23" s="391">
        <v>0</v>
      </c>
      <c r="CT23" s="391"/>
      <c r="CU23" s="392"/>
      <c r="CV23" s="392">
        <v>0</v>
      </c>
      <c r="CW23" s="392">
        <v>0</v>
      </c>
      <c r="CX23" s="392">
        <v>0</v>
      </c>
      <c r="CY23" s="392"/>
      <c r="CZ23" s="392">
        <v>0</v>
      </c>
      <c r="DA23" s="392">
        <v>0</v>
      </c>
      <c r="DB23" s="391">
        <v>0</v>
      </c>
      <c r="DC23" s="391">
        <v>0</v>
      </c>
      <c r="DD23" s="392"/>
      <c r="DE23" s="392"/>
      <c r="DF23" s="391">
        <v>0</v>
      </c>
      <c r="DG23" s="385">
        <v>0</v>
      </c>
      <c r="DH23" s="385"/>
      <c r="DI23" s="386"/>
      <c r="DJ23" s="386">
        <v>0</v>
      </c>
      <c r="DK23" s="386">
        <v>0</v>
      </c>
      <c r="DL23" s="386">
        <v>0</v>
      </c>
      <c r="DM23" s="386"/>
      <c r="DN23" s="386">
        <v>0</v>
      </c>
      <c r="DO23" s="386">
        <v>0</v>
      </c>
      <c r="DP23" s="385">
        <v>0</v>
      </c>
      <c r="DQ23" s="385">
        <v>0</v>
      </c>
      <c r="DR23" s="386"/>
      <c r="DS23" s="386"/>
      <c r="DT23" s="385">
        <v>0</v>
      </c>
      <c r="DU23" s="393">
        <v>0</v>
      </c>
      <c r="DV23" s="393"/>
      <c r="DW23" s="394"/>
      <c r="DX23" s="394">
        <v>0</v>
      </c>
      <c r="DY23" s="394">
        <v>0</v>
      </c>
      <c r="DZ23" s="394">
        <v>0</v>
      </c>
      <c r="EA23" s="394"/>
      <c r="EB23" s="394">
        <v>0</v>
      </c>
      <c r="EC23" s="394">
        <v>0</v>
      </c>
      <c r="ED23" s="393">
        <v>0</v>
      </c>
      <c r="EE23" s="393">
        <v>0</v>
      </c>
      <c r="EF23" s="394"/>
      <c r="EG23" s="394"/>
      <c r="EH23" s="393">
        <v>0</v>
      </c>
      <c r="EI23" s="383">
        <v>0</v>
      </c>
      <c r="EJ23" s="383">
        <v>145145.29861495853</v>
      </c>
      <c r="EK23" s="384"/>
      <c r="EL23" s="384">
        <v>0</v>
      </c>
      <c r="EM23" s="384">
        <v>0</v>
      </c>
      <c r="EN23" s="384">
        <v>0</v>
      </c>
      <c r="EO23" s="384">
        <v>748.32132963988931</v>
      </c>
      <c r="EP23" s="384">
        <v>0</v>
      </c>
      <c r="EQ23" s="384">
        <v>0</v>
      </c>
      <c r="ER23" s="383">
        <v>0</v>
      </c>
      <c r="ES23" s="383">
        <v>0</v>
      </c>
      <c r="ET23" s="384"/>
      <c r="EU23" s="384"/>
      <c r="EV23" s="383">
        <v>145893.61994459841</v>
      </c>
      <c r="EW23" s="381">
        <v>0</v>
      </c>
      <c r="EX23" s="381"/>
      <c r="EY23" s="382"/>
      <c r="EZ23" s="382">
        <v>0</v>
      </c>
      <c r="FA23" s="382">
        <v>0</v>
      </c>
      <c r="FB23" s="382">
        <v>0</v>
      </c>
      <c r="FC23" s="382"/>
      <c r="FD23" s="382">
        <v>0</v>
      </c>
      <c r="FE23" s="382">
        <v>0</v>
      </c>
      <c r="FF23" s="381">
        <v>0</v>
      </c>
      <c r="FG23" s="381">
        <v>0</v>
      </c>
      <c r="FH23" s="382"/>
      <c r="FI23" s="382"/>
      <c r="FJ23" s="381">
        <v>0</v>
      </c>
      <c r="FK23" s="387">
        <v>0</v>
      </c>
      <c r="FL23" s="387"/>
      <c r="FM23" s="388"/>
      <c r="FN23" s="388">
        <v>0</v>
      </c>
      <c r="FO23" s="388">
        <v>0</v>
      </c>
      <c r="FP23" s="388">
        <v>0</v>
      </c>
      <c r="FQ23" s="388"/>
      <c r="FR23" s="388">
        <v>0</v>
      </c>
      <c r="FS23" s="388">
        <v>0</v>
      </c>
      <c r="FT23" s="387">
        <v>0</v>
      </c>
      <c r="FU23" s="387">
        <v>0</v>
      </c>
      <c r="FV23" s="388"/>
      <c r="FW23" s="388"/>
      <c r="FX23" s="387">
        <v>0</v>
      </c>
      <c r="FY23" s="378"/>
      <c r="FZ23" s="395">
        <f t="shared" si="2"/>
        <v>777886.55408079643</v>
      </c>
      <c r="GA23" s="395">
        <f t="shared" si="0"/>
        <v>0</v>
      </c>
      <c r="GB23" s="395">
        <f t="shared" si="0"/>
        <v>2545.3318559556787</v>
      </c>
      <c r="GC23" s="395">
        <f t="shared" si="0"/>
        <v>0</v>
      </c>
      <c r="GD23" s="395">
        <f t="shared" si="0"/>
        <v>0</v>
      </c>
      <c r="GE23" s="395">
        <f t="shared" si="0"/>
        <v>0</v>
      </c>
      <c r="GF23" s="378"/>
      <c r="GG23" s="395">
        <f t="shared" si="3"/>
        <v>492966.85938735242</v>
      </c>
      <c r="GH23" s="395">
        <f t="shared" si="1"/>
        <v>0</v>
      </c>
      <c r="GI23" s="395">
        <f t="shared" si="1"/>
        <v>1026.8631578947368</v>
      </c>
      <c r="GJ23" s="395">
        <f t="shared" si="1"/>
        <v>0</v>
      </c>
      <c r="GK23" s="395">
        <f t="shared" si="1"/>
        <v>0</v>
      </c>
      <c r="GL23" s="395">
        <f t="shared" si="1"/>
        <v>0</v>
      </c>
      <c r="GM23" s="395"/>
      <c r="GN23" s="395">
        <v>0</v>
      </c>
      <c r="GO23" s="377">
        <v>0</v>
      </c>
      <c r="GP23" s="378"/>
      <c r="GQ23" s="378"/>
      <c r="GR23" s="378"/>
      <c r="GS23" s="378"/>
      <c r="GT23" s="378"/>
      <c r="GU23" s="378">
        <v>0</v>
      </c>
      <c r="GV23" s="378"/>
      <c r="GW23" s="378"/>
      <c r="GX23" s="378"/>
      <c r="GY23" s="378">
        <f t="shared" si="4"/>
        <v>492966.85938735242</v>
      </c>
      <c r="GZ23" s="378">
        <f t="shared" si="5"/>
        <v>0</v>
      </c>
      <c r="HA23" s="378">
        <f t="shared" si="6"/>
        <v>1026.8631578947368</v>
      </c>
    </row>
    <row r="24" spans="1:209" customFormat="1" ht="15">
      <c r="A24" s="266">
        <v>2402</v>
      </c>
      <c r="B24" s="266">
        <v>103342</v>
      </c>
      <c r="C24" s="266" t="s">
        <v>578</v>
      </c>
      <c r="D24" s="175" t="s">
        <v>358</v>
      </c>
      <c r="E24" s="267" t="s">
        <v>573</v>
      </c>
      <c r="F24" s="267" t="s">
        <v>571</v>
      </c>
      <c r="G24" s="320"/>
      <c r="H24" s="377">
        <v>1396395.5054949999</v>
      </c>
      <c r="I24" s="377">
        <v>-7119.8399999999992</v>
      </c>
      <c r="J24" s="377">
        <v>-18078.900000000001</v>
      </c>
      <c r="K24" s="377">
        <v>1371196.7654949999</v>
      </c>
      <c r="L24" s="378"/>
      <c r="M24" s="379">
        <v>116366.29212458333</v>
      </c>
      <c r="N24" s="379">
        <v>46527.000000000015</v>
      </c>
      <c r="O24" s="380"/>
      <c r="P24" s="380">
        <v>0</v>
      </c>
      <c r="Q24" s="380">
        <v>11000</v>
      </c>
      <c r="R24" s="380">
        <v>0</v>
      </c>
      <c r="S24" s="380">
        <v>0</v>
      </c>
      <c r="T24" s="380">
        <v>0</v>
      </c>
      <c r="U24" s="380">
        <v>25467.508333333331</v>
      </c>
      <c r="V24" s="379">
        <v>-593.31999999999994</v>
      </c>
      <c r="W24" s="379">
        <v>-1506.575</v>
      </c>
      <c r="X24" s="380"/>
      <c r="Y24" s="380">
        <v>0</v>
      </c>
      <c r="Z24" s="379">
        <v>197260.90545791664</v>
      </c>
      <c r="AA24" s="381">
        <v>116366.29212458333</v>
      </c>
      <c r="AB24" s="381"/>
      <c r="AC24" s="382"/>
      <c r="AD24" s="382">
        <v>0</v>
      </c>
      <c r="AE24" s="382">
        <v>11000</v>
      </c>
      <c r="AF24" s="382">
        <v>0</v>
      </c>
      <c r="AG24" s="382"/>
      <c r="AH24" s="382">
        <v>0</v>
      </c>
      <c r="AI24" s="382">
        <v>25467.508333333331</v>
      </c>
      <c r="AJ24" s="381">
        <v>-593.31999999999994</v>
      </c>
      <c r="AK24" s="381">
        <v>-1506.575</v>
      </c>
      <c r="AL24" s="382"/>
      <c r="AM24" s="382">
        <v>0</v>
      </c>
      <c r="AN24" s="381">
        <v>150733.90545791664</v>
      </c>
      <c r="AO24" s="383">
        <v>116366.29212458333</v>
      </c>
      <c r="AP24" s="383"/>
      <c r="AQ24" s="384"/>
      <c r="AR24" s="384">
        <v>0</v>
      </c>
      <c r="AS24" s="384">
        <v>11000</v>
      </c>
      <c r="AT24" s="384">
        <v>0</v>
      </c>
      <c r="AU24" s="384"/>
      <c r="AV24" s="384">
        <v>0</v>
      </c>
      <c r="AW24" s="384">
        <v>25467.508333333331</v>
      </c>
      <c r="AX24" s="383">
        <v>-593.31999999999994</v>
      </c>
      <c r="AY24" s="383">
        <v>-1506.575</v>
      </c>
      <c r="AZ24" s="384"/>
      <c r="BA24" s="384">
        <v>0</v>
      </c>
      <c r="BB24" s="383">
        <v>150733.90545791664</v>
      </c>
      <c r="BC24" s="385">
        <v>116366.29212458333</v>
      </c>
      <c r="BD24" s="385"/>
      <c r="BE24" s="386"/>
      <c r="BF24" s="386">
        <v>0</v>
      </c>
      <c r="BG24" s="386">
        <v>11000</v>
      </c>
      <c r="BH24" s="386">
        <v>0</v>
      </c>
      <c r="BI24" s="386"/>
      <c r="BJ24" s="386">
        <v>0</v>
      </c>
      <c r="BK24" s="386">
        <v>25467.508333333331</v>
      </c>
      <c r="BL24" s="385">
        <v>-593.31999999999994</v>
      </c>
      <c r="BM24" s="385">
        <v>-1506.575</v>
      </c>
      <c r="BN24" s="386"/>
      <c r="BO24" s="386"/>
      <c r="BP24" s="385">
        <v>150733.90545791664</v>
      </c>
      <c r="BQ24" s="387">
        <v>116366.29212458333</v>
      </c>
      <c r="BR24" s="387"/>
      <c r="BS24" s="388"/>
      <c r="BT24" s="388">
        <v>0</v>
      </c>
      <c r="BU24" s="388">
        <v>11000</v>
      </c>
      <c r="BV24" s="388">
        <v>0</v>
      </c>
      <c r="BW24" s="388"/>
      <c r="BX24" s="388">
        <v>0</v>
      </c>
      <c r="BY24" s="388">
        <v>25467.508333333331</v>
      </c>
      <c r="BZ24" s="387">
        <v>-593.31999999999994</v>
      </c>
      <c r="CA24" s="387">
        <v>-1506.575</v>
      </c>
      <c r="CB24" s="388"/>
      <c r="CC24" s="388"/>
      <c r="CD24" s="387">
        <v>150733.90545791664</v>
      </c>
      <c r="CE24" s="389">
        <v>116366.29212458333</v>
      </c>
      <c r="CF24" s="389">
        <v>45667.44</v>
      </c>
      <c r="CG24" s="390"/>
      <c r="CH24" s="390">
        <v>0</v>
      </c>
      <c r="CI24" s="390">
        <v>11000</v>
      </c>
      <c r="CJ24" s="390">
        <v>0</v>
      </c>
      <c r="CK24" s="390">
        <v>0</v>
      </c>
      <c r="CL24" s="390">
        <v>0</v>
      </c>
      <c r="CM24" s="390">
        <v>25467.508333333331</v>
      </c>
      <c r="CN24" s="389">
        <v>-593.31999999999994</v>
      </c>
      <c r="CO24" s="389">
        <v>-1506.575</v>
      </c>
      <c r="CP24" s="390"/>
      <c r="CQ24" s="390"/>
      <c r="CR24" s="389">
        <v>196401.34545791664</v>
      </c>
      <c r="CS24" s="391">
        <v>116366.29212458333</v>
      </c>
      <c r="CT24" s="391"/>
      <c r="CU24" s="392"/>
      <c r="CV24" s="392">
        <v>0</v>
      </c>
      <c r="CW24" s="392">
        <v>11000</v>
      </c>
      <c r="CX24" s="392">
        <v>0</v>
      </c>
      <c r="CY24" s="392"/>
      <c r="CZ24" s="392">
        <v>0</v>
      </c>
      <c r="DA24" s="392">
        <v>25467.508333333331</v>
      </c>
      <c r="DB24" s="391">
        <v>-593.31999999999994</v>
      </c>
      <c r="DC24" s="391">
        <v>-1506.575</v>
      </c>
      <c r="DD24" s="392"/>
      <c r="DE24" s="392"/>
      <c r="DF24" s="391">
        <v>150733.90545791664</v>
      </c>
      <c r="DG24" s="385">
        <v>116366.29212458333</v>
      </c>
      <c r="DH24" s="385"/>
      <c r="DI24" s="386"/>
      <c r="DJ24" s="386">
        <v>0</v>
      </c>
      <c r="DK24" s="386">
        <v>11000</v>
      </c>
      <c r="DL24" s="386">
        <v>0</v>
      </c>
      <c r="DM24" s="386"/>
      <c r="DN24" s="386">
        <v>0</v>
      </c>
      <c r="DO24" s="386">
        <v>25467.508333333331</v>
      </c>
      <c r="DP24" s="385">
        <v>-593.31999999999994</v>
      </c>
      <c r="DQ24" s="385">
        <v>-1506.575</v>
      </c>
      <c r="DR24" s="386"/>
      <c r="DS24" s="386"/>
      <c r="DT24" s="385">
        <v>150733.90545791664</v>
      </c>
      <c r="DU24" s="393">
        <v>116366.29212458333</v>
      </c>
      <c r="DV24" s="393"/>
      <c r="DW24" s="394"/>
      <c r="DX24" s="394">
        <v>0</v>
      </c>
      <c r="DY24" s="394">
        <v>11000</v>
      </c>
      <c r="DZ24" s="394">
        <v>0</v>
      </c>
      <c r="EA24" s="394"/>
      <c r="EB24" s="394">
        <v>0</v>
      </c>
      <c r="EC24" s="394">
        <v>25467.508333333331</v>
      </c>
      <c r="ED24" s="393">
        <v>-593.31999999999994</v>
      </c>
      <c r="EE24" s="393">
        <v>-1506.575</v>
      </c>
      <c r="EF24" s="394"/>
      <c r="EG24" s="394"/>
      <c r="EH24" s="393">
        <v>150733.90545791664</v>
      </c>
      <c r="EI24" s="383">
        <v>116366.29212458333</v>
      </c>
      <c r="EJ24" s="383">
        <v>40440.656842105273</v>
      </c>
      <c r="EK24" s="384"/>
      <c r="EL24" s="384">
        <v>0</v>
      </c>
      <c r="EM24" s="384">
        <v>11000</v>
      </c>
      <c r="EN24" s="384">
        <v>0</v>
      </c>
      <c r="EO24" s="384">
        <v>0</v>
      </c>
      <c r="EP24" s="384">
        <v>0</v>
      </c>
      <c r="EQ24" s="384">
        <v>25467.508333333331</v>
      </c>
      <c r="ER24" s="383">
        <v>-593.31999999999994</v>
      </c>
      <c r="ES24" s="383">
        <v>-1506.575</v>
      </c>
      <c r="ET24" s="384"/>
      <c r="EU24" s="384"/>
      <c r="EV24" s="383">
        <v>191174.56230002191</v>
      </c>
      <c r="EW24" s="381">
        <v>116366.29212458333</v>
      </c>
      <c r="EX24" s="381"/>
      <c r="EY24" s="382"/>
      <c r="EZ24" s="382">
        <v>0</v>
      </c>
      <c r="FA24" s="382">
        <v>11000</v>
      </c>
      <c r="FB24" s="382">
        <v>0</v>
      </c>
      <c r="FC24" s="382"/>
      <c r="FD24" s="382">
        <v>0</v>
      </c>
      <c r="FE24" s="382">
        <v>25467.508333333331</v>
      </c>
      <c r="FF24" s="381">
        <v>-593.31999999999994</v>
      </c>
      <c r="FG24" s="381">
        <v>-1506.575</v>
      </c>
      <c r="FH24" s="382"/>
      <c r="FI24" s="382"/>
      <c r="FJ24" s="381">
        <v>150733.90545791664</v>
      </c>
      <c r="FK24" s="387">
        <v>116366.29212458333</v>
      </c>
      <c r="FL24" s="387"/>
      <c r="FM24" s="388"/>
      <c r="FN24" s="388">
        <v>0</v>
      </c>
      <c r="FO24" s="388">
        <v>11000</v>
      </c>
      <c r="FP24" s="388">
        <v>0</v>
      </c>
      <c r="FQ24" s="388"/>
      <c r="FR24" s="388">
        <v>0</v>
      </c>
      <c r="FS24" s="388">
        <v>25467.508333333331</v>
      </c>
      <c r="FT24" s="387">
        <v>-593.31999999999994</v>
      </c>
      <c r="FU24" s="387">
        <v>-1506.575</v>
      </c>
      <c r="FV24" s="388"/>
      <c r="FW24" s="388"/>
      <c r="FX24" s="387">
        <v>150733.90545791664</v>
      </c>
      <c r="FY24" s="378"/>
      <c r="FZ24" s="395">
        <f t="shared" si="2"/>
        <v>1661030.6023371057</v>
      </c>
      <c r="GA24" s="395">
        <f t="shared" si="0"/>
        <v>0</v>
      </c>
      <c r="GB24" s="395">
        <f t="shared" si="0"/>
        <v>305610.09999999998</v>
      </c>
      <c r="GC24" s="395">
        <f t="shared" si="0"/>
        <v>-7119.8399999999974</v>
      </c>
      <c r="GD24" s="395">
        <f t="shared" si="0"/>
        <v>-18078.900000000005</v>
      </c>
      <c r="GE24" s="395">
        <f t="shared" si="0"/>
        <v>0</v>
      </c>
      <c r="GF24" s="378"/>
      <c r="GG24" s="395">
        <f t="shared" si="3"/>
        <v>428625.87637374998</v>
      </c>
      <c r="GH24" s="395">
        <f t="shared" si="1"/>
        <v>0</v>
      </c>
      <c r="GI24" s="395">
        <f t="shared" si="1"/>
        <v>76402.524999999994</v>
      </c>
      <c r="GJ24" s="395">
        <f t="shared" si="1"/>
        <v>-1779.9599999999998</v>
      </c>
      <c r="GK24" s="395">
        <f t="shared" si="1"/>
        <v>-4519.7250000000004</v>
      </c>
      <c r="GL24" s="395">
        <f t="shared" si="1"/>
        <v>0</v>
      </c>
      <c r="GM24" s="395"/>
      <c r="GN24" s="395">
        <v>0</v>
      </c>
      <c r="GO24" s="377">
        <v>0</v>
      </c>
      <c r="GP24" s="378"/>
      <c r="GQ24" s="378"/>
      <c r="GR24" s="378"/>
      <c r="GS24" s="378"/>
      <c r="GT24" s="378"/>
      <c r="GU24" s="378">
        <v>7450</v>
      </c>
      <c r="GV24" s="378"/>
      <c r="GW24" s="378"/>
      <c r="GX24" s="378"/>
      <c r="GY24" s="378">
        <f t="shared" si="4"/>
        <v>428625.87637374998</v>
      </c>
      <c r="GZ24" s="378">
        <f t="shared" si="5"/>
        <v>0</v>
      </c>
      <c r="HA24" s="378">
        <f t="shared" si="6"/>
        <v>76402.524999999994</v>
      </c>
    </row>
    <row r="25" spans="1:209" customFormat="1" ht="15">
      <c r="A25" s="266">
        <v>2401</v>
      </c>
      <c r="B25" s="266">
        <v>103341</v>
      </c>
      <c r="C25" s="266" t="s">
        <v>579</v>
      </c>
      <c r="D25" s="175" t="s">
        <v>359</v>
      </c>
      <c r="E25" s="267" t="s">
        <v>573</v>
      </c>
      <c r="F25" s="267" t="s">
        <v>571</v>
      </c>
      <c r="G25" s="320"/>
      <c r="H25" s="377">
        <v>1908904</v>
      </c>
      <c r="I25" s="377">
        <v>-9936.48</v>
      </c>
      <c r="J25" s="377">
        <v>-21049</v>
      </c>
      <c r="K25" s="377">
        <v>1877918.52</v>
      </c>
      <c r="L25" s="378"/>
      <c r="M25" s="379">
        <v>159075.33333333334</v>
      </c>
      <c r="N25" s="379">
        <v>0</v>
      </c>
      <c r="O25" s="380"/>
      <c r="P25" s="380">
        <v>0</v>
      </c>
      <c r="Q25" s="380">
        <v>0</v>
      </c>
      <c r="R25" s="380">
        <v>0</v>
      </c>
      <c r="S25" s="380">
        <v>0</v>
      </c>
      <c r="T25" s="380">
        <v>0</v>
      </c>
      <c r="U25" s="380">
        <v>0</v>
      </c>
      <c r="V25" s="379">
        <v>-828.04</v>
      </c>
      <c r="W25" s="379">
        <v>-1754.0833333333333</v>
      </c>
      <c r="X25" s="380"/>
      <c r="Y25" s="380">
        <v>0</v>
      </c>
      <c r="Z25" s="379">
        <v>156493.21</v>
      </c>
      <c r="AA25" s="381">
        <v>159075.33333333334</v>
      </c>
      <c r="AB25" s="381"/>
      <c r="AC25" s="382"/>
      <c r="AD25" s="382">
        <v>0</v>
      </c>
      <c r="AE25" s="382">
        <v>0</v>
      </c>
      <c r="AF25" s="382">
        <v>0</v>
      </c>
      <c r="AG25" s="382"/>
      <c r="AH25" s="382">
        <v>0</v>
      </c>
      <c r="AI25" s="382">
        <v>0</v>
      </c>
      <c r="AJ25" s="381">
        <v>-828.04</v>
      </c>
      <c r="AK25" s="381">
        <v>-1754.0833333333333</v>
      </c>
      <c r="AL25" s="382"/>
      <c r="AM25" s="382">
        <v>0</v>
      </c>
      <c r="AN25" s="381">
        <v>156493.21</v>
      </c>
      <c r="AO25" s="383">
        <v>159075.33333333334</v>
      </c>
      <c r="AP25" s="383"/>
      <c r="AQ25" s="384"/>
      <c r="AR25" s="384">
        <v>0</v>
      </c>
      <c r="AS25" s="384">
        <v>0</v>
      </c>
      <c r="AT25" s="384">
        <v>0</v>
      </c>
      <c r="AU25" s="384"/>
      <c r="AV25" s="384">
        <v>0</v>
      </c>
      <c r="AW25" s="384">
        <v>0</v>
      </c>
      <c r="AX25" s="383">
        <v>-828.04</v>
      </c>
      <c r="AY25" s="383">
        <v>-1754.0833333333333</v>
      </c>
      <c r="AZ25" s="384"/>
      <c r="BA25" s="384">
        <v>0</v>
      </c>
      <c r="BB25" s="383">
        <v>156493.21</v>
      </c>
      <c r="BC25" s="385">
        <v>159075.33333333334</v>
      </c>
      <c r="BD25" s="385"/>
      <c r="BE25" s="386"/>
      <c r="BF25" s="386">
        <v>0</v>
      </c>
      <c r="BG25" s="386">
        <v>0</v>
      </c>
      <c r="BH25" s="386">
        <v>0</v>
      </c>
      <c r="BI25" s="386"/>
      <c r="BJ25" s="386">
        <v>0</v>
      </c>
      <c r="BK25" s="386">
        <v>0</v>
      </c>
      <c r="BL25" s="385">
        <v>-828.04</v>
      </c>
      <c r="BM25" s="385">
        <v>-1754.0833333333333</v>
      </c>
      <c r="BN25" s="386"/>
      <c r="BO25" s="386"/>
      <c r="BP25" s="385">
        <v>156493.21</v>
      </c>
      <c r="BQ25" s="387">
        <v>159075.33333333334</v>
      </c>
      <c r="BR25" s="387"/>
      <c r="BS25" s="388"/>
      <c r="BT25" s="388">
        <v>0</v>
      </c>
      <c r="BU25" s="388">
        <v>0</v>
      </c>
      <c r="BV25" s="388">
        <v>0</v>
      </c>
      <c r="BW25" s="388"/>
      <c r="BX25" s="388">
        <v>0</v>
      </c>
      <c r="BY25" s="388">
        <v>0</v>
      </c>
      <c r="BZ25" s="387">
        <v>-828.04</v>
      </c>
      <c r="CA25" s="387">
        <v>-1754.0833333333333</v>
      </c>
      <c r="CB25" s="388"/>
      <c r="CC25" s="388"/>
      <c r="CD25" s="387">
        <v>156493.21</v>
      </c>
      <c r="CE25" s="389">
        <v>159075.33333333334</v>
      </c>
      <c r="CF25" s="389">
        <v>0</v>
      </c>
      <c r="CG25" s="390"/>
      <c r="CH25" s="390">
        <v>0</v>
      </c>
      <c r="CI25" s="390">
        <v>0</v>
      </c>
      <c r="CJ25" s="390">
        <v>0</v>
      </c>
      <c r="CK25" s="390">
        <v>0</v>
      </c>
      <c r="CL25" s="390">
        <v>0</v>
      </c>
      <c r="CM25" s="390">
        <v>0</v>
      </c>
      <c r="CN25" s="389">
        <v>-828.04</v>
      </c>
      <c r="CO25" s="389">
        <v>-1754.0833333333333</v>
      </c>
      <c r="CP25" s="390"/>
      <c r="CQ25" s="390"/>
      <c r="CR25" s="389">
        <v>156493.21</v>
      </c>
      <c r="CS25" s="391">
        <v>159075.33333333334</v>
      </c>
      <c r="CT25" s="391"/>
      <c r="CU25" s="392"/>
      <c r="CV25" s="392">
        <v>0</v>
      </c>
      <c r="CW25" s="392">
        <v>0</v>
      </c>
      <c r="CX25" s="392">
        <v>0</v>
      </c>
      <c r="CY25" s="392"/>
      <c r="CZ25" s="392">
        <v>0</v>
      </c>
      <c r="DA25" s="392">
        <v>0</v>
      </c>
      <c r="DB25" s="391">
        <v>-828.04</v>
      </c>
      <c r="DC25" s="391">
        <v>-1754.0833333333333</v>
      </c>
      <c r="DD25" s="392"/>
      <c r="DE25" s="392"/>
      <c r="DF25" s="391">
        <v>156493.21</v>
      </c>
      <c r="DG25" s="385">
        <v>159075.33333333334</v>
      </c>
      <c r="DH25" s="385"/>
      <c r="DI25" s="386"/>
      <c r="DJ25" s="386">
        <v>0</v>
      </c>
      <c r="DK25" s="386">
        <v>0</v>
      </c>
      <c r="DL25" s="386">
        <v>0</v>
      </c>
      <c r="DM25" s="386"/>
      <c r="DN25" s="386">
        <v>0</v>
      </c>
      <c r="DO25" s="386">
        <v>0</v>
      </c>
      <c r="DP25" s="385">
        <v>-828.04</v>
      </c>
      <c r="DQ25" s="385">
        <v>-1754.0833333333333</v>
      </c>
      <c r="DR25" s="386"/>
      <c r="DS25" s="386"/>
      <c r="DT25" s="385">
        <v>156493.21</v>
      </c>
      <c r="DU25" s="393">
        <v>159075.33333333334</v>
      </c>
      <c r="DV25" s="393"/>
      <c r="DW25" s="394"/>
      <c r="DX25" s="394">
        <v>0</v>
      </c>
      <c r="DY25" s="394">
        <v>0</v>
      </c>
      <c r="DZ25" s="394">
        <v>0</v>
      </c>
      <c r="EA25" s="394"/>
      <c r="EB25" s="394">
        <v>0</v>
      </c>
      <c r="EC25" s="394">
        <v>0</v>
      </c>
      <c r="ED25" s="393">
        <v>-828.04</v>
      </c>
      <c r="EE25" s="393">
        <v>-1754.0833333333333</v>
      </c>
      <c r="EF25" s="394"/>
      <c r="EG25" s="394"/>
      <c r="EH25" s="393">
        <v>156493.21</v>
      </c>
      <c r="EI25" s="383">
        <v>159075.33333333334</v>
      </c>
      <c r="EJ25" s="383">
        <v>0</v>
      </c>
      <c r="EK25" s="384"/>
      <c r="EL25" s="384">
        <v>0</v>
      </c>
      <c r="EM25" s="384">
        <v>0</v>
      </c>
      <c r="EN25" s="384">
        <v>0</v>
      </c>
      <c r="EO25" s="384">
        <v>0</v>
      </c>
      <c r="EP25" s="384">
        <v>0</v>
      </c>
      <c r="EQ25" s="384">
        <v>0</v>
      </c>
      <c r="ER25" s="383">
        <v>-828.04</v>
      </c>
      <c r="ES25" s="383">
        <v>-1754.0833333333333</v>
      </c>
      <c r="ET25" s="384"/>
      <c r="EU25" s="384"/>
      <c r="EV25" s="383">
        <v>156493.21</v>
      </c>
      <c r="EW25" s="381">
        <v>159075.33333333334</v>
      </c>
      <c r="EX25" s="381"/>
      <c r="EY25" s="382"/>
      <c r="EZ25" s="382">
        <v>0</v>
      </c>
      <c r="FA25" s="382">
        <v>0</v>
      </c>
      <c r="FB25" s="382">
        <v>0</v>
      </c>
      <c r="FC25" s="382"/>
      <c r="FD25" s="382">
        <v>0</v>
      </c>
      <c r="FE25" s="382">
        <v>0</v>
      </c>
      <c r="FF25" s="381">
        <v>-828.04</v>
      </c>
      <c r="FG25" s="381">
        <v>-1754.0833333333333</v>
      </c>
      <c r="FH25" s="382"/>
      <c r="FI25" s="382"/>
      <c r="FJ25" s="381">
        <v>156493.21</v>
      </c>
      <c r="FK25" s="387">
        <v>159075.33333333334</v>
      </c>
      <c r="FL25" s="387"/>
      <c r="FM25" s="388"/>
      <c r="FN25" s="388">
        <v>0</v>
      </c>
      <c r="FO25" s="388">
        <v>0</v>
      </c>
      <c r="FP25" s="388">
        <v>0</v>
      </c>
      <c r="FQ25" s="388"/>
      <c r="FR25" s="388">
        <v>0</v>
      </c>
      <c r="FS25" s="388">
        <v>0</v>
      </c>
      <c r="FT25" s="387">
        <v>-828.04</v>
      </c>
      <c r="FU25" s="387">
        <v>-1754.0833333333333</v>
      </c>
      <c r="FV25" s="388"/>
      <c r="FW25" s="388"/>
      <c r="FX25" s="387">
        <v>156493.21</v>
      </c>
      <c r="FY25" s="378"/>
      <c r="FZ25" s="395">
        <f t="shared" si="2"/>
        <v>1908903.9999999998</v>
      </c>
      <c r="GA25" s="395">
        <f t="shared" si="2"/>
        <v>0</v>
      </c>
      <c r="GB25" s="395">
        <f t="shared" si="2"/>
        <v>0</v>
      </c>
      <c r="GC25" s="395">
        <f t="shared" si="2"/>
        <v>-9936.48</v>
      </c>
      <c r="GD25" s="395">
        <f t="shared" si="2"/>
        <v>-21049</v>
      </c>
      <c r="GE25" s="395">
        <f t="shared" si="2"/>
        <v>0</v>
      </c>
      <c r="GF25" s="378"/>
      <c r="GG25" s="395">
        <f t="shared" si="3"/>
        <v>477226</v>
      </c>
      <c r="GH25" s="395">
        <f t="shared" si="3"/>
        <v>0</v>
      </c>
      <c r="GI25" s="395">
        <f t="shared" si="3"/>
        <v>0</v>
      </c>
      <c r="GJ25" s="395">
        <f t="shared" si="3"/>
        <v>-2484.12</v>
      </c>
      <c r="GK25" s="395">
        <f t="shared" si="3"/>
        <v>-5262.25</v>
      </c>
      <c r="GL25" s="395">
        <f t="shared" si="3"/>
        <v>0</v>
      </c>
      <c r="GM25" s="395"/>
      <c r="GN25" s="395">
        <v>0</v>
      </c>
      <c r="GO25" s="377">
        <v>0</v>
      </c>
      <c r="GP25" s="378"/>
      <c r="GQ25" s="378"/>
      <c r="GR25" s="378"/>
      <c r="GS25" s="378"/>
      <c r="GT25" s="378"/>
      <c r="GU25" s="378">
        <v>8254</v>
      </c>
      <c r="GV25" s="378"/>
      <c r="GW25" s="378"/>
      <c r="GX25" s="378"/>
      <c r="GY25" s="378">
        <f t="shared" si="4"/>
        <v>477226</v>
      </c>
      <c r="GZ25" s="378">
        <f t="shared" si="5"/>
        <v>0</v>
      </c>
      <c r="HA25" s="378">
        <f t="shared" si="6"/>
        <v>0</v>
      </c>
    </row>
    <row r="26" spans="1:209" customFormat="1" ht="15">
      <c r="A26" s="266">
        <v>4115</v>
      </c>
      <c r="B26" s="266">
        <v>103493</v>
      </c>
      <c r="C26" s="266" t="s">
        <v>580</v>
      </c>
      <c r="D26" s="175" t="s">
        <v>360</v>
      </c>
      <c r="E26" s="267" t="s">
        <v>577</v>
      </c>
      <c r="F26" s="267" t="s">
        <v>571</v>
      </c>
      <c r="G26" s="320"/>
      <c r="H26" s="377">
        <v>5281072.059316094</v>
      </c>
      <c r="I26" s="377">
        <v>-12702.029999999999</v>
      </c>
      <c r="J26" s="377">
        <v>-85617.91</v>
      </c>
      <c r="K26" s="377">
        <v>5182752.1193160936</v>
      </c>
      <c r="L26" s="378"/>
      <c r="M26" s="379">
        <v>440089.33827634115</v>
      </c>
      <c r="N26" s="379">
        <v>0</v>
      </c>
      <c r="O26" s="380"/>
      <c r="P26" s="380">
        <v>0</v>
      </c>
      <c r="Q26" s="380">
        <v>6000</v>
      </c>
      <c r="R26" s="380">
        <v>180369.25</v>
      </c>
      <c r="S26" s="380">
        <v>0</v>
      </c>
      <c r="T26" s="380">
        <v>0</v>
      </c>
      <c r="U26" s="380">
        <v>17387.255833333333</v>
      </c>
      <c r="V26" s="379">
        <v>-1058.5024999999998</v>
      </c>
      <c r="W26" s="379">
        <v>-7134.8258333333333</v>
      </c>
      <c r="X26" s="380"/>
      <c r="Y26" s="380">
        <v>0</v>
      </c>
      <c r="Z26" s="379">
        <v>635652.5157763412</v>
      </c>
      <c r="AA26" s="381">
        <v>440089.33827634115</v>
      </c>
      <c r="AB26" s="381"/>
      <c r="AC26" s="382"/>
      <c r="AD26" s="382">
        <v>0</v>
      </c>
      <c r="AE26" s="382">
        <v>6000</v>
      </c>
      <c r="AF26" s="382">
        <v>180369.25</v>
      </c>
      <c r="AG26" s="382"/>
      <c r="AH26" s="382">
        <v>0</v>
      </c>
      <c r="AI26" s="382">
        <v>17387.255833333333</v>
      </c>
      <c r="AJ26" s="381">
        <v>-1058.5024999999998</v>
      </c>
      <c r="AK26" s="381">
        <v>-7134.8258333333333</v>
      </c>
      <c r="AL26" s="382"/>
      <c r="AM26" s="382">
        <v>0</v>
      </c>
      <c r="AN26" s="381">
        <v>635652.5157763412</v>
      </c>
      <c r="AO26" s="383">
        <v>440089.33827634115</v>
      </c>
      <c r="AP26" s="383"/>
      <c r="AQ26" s="384"/>
      <c r="AR26" s="384">
        <v>0</v>
      </c>
      <c r="AS26" s="384">
        <v>6000</v>
      </c>
      <c r="AT26" s="384">
        <v>180369.25</v>
      </c>
      <c r="AU26" s="384"/>
      <c r="AV26" s="384">
        <v>0</v>
      </c>
      <c r="AW26" s="384">
        <v>17387.255833333333</v>
      </c>
      <c r="AX26" s="383">
        <v>-1058.5024999999998</v>
      </c>
      <c r="AY26" s="383">
        <v>-7134.8258333333333</v>
      </c>
      <c r="AZ26" s="384"/>
      <c r="BA26" s="384">
        <v>0</v>
      </c>
      <c r="BB26" s="383">
        <v>635652.5157763412</v>
      </c>
      <c r="BC26" s="385">
        <v>440089.33827634115</v>
      </c>
      <c r="BD26" s="385"/>
      <c r="BE26" s="386"/>
      <c r="BF26" s="386">
        <v>0</v>
      </c>
      <c r="BG26" s="386">
        <v>6000</v>
      </c>
      <c r="BH26" s="386">
        <v>180369.25</v>
      </c>
      <c r="BI26" s="386"/>
      <c r="BJ26" s="386">
        <v>0</v>
      </c>
      <c r="BK26" s="386">
        <v>17387.255833333333</v>
      </c>
      <c r="BL26" s="385">
        <v>-1058.5024999999998</v>
      </c>
      <c r="BM26" s="385">
        <v>-7134.8258333333333</v>
      </c>
      <c r="BN26" s="386"/>
      <c r="BO26" s="386"/>
      <c r="BP26" s="385">
        <v>635652.5157763412</v>
      </c>
      <c r="BQ26" s="387">
        <v>440089.33827634115</v>
      </c>
      <c r="BR26" s="387"/>
      <c r="BS26" s="388"/>
      <c r="BT26" s="388">
        <v>0</v>
      </c>
      <c r="BU26" s="388">
        <v>6000</v>
      </c>
      <c r="BV26" s="388">
        <v>191518.75</v>
      </c>
      <c r="BW26" s="388"/>
      <c r="BX26" s="388">
        <v>0</v>
      </c>
      <c r="BY26" s="388">
        <v>17387.255833333333</v>
      </c>
      <c r="BZ26" s="387">
        <v>-1058.5024999999998</v>
      </c>
      <c r="CA26" s="387">
        <v>-7134.8258333333333</v>
      </c>
      <c r="CB26" s="388"/>
      <c r="CC26" s="388"/>
      <c r="CD26" s="387">
        <v>646802.0157763412</v>
      </c>
      <c r="CE26" s="389">
        <v>440089.33827634115</v>
      </c>
      <c r="CF26" s="389">
        <v>0</v>
      </c>
      <c r="CG26" s="390"/>
      <c r="CH26" s="390">
        <v>0</v>
      </c>
      <c r="CI26" s="390">
        <v>6000</v>
      </c>
      <c r="CJ26" s="390">
        <v>191518.75</v>
      </c>
      <c r="CK26" s="390">
        <v>0</v>
      </c>
      <c r="CL26" s="390">
        <v>0</v>
      </c>
      <c r="CM26" s="390">
        <v>17387.255833333333</v>
      </c>
      <c r="CN26" s="389">
        <v>-1058.5024999999998</v>
      </c>
      <c r="CO26" s="389">
        <v>-7134.8258333333333</v>
      </c>
      <c r="CP26" s="390"/>
      <c r="CQ26" s="390"/>
      <c r="CR26" s="389">
        <v>646802.0157763412</v>
      </c>
      <c r="CS26" s="391">
        <v>440089.33827634115</v>
      </c>
      <c r="CT26" s="391"/>
      <c r="CU26" s="392"/>
      <c r="CV26" s="392">
        <v>0</v>
      </c>
      <c r="CW26" s="392">
        <v>6000</v>
      </c>
      <c r="CX26" s="392">
        <v>191518.75</v>
      </c>
      <c r="CY26" s="392"/>
      <c r="CZ26" s="392">
        <v>0</v>
      </c>
      <c r="DA26" s="392">
        <v>17387.255833333333</v>
      </c>
      <c r="DB26" s="391">
        <v>-1058.5024999999998</v>
      </c>
      <c r="DC26" s="391">
        <v>-7134.8258333333333</v>
      </c>
      <c r="DD26" s="392"/>
      <c r="DE26" s="392"/>
      <c r="DF26" s="391">
        <v>646802.0157763412</v>
      </c>
      <c r="DG26" s="385">
        <v>440089.33827634115</v>
      </c>
      <c r="DH26" s="385"/>
      <c r="DI26" s="386"/>
      <c r="DJ26" s="386">
        <v>0</v>
      </c>
      <c r="DK26" s="386">
        <v>6000</v>
      </c>
      <c r="DL26" s="386">
        <v>191518.75</v>
      </c>
      <c r="DM26" s="386"/>
      <c r="DN26" s="386">
        <v>0</v>
      </c>
      <c r="DO26" s="386">
        <v>17387.255833333333</v>
      </c>
      <c r="DP26" s="385">
        <v>-1058.5024999999998</v>
      </c>
      <c r="DQ26" s="385">
        <v>-7134.8258333333333</v>
      </c>
      <c r="DR26" s="386"/>
      <c r="DS26" s="386"/>
      <c r="DT26" s="385">
        <v>646802.0157763412</v>
      </c>
      <c r="DU26" s="393">
        <v>440089.33827634115</v>
      </c>
      <c r="DV26" s="393"/>
      <c r="DW26" s="394"/>
      <c r="DX26" s="394">
        <v>0</v>
      </c>
      <c r="DY26" s="394">
        <v>6000</v>
      </c>
      <c r="DZ26" s="394">
        <v>191518.75</v>
      </c>
      <c r="EA26" s="394"/>
      <c r="EB26" s="394">
        <v>0</v>
      </c>
      <c r="EC26" s="394">
        <v>17387.255833333333</v>
      </c>
      <c r="ED26" s="393">
        <v>-1058.5024999999998</v>
      </c>
      <c r="EE26" s="393">
        <v>-7134.8258333333333</v>
      </c>
      <c r="EF26" s="394"/>
      <c r="EG26" s="394"/>
      <c r="EH26" s="393">
        <v>646802.0157763412</v>
      </c>
      <c r="EI26" s="383">
        <v>440089.33827634115</v>
      </c>
      <c r="EJ26" s="383">
        <v>0</v>
      </c>
      <c r="EK26" s="384"/>
      <c r="EL26" s="384">
        <v>0</v>
      </c>
      <c r="EM26" s="384">
        <v>6000</v>
      </c>
      <c r="EN26" s="384">
        <v>191518.75</v>
      </c>
      <c r="EO26" s="384">
        <v>0</v>
      </c>
      <c r="EP26" s="384">
        <v>0</v>
      </c>
      <c r="EQ26" s="384">
        <v>17387.255833333333</v>
      </c>
      <c r="ER26" s="383">
        <v>-1058.5024999999998</v>
      </c>
      <c r="ES26" s="383">
        <v>-7134.8258333333333</v>
      </c>
      <c r="ET26" s="384"/>
      <c r="EU26" s="384"/>
      <c r="EV26" s="383">
        <v>646802.0157763412</v>
      </c>
      <c r="EW26" s="381">
        <v>440089.33827634115</v>
      </c>
      <c r="EX26" s="381"/>
      <c r="EY26" s="382"/>
      <c r="EZ26" s="382">
        <v>0</v>
      </c>
      <c r="FA26" s="382">
        <v>6000</v>
      </c>
      <c r="FB26" s="382">
        <v>191518.75</v>
      </c>
      <c r="FC26" s="382"/>
      <c r="FD26" s="382">
        <v>0</v>
      </c>
      <c r="FE26" s="382">
        <v>17387.255833333333</v>
      </c>
      <c r="FF26" s="381">
        <v>-1058.5024999999998</v>
      </c>
      <c r="FG26" s="381">
        <v>-7134.8258333333333</v>
      </c>
      <c r="FH26" s="382"/>
      <c r="FI26" s="382"/>
      <c r="FJ26" s="381">
        <v>646802.0157763412</v>
      </c>
      <c r="FK26" s="387">
        <v>440089.33827634115</v>
      </c>
      <c r="FL26" s="387"/>
      <c r="FM26" s="388"/>
      <c r="FN26" s="388">
        <v>0</v>
      </c>
      <c r="FO26" s="388">
        <v>6000</v>
      </c>
      <c r="FP26" s="388">
        <v>191518.75</v>
      </c>
      <c r="FQ26" s="388"/>
      <c r="FR26" s="388">
        <v>0</v>
      </c>
      <c r="FS26" s="388">
        <v>17387.255833333333</v>
      </c>
      <c r="FT26" s="387">
        <v>-1058.5024999999998</v>
      </c>
      <c r="FU26" s="387">
        <v>-7134.8258333333333</v>
      </c>
      <c r="FV26" s="388"/>
      <c r="FW26" s="388"/>
      <c r="FX26" s="387">
        <v>646802.0157763412</v>
      </c>
      <c r="FY26" s="378"/>
      <c r="FZ26" s="395">
        <f t="shared" si="2"/>
        <v>5353072.059316095</v>
      </c>
      <c r="GA26" s="395">
        <f t="shared" si="2"/>
        <v>2253627</v>
      </c>
      <c r="GB26" s="395">
        <f t="shared" si="2"/>
        <v>208647.06999999998</v>
      </c>
      <c r="GC26" s="395">
        <f t="shared" si="2"/>
        <v>-12702.03</v>
      </c>
      <c r="GD26" s="395">
        <f t="shared" si="2"/>
        <v>-85617.910000000018</v>
      </c>
      <c r="GE26" s="395">
        <f t="shared" si="2"/>
        <v>0</v>
      </c>
      <c r="GF26" s="378"/>
      <c r="GG26" s="395">
        <f t="shared" si="3"/>
        <v>1338268.0148290235</v>
      </c>
      <c r="GH26" s="395">
        <f t="shared" si="3"/>
        <v>541107.75</v>
      </c>
      <c r="GI26" s="395">
        <f t="shared" si="3"/>
        <v>52161.767500000002</v>
      </c>
      <c r="GJ26" s="395">
        <f t="shared" si="3"/>
        <v>-3175.5074999999997</v>
      </c>
      <c r="GK26" s="395">
        <f t="shared" si="3"/>
        <v>-21404.477500000001</v>
      </c>
      <c r="GL26" s="395">
        <f t="shared" si="3"/>
        <v>0</v>
      </c>
      <c r="GM26" s="395"/>
      <c r="GN26" s="395">
        <v>0</v>
      </c>
      <c r="GO26" s="377">
        <v>0</v>
      </c>
      <c r="GP26" s="378"/>
      <c r="GQ26" s="378"/>
      <c r="GR26" s="378"/>
      <c r="GS26" s="378"/>
      <c r="GT26" s="378"/>
      <c r="GU26" s="378">
        <v>0</v>
      </c>
      <c r="GV26" s="378"/>
      <c r="GW26" s="378"/>
      <c r="GX26" s="378"/>
      <c r="GY26" s="378">
        <f t="shared" si="4"/>
        <v>1338268.0148290235</v>
      </c>
      <c r="GZ26" s="378">
        <f t="shared" si="5"/>
        <v>541107.75</v>
      </c>
      <c r="HA26" s="378">
        <f t="shared" si="6"/>
        <v>52161.767500000002</v>
      </c>
    </row>
    <row r="27" spans="1:209" customFormat="1" ht="15">
      <c r="A27" s="266">
        <v>2030</v>
      </c>
      <c r="B27" s="266">
        <v>103172</v>
      </c>
      <c r="C27" s="266" t="s">
        <v>581</v>
      </c>
      <c r="D27" s="175" t="s">
        <v>361</v>
      </c>
      <c r="E27" s="267" t="s">
        <v>573</v>
      </c>
      <c r="F27" s="267" t="s">
        <v>571</v>
      </c>
      <c r="G27" s="320"/>
      <c r="H27" s="377">
        <v>3696355.5161377657</v>
      </c>
      <c r="I27" s="377">
        <v>-16143.519999999999</v>
      </c>
      <c r="J27" s="377">
        <v>-33389.800000000003</v>
      </c>
      <c r="K27" s="377">
        <v>3646822.1961377659</v>
      </c>
      <c r="L27" s="378"/>
      <c r="M27" s="379">
        <v>308029.62634481379</v>
      </c>
      <c r="N27" s="379">
        <v>48790.560000000005</v>
      </c>
      <c r="O27" s="380"/>
      <c r="P27" s="380">
        <v>0</v>
      </c>
      <c r="Q27" s="380">
        <v>0</v>
      </c>
      <c r="R27" s="380">
        <v>0</v>
      </c>
      <c r="S27" s="380">
        <v>0</v>
      </c>
      <c r="T27" s="380">
        <v>0</v>
      </c>
      <c r="U27" s="380">
        <v>0</v>
      </c>
      <c r="V27" s="379">
        <v>-1345.2933333333333</v>
      </c>
      <c r="W27" s="379">
        <v>-2782.4833333333336</v>
      </c>
      <c r="X27" s="380"/>
      <c r="Y27" s="380">
        <v>0</v>
      </c>
      <c r="Z27" s="379">
        <v>352692.40967814712</v>
      </c>
      <c r="AA27" s="381">
        <v>308029.62634481379</v>
      </c>
      <c r="AB27" s="381"/>
      <c r="AC27" s="382"/>
      <c r="AD27" s="382">
        <v>0</v>
      </c>
      <c r="AE27" s="382">
        <v>0</v>
      </c>
      <c r="AF27" s="382">
        <v>0</v>
      </c>
      <c r="AG27" s="382"/>
      <c r="AH27" s="382">
        <v>0</v>
      </c>
      <c r="AI27" s="382">
        <v>0</v>
      </c>
      <c r="AJ27" s="381">
        <v>-1345.2933333333333</v>
      </c>
      <c r="AK27" s="381">
        <v>-2782.4833333333336</v>
      </c>
      <c r="AL27" s="382"/>
      <c r="AM27" s="382">
        <v>0</v>
      </c>
      <c r="AN27" s="381">
        <v>303901.84967814712</v>
      </c>
      <c r="AO27" s="383">
        <v>308029.62634481379</v>
      </c>
      <c r="AP27" s="383"/>
      <c r="AQ27" s="384"/>
      <c r="AR27" s="384">
        <v>0</v>
      </c>
      <c r="AS27" s="384">
        <v>0</v>
      </c>
      <c r="AT27" s="384">
        <v>0</v>
      </c>
      <c r="AU27" s="384"/>
      <c r="AV27" s="384">
        <v>0</v>
      </c>
      <c r="AW27" s="384">
        <v>0</v>
      </c>
      <c r="AX27" s="383">
        <v>-1345.2933333333333</v>
      </c>
      <c r="AY27" s="383">
        <v>-2782.4833333333336</v>
      </c>
      <c r="AZ27" s="384"/>
      <c r="BA27" s="384">
        <v>0</v>
      </c>
      <c r="BB27" s="383">
        <v>303901.84967814712</v>
      </c>
      <c r="BC27" s="385">
        <v>308029.62634481379</v>
      </c>
      <c r="BD27" s="385"/>
      <c r="BE27" s="386"/>
      <c r="BF27" s="386">
        <v>0</v>
      </c>
      <c r="BG27" s="386">
        <v>0</v>
      </c>
      <c r="BH27" s="386">
        <v>0</v>
      </c>
      <c r="BI27" s="386"/>
      <c r="BJ27" s="386">
        <v>0</v>
      </c>
      <c r="BK27" s="386">
        <v>0</v>
      </c>
      <c r="BL27" s="385">
        <v>-1345.2933333333333</v>
      </c>
      <c r="BM27" s="385">
        <v>-2782.4833333333336</v>
      </c>
      <c r="BN27" s="386"/>
      <c r="BO27" s="386"/>
      <c r="BP27" s="385">
        <v>303901.84967814712</v>
      </c>
      <c r="BQ27" s="387">
        <v>308029.62634481379</v>
      </c>
      <c r="BR27" s="387"/>
      <c r="BS27" s="388"/>
      <c r="BT27" s="388">
        <v>0</v>
      </c>
      <c r="BU27" s="388">
        <v>0</v>
      </c>
      <c r="BV27" s="388">
        <v>0</v>
      </c>
      <c r="BW27" s="388"/>
      <c r="BX27" s="388">
        <v>0</v>
      </c>
      <c r="BY27" s="388">
        <v>0</v>
      </c>
      <c r="BZ27" s="387">
        <v>-1345.2933333333333</v>
      </c>
      <c r="CA27" s="387">
        <v>-2782.4833333333336</v>
      </c>
      <c r="CB27" s="388"/>
      <c r="CC27" s="388"/>
      <c r="CD27" s="387">
        <v>303901.84967814712</v>
      </c>
      <c r="CE27" s="389">
        <v>308029.62634481379</v>
      </c>
      <c r="CF27" s="389">
        <v>49530.000000000007</v>
      </c>
      <c r="CG27" s="390"/>
      <c r="CH27" s="390">
        <v>0</v>
      </c>
      <c r="CI27" s="390">
        <v>0</v>
      </c>
      <c r="CJ27" s="390">
        <v>0</v>
      </c>
      <c r="CK27" s="390">
        <v>0</v>
      </c>
      <c r="CL27" s="390">
        <v>0</v>
      </c>
      <c r="CM27" s="390">
        <v>0</v>
      </c>
      <c r="CN27" s="389">
        <v>-1345.2933333333333</v>
      </c>
      <c r="CO27" s="389">
        <v>-2782.4833333333336</v>
      </c>
      <c r="CP27" s="390"/>
      <c r="CQ27" s="390"/>
      <c r="CR27" s="389">
        <v>353431.84967814712</v>
      </c>
      <c r="CS27" s="391">
        <v>308029.62634481379</v>
      </c>
      <c r="CT27" s="391"/>
      <c r="CU27" s="392"/>
      <c r="CV27" s="392">
        <v>0</v>
      </c>
      <c r="CW27" s="392">
        <v>0</v>
      </c>
      <c r="CX27" s="392">
        <v>0</v>
      </c>
      <c r="CY27" s="392"/>
      <c r="CZ27" s="392">
        <v>0</v>
      </c>
      <c r="DA27" s="392">
        <v>0</v>
      </c>
      <c r="DB27" s="391">
        <v>-1345.2933333333333</v>
      </c>
      <c r="DC27" s="391">
        <v>-2782.4833333333336</v>
      </c>
      <c r="DD27" s="392"/>
      <c r="DE27" s="392"/>
      <c r="DF27" s="391">
        <v>303901.84967814712</v>
      </c>
      <c r="DG27" s="385">
        <v>308029.62634481379</v>
      </c>
      <c r="DH27" s="385"/>
      <c r="DI27" s="386"/>
      <c r="DJ27" s="386">
        <v>0</v>
      </c>
      <c r="DK27" s="386">
        <v>0</v>
      </c>
      <c r="DL27" s="386">
        <v>0</v>
      </c>
      <c r="DM27" s="386"/>
      <c r="DN27" s="386">
        <v>0</v>
      </c>
      <c r="DO27" s="386">
        <v>0</v>
      </c>
      <c r="DP27" s="385">
        <v>-1345.2933333333333</v>
      </c>
      <c r="DQ27" s="385">
        <v>-2782.4833333333336</v>
      </c>
      <c r="DR27" s="386"/>
      <c r="DS27" s="386"/>
      <c r="DT27" s="385">
        <v>303901.84967814712</v>
      </c>
      <c r="DU27" s="393">
        <v>308029.62634481379</v>
      </c>
      <c r="DV27" s="393"/>
      <c r="DW27" s="394"/>
      <c r="DX27" s="394">
        <v>0</v>
      </c>
      <c r="DY27" s="394">
        <v>0</v>
      </c>
      <c r="DZ27" s="394">
        <v>0</v>
      </c>
      <c r="EA27" s="394"/>
      <c r="EB27" s="394">
        <v>0</v>
      </c>
      <c r="EC27" s="394">
        <v>0</v>
      </c>
      <c r="ED27" s="393">
        <v>-1345.2933333333333</v>
      </c>
      <c r="EE27" s="393">
        <v>-2782.4833333333336</v>
      </c>
      <c r="EF27" s="394"/>
      <c r="EG27" s="394"/>
      <c r="EH27" s="393">
        <v>303901.84967814712</v>
      </c>
      <c r="EI27" s="383">
        <v>308029.62634481379</v>
      </c>
      <c r="EJ27" s="383">
        <v>43062.214736842107</v>
      </c>
      <c r="EK27" s="384"/>
      <c r="EL27" s="384">
        <v>0</v>
      </c>
      <c r="EM27" s="384">
        <v>0</v>
      </c>
      <c r="EN27" s="384">
        <v>0</v>
      </c>
      <c r="EO27" s="384">
        <v>0</v>
      </c>
      <c r="EP27" s="384">
        <v>0</v>
      </c>
      <c r="EQ27" s="384">
        <v>0</v>
      </c>
      <c r="ER27" s="383">
        <v>-1345.2933333333333</v>
      </c>
      <c r="ES27" s="383">
        <v>-2782.4833333333336</v>
      </c>
      <c r="ET27" s="384"/>
      <c r="EU27" s="384"/>
      <c r="EV27" s="383">
        <v>346964.0644149892</v>
      </c>
      <c r="EW27" s="381">
        <v>308029.62634481379</v>
      </c>
      <c r="EX27" s="381"/>
      <c r="EY27" s="382"/>
      <c r="EZ27" s="382">
        <v>0</v>
      </c>
      <c r="FA27" s="382">
        <v>0</v>
      </c>
      <c r="FB27" s="382">
        <v>0</v>
      </c>
      <c r="FC27" s="382"/>
      <c r="FD27" s="382">
        <v>0</v>
      </c>
      <c r="FE27" s="382">
        <v>0</v>
      </c>
      <c r="FF27" s="381">
        <v>-1345.2933333333333</v>
      </c>
      <c r="FG27" s="381">
        <v>-2782.4833333333336</v>
      </c>
      <c r="FH27" s="382"/>
      <c r="FI27" s="382"/>
      <c r="FJ27" s="381">
        <v>303901.84967814712</v>
      </c>
      <c r="FK27" s="387">
        <v>308029.62634481379</v>
      </c>
      <c r="FL27" s="387"/>
      <c r="FM27" s="388"/>
      <c r="FN27" s="388">
        <v>0</v>
      </c>
      <c r="FO27" s="388">
        <v>0</v>
      </c>
      <c r="FP27" s="388">
        <v>0</v>
      </c>
      <c r="FQ27" s="388"/>
      <c r="FR27" s="388">
        <v>0</v>
      </c>
      <c r="FS27" s="388">
        <v>0</v>
      </c>
      <c r="FT27" s="387">
        <v>-1345.2933333333333</v>
      </c>
      <c r="FU27" s="387">
        <v>-2782.4833333333336</v>
      </c>
      <c r="FV27" s="388"/>
      <c r="FW27" s="388"/>
      <c r="FX27" s="387">
        <v>303901.84967814712</v>
      </c>
      <c r="FY27" s="378"/>
      <c r="FZ27" s="395">
        <f t="shared" si="2"/>
        <v>3837738.2908746083</v>
      </c>
      <c r="GA27" s="395">
        <f t="shared" si="2"/>
        <v>0</v>
      </c>
      <c r="GB27" s="395">
        <f t="shared" si="2"/>
        <v>0</v>
      </c>
      <c r="GC27" s="395">
        <f t="shared" si="2"/>
        <v>-16143.519999999999</v>
      </c>
      <c r="GD27" s="395">
        <f t="shared" si="2"/>
        <v>-33389.800000000003</v>
      </c>
      <c r="GE27" s="395">
        <f t="shared" si="2"/>
        <v>0</v>
      </c>
      <c r="GF27" s="378"/>
      <c r="GG27" s="395">
        <f t="shared" si="3"/>
        <v>972879.43903444125</v>
      </c>
      <c r="GH27" s="395">
        <f t="shared" si="3"/>
        <v>0</v>
      </c>
      <c r="GI27" s="395">
        <f t="shared" si="3"/>
        <v>0</v>
      </c>
      <c r="GJ27" s="395">
        <f t="shared" si="3"/>
        <v>-4035.88</v>
      </c>
      <c r="GK27" s="395">
        <f t="shared" si="3"/>
        <v>-8347.4500000000007</v>
      </c>
      <c r="GL27" s="395">
        <f t="shared" si="3"/>
        <v>0</v>
      </c>
      <c r="GM27" s="395"/>
      <c r="GN27" s="395">
        <v>0</v>
      </c>
      <c r="GO27" s="377">
        <v>0</v>
      </c>
      <c r="GP27" s="378"/>
      <c r="GQ27" s="378"/>
      <c r="GR27" s="378"/>
      <c r="GS27" s="378"/>
      <c r="GT27" s="378"/>
      <c r="GU27" s="378">
        <v>8908</v>
      </c>
      <c r="GV27" s="378"/>
      <c r="GW27" s="378"/>
      <c r="GX27" s="378"/>
      <c r="GY27" s="378">
        <f t="shared" si="4"/>
        <v>972879.43903444125</v>
      </c>
      <c r="GZ27" s="378">
        <f t="shared" si="5"/>
        <v>0</v>
      </c>
      <c r="HA27" s="378">
        <f t="shared" si="6"/>
        <v>0</v>
      </c>
    </row>
    <row r="28" spans="1:209" customFormat="1" ht="15">
      <c r="A28" s="266">
        <v>3353</v>
      </c>
      <c r="B28" s="266">
        <v>103445</v>
      </c>
      <c r="C28" s="266" t="s">
        <v>650</v>
      </c>
      <c r="D28" s="175" t="s">
        <v>430</v>
      </c>
      <c r="E28" s="267" t="s">
        <v>573</v>
      </c>
      <c r="F28" s="267" t="s">
        <v>571</v>
      </c>
      <c r="G28" s="320"/>
      <c r="H28" s="377">
        <v>3231968.18</v>
      </c>
      <c r="I28" s="377">
        <v>-16952</v>
      </c>
      <c r="J28" s="377">
        <v>-11218.18</v>
      </c>
      <c r="K28" s="377">
        <v>3203798</v>
      </c>
      <c r="L28" s="378"/>
      <c r="M28" s="379">
        <v>269330.6816666667</v>
      </c>
      <c r="N28" s="379">
        <v>0</v>
      </c>
      <c r="O28" s="380"/>
      <c r="P28" s="380">
        <v>0</v>
      </c>
      <c r="Q28" s="380">
        <v>0</v>
      </c>
      <c r="R28" s="380">
        <v>0</v>
      </c>
      <c r="S28" s="380">
        <v>0</v>
      </c>
      <c r="T28" s="380">
        <v>0</v>
      </c>
      <c r="U28" s="380">
        <v>0</v>
      </c>
      <c r="V28" s="379">
        <v>-1412.6666666666667</v>
      </c>
      <c r="W28" s="379">
        <v>-934.84833333333336</v>
      </c>
      <c r="X28" s="380"/>
      <c r="Y28" s="380">
        <v>0</v>
      </c>
      <c r="Z28" s="379">
        <v>266983.16666666669</v>
      </c>
      <c r="AA28" s="381">
        <v>269330.6816666667</v>
      </c>
      <c r="AB28" s="381"/>
      <c r="AC28" s="382"/>
      <c r="AD28" s="382">
        <v>0</v>
      </c>
      <c r="AE28" s="382">
        <v>0</v>
      </c>
      <c r="AF28" s="382">
        <v>0</v>
      </c>
      <c r="AG28" s="382"/>
      <c r="AH28" s="382">
        <v>0</v>
      </c>
      <c r="AI28" s="382">
        <v>0</v>
      </c>
      <c r="AJ28" s="381">
        <v>-1412.6666666666667</v>
      </c>
      <c r="AK28" s="381">
        <v>-934.84833333333336</v>
      </c>
      <c r="AL28" s="382"/>
      <c r="AM28" s="382">
        <v>0</v>
      </c>
      <c r="AN28" s="381">
        <v>266983.16666666669</v>
      </c>
      <c r="AO28" s="383">
        <v>269330.6816666667</v>
      </c>
      <c r="AP28" s="383"/>
      <c r="AQ28" s="384"/>
      <c r="AR28" s="384">
        <v>0</v>
      </c>
      <c r="AS28" s="384">
        <v>0</v>
      </c>
      <c r="AT28" s="384">
        <v>0</v>
      </c>
      <c r="AU28" s="384"/>
      <c r="AV28" s="384">
        <v>0</v>
      </c>
      <c r="AW28" s="384">
        <v>0</v>
      </c>
      <c r="AX28" s="383">
        <v>-1412.6666666666667</v>
      </c>
      <c r="AY28" s="383">
        <v>-934.84833333333336</v>
      </c>
      <c r="AZ28" s="384"/>
      <c r="BA28" s="384">
        <v>0</v>
      </c>
      <c r="BB28" s="383">
        <v>266983.16666666669</v>
      </c>
      <c r="BC28" s="385">
        <v>269330.6816666667</v>
      </c>
      <c r="BD28" s="385"/>
      <c r="BE28" s="386"/>
      <c r="BF28" s="386">
        <v>0</v>
      </c>
      <c r="BG28" s="386">
        <v>0</v>
      </c>
      <c r="BH28" s="386">
        <v>0</v>
      </c>
      <c r="BI28" s="386"/>
      <c r="BJ28" s="386">
        <v>0</v>
      </c>
      <c r="BK28" s="386">
        <v>0</v>
      </c>
      <c r="BL28" s="385">
        <v>-1412.6666666666667</v>
      </c>
      <c r="BM28" s="385">
        <v>-934.84833333333336</v>
      </c>
      <c r="BN28" s="386"/>
      <c r="BO28" s="386"/>
      <c r="BP28" s="385">
        <v>266983.16666666669</v>
      </c>
      <c r="BQ28" s="387">
        <v>269330.6816666667</v>
      </c>
      <c r="BR28" s="387"/>
      <c r="BS28" s="388"/>
      <c r="BT28" s="388">
        <v>0</v>
      </c>
      <c r="BU28" s="388">
        <v>0</v>
      </c>
      <c r="BV28" s="388">
        <v>0</v>
      </c>
      <c r="BW28" s="388"/>
      <c r="BX28" s="388">
        <v>0</v>
      </c>
      <c r="BY28" s="388">
        <v>0</v>
      </c>
      <c r="BZ28" s="387">
        <v>-1412.6666666666667</v>
      </c>
      <c r="CA28" s="387">
        <v>-934.84833333333336</v>
      </c>
      <c r="CB28" s="388"/>
      <c r="CC28" s="388"/>
      <c r="CD28" s="387">
        <v>266983.16666666669</v>
      </c>
      <c r="CE28" s="389">
        <v>269330.6816666667</v>
      </c>
      <c r="CF28" s="389">
        <v>0</v>
      </c>
      <c r="CG28" s="390"/>
      <c r="CH28" s="390">
        <v>0</v>
      </c>
      <c r="CI28" s="390">
        <v>0</v>
      </c>
      <c r="CJ28" s="390">
        <v>0</v>
      </c>
      <c r="CK28" s="390">
        <v>0</v>
      </c>
      <c r="CL28" s="390">
        <v>0</v>
      </c>
      <c r="CM28" s="390">
        <v>0</v>
      </c>
      <c r="CN28" s="389">
        <v>-1412.6666666666667</v>
      </c>
      <c r="CO28" s="389">
        <v>-934.84833333333336</v>
      </c>
      <c r="CP28" s="390"/>
      <c r="CQ28" s="390"/>
      <c r="CR28" s="389">
        <v>266983.16666666669</v>
      </c>
      <c r="CS28" s="391">
        <v>269330.6816666667</v>
      </c>
      <c r="CT28" s="391"/>
      <c r="CU28" s="392"/>
      <c r="CV28" s="392">
        <v>0</v>
      </c>
      <c r="CW28" s="392">
        <v>0</v>
      </c>
      <c r="CX28" s="392">
        <v>0</v>
      </c>
      <c r="CY28" s="392"/>
      <c r="CZ28" s="392">
        <v>0</v>
      </c>
      <c r="DA28" s="392">
        <v>0</v>
      </c>
      <c r="DB28" s="391">
        <v>-1412.6666666666667</v>
      </c>
      <c r="DC28" s="391">
        <v>-934.84833333333336</v>
      </c>
      <c r="DD28" s="392"/>
      <c r="DE28" s="392"/>
      <c r="DF28" s="391">
        <v>266983.16666666669</v>
      </c>
      <c r="DG28" s="385">
        <v>269330.6816666667</v>
      </c>
      <c r="DH28" s="385"/>
      <c r="DI28" s="386"/>
      <c r="DJ28" s="386">
        <v>0</v>
      </c>
      <c r="DK28" s="386">
        <v>0</v>
      </c>
      <c r="DL28" s="386">
        <v>0</v>
      </c>
      <c r="DM28" s="386"/>
      <c r="DN28" s="386">
        <v>0</v>
      </c>
      <c r="DO28" s="386">
        <v>0</v>
      </c>
      <c r="DP28" s="385">
        <v>-1412.6666666666667</v>
      </c>
      <c r="DQ28" s="385">
        <v>-934.84833333333336</v>
      </c>
      <c r="DR28" s="386"/>
      <c r="DS28" s="386"/>
      <c r="DT28" s="385">
        <v>266983.16666666669</v>
      </c>
      <c r="DU28" s="393">
        <v>269330.6816666667</v>
      </c>
      <c r="DV28" s="393"/>
      <c r="DW28" s="394"/>
      <c r="DX28" s="394">
        <v>0</v>
      </c>
      <c r="DY28" s="394">
        <v>0</v>
      </c>
      <c r="DZ28" s="394">
        <v>0</v>
      </c>
      <c r="EA28" s="394"/>
      <c r="EB28" s="394">
        <v>0</v>
      </c>
      <c r="EC28" s="394">
        <v>0</v>
      </c>
      <c r="ED28" s="393">
        <v>-1412.6666666666667</v>
      </c>
      <c r="EE28" s="393">
        <v>-934.84833333333336</v>
      </c>
      <c r="EF28" s="394"/>
      <c r="EG28" s="394"/>
      <c r="EH28" s="393">
        <v>266983.16666666669</v>
      </c>
      <c r="EI28" s="383">
        <v>269330.6816666667</v>
      </c>
      <c r="EJ28" s="383">
        <v>0</v>
      </c>
      <c r="EK28" s="384"/>
      <c r="EL28" s="384">
        <v>0</v>
      </c>
      <c r="EM28" s="384">
        <v>0</v>
      </c>
      <c r="EN28" s="384">
        <v>0</v>
      </c>
      <c r="EO28" s="384">
        <v>0</v>
      </c>
      <c r="EP28" s="384">
        <v>0</v>
      </c>
      <c r="EQ28" s="384">
        <v>0</v>
      </c>
      <c r="ER28" s="383">
        <v>-1412.6666666666667</v>
      </c>
      <c r="ES28" s="383">
        <v>-934.84833333333336</v>
      </c>
      <c r="ET28" s="384"/>
      <c r="EU28" s="384"/>
      <c r="EV28" s="383">
        <v>266983.16666666669</v>
      </c>
      <c r="EW28" s="381">
        <v>269330.6816666667</v>
      </c>
      <c r="EX28" s="381"/>
      <c r="EY28" s="382"/>
      <c r="EZ28" s="382">
        <v>0</v>
      </c>
      <c r="FA28" s="382">
        <v>0</v>
      </c>
      <c r="FB28" s="382">
        <v>0</v>
      </c>
      <c r="FC28" s="382"/>
      <c r="FD28" s="382">
        <v>0</v>
      </c>
      <c r="FE28" s="382">
        <v>0</v>
      </c>
      <c r="FF28" s="381">
        <v>-1412.6666666666667</v>
      </c>
      <c r="FG28" s="381">
        <v>-934.84833333333336</v>
      </c>
      <c r="FH28" s="382"/>
      <c r="FI28" s="382"/>
      <c r="FJ28" s="381">
        <v>266983.16666666669</v>
      </c>
      <c r="FK28" s="387">
        <v>269330.6816666667</v>
      </c>
      <c r="FL28" s="387"/>
      <c r="FM28" s="388"/>
      <c r="FN28" s="388">
        <v>0</v>
      </c>
      <c r="FO28" s="388">
        <v>0</v>
      </c>
      <c r="FP28" s="388">
        <v>0</v>
      </c>
      <c r="FQ28" s="388"/>
      <c r="FR28" s="388">
        <v>0</v>
      </c>
      <c r="FS28" s="388">
        <v>0</v>
      </c>
      <c r="FT28" s="387">
        <v>-1412.6666666666667</v>
      </c>
      <c r="FU28" s="387">
        <v>-934.84833333333336</v>
      </c>
      <c r="FV28" s="388"/>
      <c r="FW28" s="388"/>
      <c r="FX28" s="387">
        <v>266983.16666666669</v>
      </c>
      <c r="FY28" s="378"/>
      <c r="FZ28" s="395">
        <f t="shared" si="2"/>
        <v>3231968.18</v>
      </c>
      <c r="GA28" s="395">
        <f t="shared" si="2"/>
        <v>0</v>
      </c>
      <c r="GB28" s="395">
        <f t="shared" si="2"/>
        <v>0</v>
      </c>
      <c r="GC28" s="395">
        <f t="shared" si="2"/>
        <v>-16951.999999999996</v>
      </c>
      <c r="GD28" s="395">
        <f t="shared" si="2"/>
        <v>-11218.18</v>
      </c>
      <c r="GE28" s="395">
        <f t="shared" si="2"/>
        <v>0</v>
      </c>
      <c r="GF28" s="378"/>
      <c r="GG28" s="395">
        <f t="shared" si="3"/>
        <v>807992.04500000016</v>
      </c>
      <c r="GH28" s="395">
        <f t="shared" si="3"/>
        <v>0</v>
      </c>
      <c r="GI28" s="395">
        <f t="shared" si="3"/>
        <v>0</v>
      </c>
      <c r="GJ28" s="395">
        <f t="shared" si="3"/>
        <v>-4238</v>
      </c>
      <c r="GK28" s="395">
        <f t="shared" si="3"/>
        <v>-2804.5450000000001</v>
      </c>
      <c r="GL28" s="395">
        <f t="shared" si="3"/>
        <v>0</v>
      </c>
      <c r="GM28" s="395"/>
      <c r="GN28" s="395">
        <v>0</v>
      </c>
      <c r="GO28" s="377">
        <v>0</v>
      </c>
      <c r="GP28" s="378"/>
      <c r="GQ28" s="378"/>
      <c r="GR28" s="378"/>
      <c r="GS28" s="378"/>
      <c r="GT28" s="378"/>
      <c r="GU28" s="378">
        <v>9021</v>
      </c>
      <c r="GV28" s="378"/>
      <c r="GW28" s="378"/>
      <c r="GX28" s="378"/>
      <c r="GY28" s="378">
        <f t="shared" si="4"/>
        <v>807992.04500000016</v>
      </c>
      <c r="GZ28" s="378">
        <f t="shared" si="5"/>
        <v>0</v>
      </c>
      <c r="HA28" s="378">
        <f t="shared" si="6"/>
        <v>0</v>
      </c>
    </row>
    <row r="29" spans="1:209" customFormat="1" ht="15">
      <c r="A29" s="266">
        <v>7030</v>
      </c>
      <c r="B29" s="266">
        <v>103611</v>
      </c>
      <c r="C29" s="266" t="s">
        <v>734</v>
      </c>
      <c r="D29" s="175" t="s">
        <v>514</v>
      </c>
      <c r="E29" s="267" t="s">
        <v>575</v>
      </c>
      <c r="F29" s="267" t="s">
        <v>571</v>
      </c>
      <c r="G29" s="320"/>
      <c r="H29" s="377">
        <v>0</v>
      </c>
      <c r="I29" s="377">
        <v>0</v>
      </c>
      <c r="J29" s="377">
        <v>0</v>
      </c>
      <c r="K29" s="377">
        <v>0</v>
      </c>
      <c r="L29" s="378"/>
      <c r="M29" s="379">
        <v>0</v>
      </c>
      <c r="N29" s="379">
        <v>0</v>
      </c>
      <c r="O29" s="380"/>
      <c r="P29" s="380">
        <v>70015</v>
      </c>
      <c r="Q29" s="380">
        <v>0</v>
      </c>
      <c r="R29" s="380">
        <v>0</v>
      </c>
      <c r="S29" s="380">
        <v>0</v>
      </c>
      <c r="T29" s="380">
        <v>42028.324498080983</v>
      </c>
      <c r="U29" s="380">
        <v>0</v>
      </c>
      <c r="V29" s="379">
        <v>0</v>
      </c>
      <c r="W29" s="379">
        <v>0</v>
      </c>
      <c r="X29" s="380"/>
      <c r="Y29" s="380">
        <v>0</v>
      </c>
      <c r="Z29" s="379">
        <v>112043.32449808098</v>
      </c>
      <c r="AA29" s="381">
        <v>0</v>
      </c>
      <c r="AB29" s="381"/>
      <c r="AC29" s="382"/>
      <c r="AD29" s="382">
        <v>70015</v>
      </c>
      <c r="AE29" s="382">
        <v>0</v>
      </c>
      <c r="AF29" s="382">
        <v>0</v>
      </c>
      <c r="AG29" s="382"/>
      <c r="AH29" s="382">
        <v>42028.324498080983</v>
      </c>
      <c r="AI29" s="382">
        <v>0</v>
      </c>
      <c r="AJ29" s="381">
        <v>0</v>
      </c>
      <c r="AK29" s="381">
        <v>0</v>
      </c>
      <c r="AL29" s="382"/>
      <c r="AM29" s="382">
        <v>0</v>
      </c>
      <c r="AN29" s="381">
        <v>112043.32449808098</v>
      </c>
      <c r="AO29" s="383">
        <v>0</v>
      </c>
      <c r="AP29" s="383"/>
      <c r="AQ29" s="384"/>
      <c r="AR29" s="384">
        <v>70015</v>
      </c>
      <c r="AS29" s="384">
        <v>0</v>
      </c>
      <c r="AT29" s="384">
        <v>0</v>
      </c>
      <c r="AU29" s="384"/>
      <c r="AV29" s="384">
        <v>350555.24757500424</v>
      </c>
      <c r="AW29" s="384">
        <v>0</v>
      </c>
      <c r="AX29" s="383">
        <v>0</v>
      </c>
      <c r="AY29" s="383">
        <v>0</v>
      </c>
      <c r="AZ29" s="384"/>
      <c r="BA29" s="384">
        <v>0</v>
      </c>
      <c r="BB29" s="383">
        <v>420570.24757500424</v>
      </c>
      <c r="BC29" s="385">
        <v>0</v>
      </c>
      <c r="BD29" s="385"/>
      <c r="BE29" s="386"/>
      <c r="BF29" s="386">
        <v>70015</v>
      </c>
      <c r="BG29" s="386">
        <v>0</v>
      </c>
      <c r="BH29" s="386">
        <v>0</v>
      </c>
      <c r="BI29" s="386"/>
      <c r="BJ29" s="386">
        <v>42028.324498080983</v>
      </c>
      <c r="BK29" s="386">
        <v>0</v>
      </c>
      <c r="BL29" s="385">
        <v>0</v>
      </c>
      <c r="BM29" s="385">
        <v>0</v>
      </c>
      <c r="BN29" s="386"/>
      <c r="BO29" s="386"/>
      <c r="BP29" s="385">
        <v>112043.32449808098</v>
      </c>
      <c r="BQ29" s="387">
        <v>0</v>
      </c>
      <c r="BR29" s="387"/>
      <c r="BS29" s="388"/>
      <c r="BT29" s="388">
        <v>70015</v>
      </c>
      <c r="BU29" s="388">
        <v>0</v>
      </c>
      <c r="BV29" s="388">
        <v>0</v>
      </c>
      <c r="BW29" s="388"/>
      <c r="BX29" s="388">
        <v>42028.324498080983</v>
      </c>
      <c r="BY29" s="388">
        <v>0</v>
      </c>
      <c r="BZ29" s="387">
        <v>0</v>
      </c>
      <c r="CA29" s="387">
        <v>0</v>
      </c>
      <c r="CB29" s="388"/>
      <c r="CC29" s="388"/>
      <c r="CD29" s="387">
        <v>112043.32449808098</v>
      </c>
      <c r="CE29" s="389">
        <v>0</v>
      </c>
      <c r="CF29" s="389">
        <v>0</v>
      </c>
      <c r="CG29" s="390"/>
      <c r="CH29" s="390">
        <v>70015</v>
      </c>
      <c r="CI29" s="390">
        <v>0</v>
      </c>
      <c r="CJ29" s="390">
        <v>0</v>
      </c>
      <c r="CK29" s="390">
        <v>0</v>
      </c>
      <c r="CL29" s="390">
        <v>42028.324498080983</v>
      </c>
      <c r="CM29" s="390">
        <v>0</v>
      </c>
      <c r="CN29" s="389">
        <v>0</v>
      </c>
      <c r="CO29" s="389">
        <v>0</v>
      </c>
      <c r="CP29" s="390"/>
      <c r="CQ29" s="390"/>
      <c r="CR29" s="389">
        <v>112043.32449808098</v>
      </c>
      <c r="CS29" s="391">
        <v>0</v>
      </c>
      <c r="CT29" s="391"/>
      <c r="CU29" s="392"/>
      <c r="CV29" s="392">
        <v>70015</v>
      </c>
      <c r="CW29" s="392">
        <v>0</v>
      </c>
      <c r="CX29" s="392">
        <v>0</v>
      </c>
      <c r="CY29" s="392"/>
      <c r="CZ29" s="392">
        <v>42028.324498080983</v>
      </c>
      <c r="DA29" s="392">
        <v>0</v>
      </c>
      <c r="DB29" s="391">
        <v>0</v>
      </c>
      <c r="DC29" s="391">
        <v>0</v>
      </c>
      <c r="DD29" s="392"/>
      <c r="DE29" s="392"/>
      <c r="DF29" s="391">
        <v>112043.32449808098</v>
      </c>
      <c r="DG29" s="385">
        <v>0</v>
      </c>
      <c r="DH29" s="385"/>
      <c r="DI29" s="386"/>
      <c r="DJ29" s="386">
        <v>70015</v>
      </c>
      <c r="DK29" s="386">
        <v>0</v>
      </c>
      <c r="DL29" s="386">
        <v>0</v>
      </c>
      <c r="DM29" s="386"/>
      <c r="DN29" s="386">
        <v>42028.324498080983</v>
      </c>
      <c r="DO29" s="386">
        <v>0</v>
      </c>
      <c r="DP29" s="385">
        <v>0</v>
      </c>
      <c r="DQ29" s="385">
        <v>0</v>
      </c>
      <c r="DR29" s="386"/>
      <c r="DS29" s="386"/>
      <c r="DT29" s="385">
        <v>112043.32449808098</v>
      </c>
      <c r="DU29" s="393">
        <v>0</v>
      </c>
      <c r="DV29" s="393"/>
      <c r="DW29" s="394"/>
      <c r="DX29" s="394">
        <v>70015</v>
      </c>
      <c r="DY29" s="394">
        <v>0</v>
      </c>
      <c r="DZ29" s="394">
        <v>0</v>
      </c>
      <c r="EA29" s="394"/>
      <c r="EB29" s="394">
        <v>42028.324498080983</v>
      </c>
      <c r="EC29" s="394">
        <v>0</v>
      </c>
      <c r="ED29" s="393">
        <v>0</v>
      </c>
      <c r="EE29" s="393">
        <v>0</v>
      </c>
      <c r="EF29" s="394"/>
      <c r="EG29" s="394"/>
      <c r="EH29" s="393">
        <v>112043.32449808098</v>
      </c>
      <c r="EI29" s="383">
        <v>0</v>
      </c>
      <c r="EJ29" s="383">
        <v>0</v>
      </c>
      <c r="EK29" s="384"/>
      <c r="EL29" s="384">
        <v>70015</v>
      </c>
      <c r="EM29" s="384">
        <v>0</v>
      </c>
      <c r="EN29" s="384">
        <v>0</v>
      </c>
      <c r="EO29" s="384">
        <v>0</v>
      </c>
      <c r="EP29" s="384">
        <v>42028.324498080983</v>
      </c>
      <c r="EQ29" s="384">
        <v>0</v>
      </c>
      <c r="ER29" s="383">
        <v>0</v>
      </c>
      <c r="ES29" s="383">
        <v>0</v>
      </c>
      <c r="ET29" s="384"/>
      <c r="EU29" s="384"/>
      <c r="EV29" s="383">
        <v>112043.32449808098</v>
      </c>
      <c r="EW29" s="381">
        <v>0</v>
      </c>
      <c r="EX29" s="381"/>
      <c r="EY29" s="382"/>
      <c r="EZ29" s="382">
        <v>70015</v>
      </c>
      <c r="FA29" s="382">
        <v>0</v>
      </c>
      <c r="FB29" s="382">
        <v>0</v>
      </c>
      <c r="FC29" s="382"/>
      <c r="FD29" s="382">
        <v>42028.324498080983</v>
      </c>
      <c r="FE29" s="382">
        <v>0</v>
      </c>
      <c r="FF29" s="381">
        <v>0</v>
      </c>
      <c r="FG29" s="381">
        <v>0</v>
      </c>
      <c r="FH29" s="382"/>
      <c r="FI29" s="382"/>
      <c r="FJ29" s="381">
        <v>112043.32449808098</v>
      </c>
      <c r="FK29" s="387">
        <v>0</v>
      </c>
      <c r="FL29" s="387"/>
      <c r="FM29" s="388"/>
      <c r="FN29" s="388">
        <v>70015</v>
      </c>
      <c r="FO29" s="388">
        <v>0</v>
      </c>
      <c r="FP29" s="388">
        <v>0</v>
      </c>
      <c r="FQ29" s="388"/>
      <c r="FR29" s="388">
        <v>42028.324498080983</v>
      </c>
      <c r="FS29" s="388">
        <v>0</v>
      </c>
      <c r="FT29" s="387">
        <v>0</v>
      </c>
      <c r="FU29" s="387">
        <v>0</v>
      </c>
      <c r="FV29" s="388"/>
      <c r="FW29" s="388"/>
      <c r="FX29" s="387">
        <v>112043.32449808098</v>
      </c>
      <c r="FY29" s="378"/>
      <c r="FZ29" s="395">
        <f t="shared" si="2"/>
        <v>840180</v>
      </c>
      <c r="GA29" s="395">
        <f t="shared" si="2"/>
        <v>0</v>
      </c>
      <c r="GB29" s="395">
        <f t="shared" si="2"/>
        <v>812866.81705389521</v>
      </c>
      <c r="GC29" s="395">
        <f t="shared" si="2"/>
        <v>0</v>
      </c>
      <c r="GD29" s="395">
        <f t="shared" si="2"/>
        <v>0</v>
      </c>
      <c r="GE29" s="395">
        <f t="shared" si="2"/>
        <v>0</v>
      </c>
      <c r="GF29" s="378"/>
      <c r="GG29" s="395">
        <f t="shared" si="3"/>
        <v>210045</v>
      </c>
      <c r="GH29" s="395">
        <f t="shared" si="3"/>
        <v>0</v>
      </c>
      <c r="GI29" s="395">
        <f t="shared" si="3"/>
        <v>434611.89657116623</v>
      </c>
      <c r="GJ29" s="395">
        <f t="shared" si="3"/>
        <v>0</v>
      </c>
      <c r="GK29" s="395">
        <f t="shared" si="3"/>
        <v>0</v>
      </c>
      <c r="GL29" s="395">
        <f t="shared" si="3"/>
        <v>0</v>
      </c>
      <c r="GM29" s="395"/>
      <c r="GN29" s="395">
        <v>0</v>
      </c>
      <c r="GO29" s="377">
        <v>0</v>
      </c>
      <c r="GP29" s="378"/>
      <c r="GQ29" s="378"/>
      <c r="GR29" s="378"/>
      <c r="GS29" s="378"/>
      <c r="GT29" s="378"/>
      <c r="GU29" s="378">
        <v>0</v>
      </c>
      <c r="GV29" s="378"/>
      <c r="GW29" s="378"/>
      <c r="GX29" s="378"/>
      <c r="GY29" s="378">
        <f t="shared" si="4"/>
        <v>210045</v>
      </c>
      <c r="GZ29" s="378">
        <f t="shared" si="5"/>
        <v>0</v>
      </c>
      <c r="HA29" s="378">
        <f t="shared" si="6"/>
        <v>434611.89657116623</v>
      </c>
    </row>
    <row r="30" spans="1:209" customFormat="1" ht="15">
      <c r="A30" s="266">
        <v>1002</v>
      </c>
      <c r="B30" s="266">
        <v>103121</v>
      </c>
      <c r="C30" s="266" t="s">
        <v>651</v>
      </c>
      <c r="D30" s="175" t="s">
        <v>431</v>
      </c>
      <c r="E30" s="267" t="s">
        <v>570</v>
      </c>
      <c r="F30" s="267" t="s">
        <v>571</v>
      </c>
      <c r="G30" s="320"/>
      <c r="H30" s="377">
        <v>0</v>
      </c>
      <c r="I30" s="377">
        <v>0</v>
      </c>
      <c r="J30" s="377">
        <v>0</v>
      </c>
      <c r="K30" s="377">
        <v>0</v>
      </c>
      <c r="L30" s="378"/>
      <c r="M30" s="379">
        <v>0</v>
      </c>
      <c r="N30" s="379">
        <v>437220.84887342475</v>
      </c>
      <c r="O30" s="380"/>
      <c r="P30" s="380">
        <v>0</v>
      </c>
      <c r="Q30" s="380">
        <v>0</v>
      </c>
      <c r="R30" s="380">
        <v>0</v>
      </c>
      <c r="S30" s="380">
        <v>513.43157894736839</v>
      </c>
      <c r="T30" s="380">
        <v>0</v>
      </c>
      <c r="U30" s="380">
        <v>0</v>
      </c>
      <c r="V30" s="379">
        <v>0</v>
      </c>
      <c r="W30" s="379">
        <v>0</v>
      </c>
      <c r="X30" s="380"/>
      <c r="Y30" s="380">
        <v>0</v>
      </c>
      <c r="Z30" s="379">
        <v>437734.2804523721</v>
      </c>
      <c r="AA30" s="381">
        <v>0</v>
      </c>
      <c r="AB30" s="381"/>
      <c r="AC30" s="382"/>
      <c r="AD30" s="382">
        <v>0</v>
      </c>
      <c r="AE30" s="382">
        <v>0</v>
      </c>
      <c r="AF30" s="382">
        <v>0</v>
      </c>
      <c r="AG30" s="382"/>
      <c r="AH30" s="382">
        <v>0</v>
      </c>
      <c r="AI30" s="382">
        <v>0</v>
      </c>
      <c r="AJ30" s="381">
        <v>0</v>
      </c>
      <c r="AK30" s="381">
        <v>0</v>
      </c>
      <c r="AL30" s="382"/>
      <c r="AM30" s="382">
        <v>0</v>
      </c>
      <c r="AN30" s="381">
        <v>0</v>
      </c>
      <c r="AO30" s="383">
        <v>0</v>
      </c>
      <c r="AP30" s="383"/>
      <c r="AQ30" s="384"/>
      <c r="AR30" s="384">
        <v>0</v>
      </c>
      <c r="AS30" s="384">
        <v>0</v>
      </c>
      <c r="AT30" s="384">
        <v>0</v>
      </c>
      <c r="AU30" s="384"/>
      <c r="AV30" s="384">
        <v>0</v>
      </c>
      <c r="AW30" s="384">
        <v>0</v>
      </c>
      <c r="AX30" s="383">
        <v>0</v>
      </c>
      <c r="AY30" s="383">
        <v>0</v>
      </c>
      <c r="AZ30" s="384"/>
      <c r="BA30" s="384">
        <v>0</v>
      </c>
      <c r="BB30" s="383">
        <v>0</v>
      </c>
      <c r="BC30" s="385">
        <v>0</v>
      </c>
      <c r="BD30" s="385"/>
      <c r="BE30" s="386"/>
      <c r="BF30" s="386">
        <v>0</v>
      </c>
      <c r="BG30" s="386">
        <v>0</v>
      </c>
      <c r="BH30" s="386">
        <v>0</v>
      </c>
      <c r="BI30" s="386"/>
      <c r="BJ30" s="386">
        <v>0</v>
      </c>
      <c r="BK30" s="386">
        <v>0</v>
      </c>
      <c r="BL30" s="385">
        <v>0</v>
      </c>
      <c r="BM30" s="385">
        <v>0</v>
      </c>
      <c r="BN30" s="386"/>
      <c r="BO30" s="386"/>
      <c r="BP30" s="385">
        <v>0</v>
      </c>
      <c r="BQ30" s="387">
        <v>0</v>
      </c>
      <c r="BR30" s="387"/>
      <c r="BS30" s="388"/>
      <c r="BT30" s="388">
        <v>0</v>
      </c>
      <c r="BU30" s="388">
        <v>0</v>
      </c>
      <c r="BV30" s="388">
        <v>0</v>
      </c>
      <c r="BW30" s="388"/>
      <c r="BX30" s="388">
        <v>0</v>
      </c>
      <c r="BY30" s="388">
        <v>0</v>
      </c>
      <c r="BZ30" s="387">
        <v>0</v>
      </c>
      <c r="CA30" s="387">
        <v>0</v>
      </c>
      <c r="CB30" s="388"/>
      <c r="CC30" s="388"/>
      <c r="CD30" s="387">
        <v>0</v>
      </c>
      <c r="CE30" s="389">
        <v>0</v>
      </c>
      <c r="CF30" s="389">
        <v>130154.01932714328</v>
      </c>
      <c r="CG30" s="390"/>
      <c r="CH30" s="390">
        <v>0</v>
      </c>
      <c r="CI30" s="390">
        <v>0</v>
      </c>
      <c r="CJ30" s="390">
        <v>0</v>
      </c>
      <c r="CK30" s="390">
        <v>513.43157894736839</v>
      </c>
      <c r="CL30" s="390">
        <v>0</v>
      </c>
      <c r="CM30" s="390">
        <v>0</v>
      </c>
      <c r="CN30" s="389">
        <v>0</v>
      </c>
      <c r="CO30" s="389">
        <v>0</v>
      </c>
      <c r="CP30" s="390"/>
      <c r="CQ30" s="390"/>
      <c r="CR30" s="389">
        <v>130667.45090609064</v>
      </c>
      <c r="CS30" s="391">
        <v>0</v>
      </c>
      <c r="CT30" s="391"/>
      <c r="CU30" s="392"/>
      <c r="CV30" s="392">
        <v>0</v>
      </c>
      <c r="CW30" s="392">
        <v>0</v>
      </c>
      <c r="CX30" s="392">
        <v>0</v>
      </c>
      <c r="CY30" s="392"/>
      <c r="CZ30" s="392">
        <v>0</v>
      </c>
      <c r="DA30" s="392">
        <v>0</v>
      </c>
      <c r="DB30" s="391">
        <v>0</v>
      </c>
      <c r="DC30" s="391">
        <v>0</v>
      </c>
      <c r="DD30" s="392"/>
      <c r="DE30" s="392"/>
      <c r="DF30" s="391">
        <v>0</v>
      </c>
      <c r="DG30" s="385">
        <v>0</v>
      </c>
      <c r="DH30" s="385"/>
      <c r="DI30" s="386"/>
      <c r="DJ30" s="386">
        <v>0</v>
      </c>
      <c r="DK30" s="386">
        <v>0</v>
      </c>
      <c r="DL30" s="386">
        <v>0</v>
      </c>
      <c r="DM30" s="386"/>
      <c r="DN30" s="386">
        <v>0</v>
      </c>
      <c r="DO30" s="386">
        <v>0</v>
      </c>
      <c r="DP30" s="385">
        <v>0</v>
      </c>
      <c r="DQ30" s="385">
        <v>0</v>
      </c>
      <c r="DR30" s="386"/>
      <c r="DS30" s="386"/>
      <c r="DT30" s="385">
        <v>0</v>
      </c>
      <c r="DU30" s="393">
        <v>0</v>
      </c>
      <c r="DV30" s="393"/>
      <c r="DW30" s="394"/>
      <c r="DX30" s="394">
        <v>0</v>
      </c>
      <c r="DY30" s="394">
        <v>0</v>
      </c>
      <c r="DZ30" s="394">
        <v>0</v>
      </c>
      <c r="EA30" s="394"/>
      <c r="EB30" s="394">
        <v>0</v>
      </c>
      <c r="EC30" s="394">
        <v>0</v>
      </c>
      <c r="ED30" s="393">
        <v>0</v>
      </c>
      <c r="EE30" s="393">
        <v>0</v>
      </c>
      <c r="EF30" s="394"/>
      <c r="EG30" s="394"/>
      <c r="EH30" s="393">
        <v>0</v>
      </c>
      <c r="EI30" s="383">
        <v>0</v>
      </c>
      <c r="EJ30" s="383">
        <v>124508.21584487532</v>
      </c>
      <c r="EK30" s="384"/>
      <c r="EL30" s="384">
        <v>0</v>
      </c>
      <c r="EM30" s="384">
        <v>0</v>
      </c>
      <c r="EN30" s="384">
        <v>0</v>
      </c>
      <c r="EO30" s="384">
        <v>448.9927977839335</v>
      </c>
      <c r="EP30" s="384">
        <v>0</v>
      </c>
      <c r="EQ30" s="384">
        <v>0</v>
      </c>
      <c r="ER30" s="383">
        <v>0</v>
      </c>
      <c r="ES30" s="383">
        <v>0</v>
      </c>
      <c r="ET30" s="384"/>
      <c r="EU30" s="384"/>
      <c r="EV30" s="383">
        <v>124957.20864265926</v>
      </c>
      <c r="EW30" s="381">
        <v>0</v>
      </c>
      <c r="EX30" s="381"/>
      <c r="EY30" s="382"/>
      <c r="EZ30" s="382">
        <v>0</v>
      </c>
      <c r="FA30" s="382">
        <v>0</v>
      </c>
      <c r="FB30" s="382">
        <v>0</v>
      </c>
      <c r="FC30" s="382"/>
      <c r="FD30" s="382">
        <v>0</v>
      </c>
      <c r="FE30" s="382">
        <v>0</v>
      </c>
      <c r="FF30" s="381">
        <v>0</v>
      </c>
      <c r="FG30" s="381">
        <v>0</v>
      </c>
      <c r="FH30" s="382"/>
      <c r="FI30" s="382"/>
      <c r="FJ30" s="381">
        <v>0</v>
      </c>
      <c r="FK30" s="387">
        <v>0</v>
      </c>
      <c r="FL30" s="387"/>
      <c r="FM30" s="388"/>
      <c r="FN30" s="388">
        <v>0</v>
      </c>
      <c r="FO30" s="388">
        <v>0</v>
      </c>
      <c r="FP30" s="388">
        <v>0</v>
      </c>
      <c r="FQ30" s="388"/>
      <c r="FR30" s="388">
        <v>0</v>
      </c>
      <c r="FS30" s="388">
        <v>0</v>
      </c>
      <c r="FT30" s="387">
        <v>0</v>
      </c>
      <c r="FU30" s="387">
        <v>0</v>
      </c>
      <c r="FV30" s="388"/>
      <c r="FW30" s="388"/>
      <c r="FX30" s="387">
        <v>0</v>
      </c>
      <c r="FY30" s="378"/>
      <c r="FZ30" s="395">
        <f t="shared" si="2"/>
        <v>691883.08404544333</v>
      </c>
      <c r="GA30" s="395">
        <f t="shared" si="2"/>
        <v>0</v>
      </c>
      <c r="GB30" s="395">
        <f t="shared" si="2"/>
        <v>1475.8559556786704</v>
      </c>
      <c r="GC30" s="395">
        <f t="shared" si="2"/>
        <v>0</v>
      </c>
      <c r="GD30" s="395">
        <f t="shared" si="2"/>
        <v>0</v>
      </c>
      <c r="GE30" s="395">
        <f t="shared" si="2"/>
        <v>0</v>
      </c>
      <c r="GF30" s="378"/>
      <c r="GG30" s="395">
        <f t="shared" si="3"/>
        <v>437220.84887342475</v>
      </c>
      <c r="GH30" s="395">
        <f t="shared" si="3"/>
        <v>0</v>
      </c>
      <c r="GI30" s="395">
        <f t="shared" si="3"/>
        <v>513.43157894736839</v>
      </c>
      <c r="GJ30" s="395">
        <f t="shared" si="3"/>
        <v>0</v>
      </c>
      <c r="GK30" s="395">
        <f t="shared" si="3"/>
        <v>0</v>
      </c>
      <c r="GL30" s="395">
        <f t="shared" si="3"/>
        <v>0</v>
      </c>
      <c r="GM30" s="395"/>
      <c r="GN30" s="395">
        <v>0</v>
      </c>
      <c r="GO30" s="377">
        <v>0</v>
      </c>
      <c r="GP30" s="378"/>
      <c r="GQ30" s="378"/>
      <c r="GR30" s="378"/>
      <c r="GS30" s="378"/>
      <c r="GT30" s="378"/>
      <c r="GU30" s="378">
        <v>0</v>
      </c>
      <c r="GV30" s="378"/>
      <c r="GW30" s="378"/>
      <c r="GX30" s="378"/>
      <c r="GY30" s="378">
        <f t="shared" si="4"/>
        <v>437220.84887342475</v>
      </c>
      <c r="GZ30" s="378">
        <f t="shared" si="5"/>
        <v>0</v>
      </c>
      <c r="HA30" s="378">
        <f t="shared" si="6"/>
        <v>513.43157894736839</v>
      </c>
    </row>
    <row r="31" spans="1:209" customFormat="1" ht="15">
      <c r="A31" s="266">
        <v>2238</v>
      </c>
      <c r="B31" s="266">
        <v>103288</v>
      </c>
      <c r="C31" s="266" t="s">
        <v>582</v>
      </c>
      <c r="D31" s="175" t="s">
        <v>362</v>
      </c>
      <c r="E31" s="267" t="s">
        <v>573</v>
      </c>
      <c r="F31" s="267" t="s">
        <v>571</v>
      </c>
      <c r="G31" s="320"/>
      <c r="H31" s="377">
        <v>882093.21200000006</v>
      </c>
      <c r="I31" s="377">
        <v>-3494.72</v>
      </c>
      <c r="J31" s="377">
        <v>-13652.72</v>
      </c>
      <c r="K31" s="377">
        <v>864945.77200000011</v>
      </c>
      <c r="L31" s="378"/>
      <c r="M31" s="379">
        <v>73507.767666666667</v>
      </c>
      <c r="N31" s="379">
        <v>45661.200000000012</v>
      </c>
      <c r="O31" s="380"/>
      <c r="P31" s="380">
        <v>0</v>
      </c>
      <c r="Q31" s="380">
        <v>0</v>
      </c>
      <c r="R31" s="380">
        <v>0</v>
      </c>
      <c r="S31" s="380">
        <v>0</v>
      </c>
      <c r="T31" s="380">
        <v>0</v>
      </c>
      <c r="U31" s="380">
        <v>0</v>
      </c>
      <c r="V31" s="379">
        <v>-291.22666666666663</v>
      </c>
      <c r="W31" s="379">
        <v>-1137.7266666666667</v>
      </c>
      <c r="X31" s="380"/>
      <c r="Y31" s="380">
        <v>0</v>
      </c>
      <c r="Z31" s="379">
        <v>117740.01433333334</v>
      </c>
      <c r="AA31" s="381">
        <v>73507.767666666667</v>
      </c>
      <c r="AB31" s="381"/>
      <c r="AC31" s="382"/>
      <c r="AD31" s="382">
        <v>0</v>
      </c>
      <c r="AE31" s="382">
        <v>0</v>
      </c>
      <c r="AF31" s="382">
        <v>0</v>
      </c>
      <c r="AG31" s="382"/>
      <c r="AH31" s="382">
        <v>0</v>
      </c>
      <c r="AI31" s="382">
        <v>0</v>
      </c>
      <c r="AJ31" s="381">
        <v>-291.22666666666663</v>
      </c>
      <c r="AK31" s="381">
        <v>-1137.7266666666667</v>
      </c>
      <c r="AL31" s="382"/>
      <c r="AM31" s="382">
        <v>0</v>
      </c>
      <c r="AN31" s="381">
        <v>72078.814333333328</v>
      </c>
      <c r="AO31" s="383">
        <v>73507.767666666667</v>
      </c>
      <c r="AP31" s="383"/>
      <c r="AQ31" s="384"/>
      <c r="AR31" s="384">
        <v>0</v>
      </c>
      <c r="AS31" s="384">
        <v>0</v>
      </c>
      <c r="AT31" s="384">
        <v>0</v>
      </c>
      <c r="AU31" s="384"/>
      <c r="AV31" s="384">
        <v>0</v>
      </c>
      <c r="AW31" s="384">
        <v>0</v>
      </c>
      <c r="AX31" s="383">
        <v>-291.22666666666663</v>
      </c>
      <c r="AY31" s="383">
        <v>-1137.7266666666667</v>
      </c>
      <c r="AZ31" s="384"/>
      <c r="BA31" s="384">
        <v>0</v>
      </c>
      <c r="BB31" s="383">
        <v>72078.814333333328</v>
      </c>
      <c r="BC31" s="385">
        <v>73507.767666666667</v>
      </c>
      <c r="BD31" s="385"/>
      <c r="BE31" s="386"/>
      <c r="BF31" s="386">
        <v>0</v>
      </c>
      <c r="BG31" s="386">
        <v>0</v>
      </c>
      <c r="BH31" s="386">
        <v>0</v>
      </c>
      <c r="BI31" s="386"/>
      <c r="BJ31" s="386">
        <v>0</v>
      </c>
      <c r="BK31" s="386">
        <v>0</v>
      </c>
      <c r="BL31" s="385">
        <v>-291.22666666666663</v>
      </c>
      <c r="BM31" s="385">
        <v>-1137.7266666666667</v>
      </c>
      <c r="BN31" s="386"/>
      <c r="BO31" s="386"/>
      <c r="BP31" s="385">
        <v>72078.814333333328</v>
      </c>
      <c r="BQ31" s="387">
        <v>73507.767666666667</v>
      </c>
      <c r="BR31" s="387"/>
      <c r="BS31" s="388"/>
      <c r="BT31" s="388">
        <v>0</v>
      </c>
      <c r="BU31" s="388">
        <v>0</v>
      </c>
      <c r="BV31" s="388">
        <v>0</v>
      </c>
      <c r="BW31" s="388"/>
      <c r="BX31" s="388">
        <v>0</v>
      </c>
      <c r="BY31" s="388">
        <v>0</v>
      </c>
      <c r="BZ31" s="387">
        <v>-291.22666666666663</v>
      </c>
      <c r="CA31" s="387">
        <v>-1137.7266666666667</v>
      </c>
      <c r="CB31" s="388"/>
      <c r="CC31" s="388"/>
      <c r="CD31" s="387">
        <v>72078.814333333328</v>
      </c>
      <c r="CE31" s="389">
        <v>73507.767666666667</v>
      </c>
      <c r="CF31" s="389">
        <v>25917.840000000004</v>
      </c>
      <c r="CG31" s="390"/>
      <c r="CH31" s="390">
        <v>0</v>
      </c>
      <c r="CI31" s="390">
        <v>0</v>
      </c>
      <c r="CJ31" s="390">
        <v>0</v>
      </c>
      <c r="CK31" s="390">
        <v>0</v>
      </c>
      <c r="CL31" s="390">
        <v>0</v>
      </c>
      <c r="CM31" s="390">
        <v>0</v>
      </c>
      <c r="CN31" s="389">
        <v>-291.22666666666663</v>
      </c>
      <c r="CO31" s="389">
        <v>-1137.7266666666667</v>
      </c>
      <c r="CP31" s="390"/>
      <c r="CQ31" s="390"/>
      <c r="CR31" s="389">
        <v>97996.654333333339</v>
      </c>
      <c r="CS31" s="391">
        <v>73507.767666666667</v>
      </c>
      <c r="CT31" s="391"/>
      <c r="CU31" s="392"/>
      <c r="CV31" s="392">
        <v>0</v>
      </c>
      <c r="CW31" s="392">
        <v>0</v>
      </c>
      <c r="CX31" s="392">
        <v>0</v>
      </c>
      <c r="CY31" s="392"/>
      <c r="CZ31" s="392">
        <v>0</v>
      </c>
      <c r="DA31" s="392">
        <v>0</v>
      </c>
      <c r="DB31" s="391">
        <v>-291.22666666666663</v>
      </c>
      <c r="DC31" s="391">
        <v>-1137.7266666666667</v>
      </c>
      <c r="DD31" s="392"/>
      <c r="DE31" s="392"/>
      <c r="DF31" s="391">
        <v>72078.814333333328</v>
      </c>
      <c r="DG31" s="385">
        <v>73507.767666666667</v>
      </c>
      <c r="DH31" s="385"/>
      <c r="DI31" s="386"/>
      <c r="DJ31" s="386">
        <v>0</v>
      </c>
      <c r="DK31" s="386">
        <v>0</v>
      </c>
      <c r="DL31" s="386">
        <v>0</v>
      </c>
      <c r="DM31" s="386"/>
      <c r="DN31" s="386">
        <v>0</v>
      </c>
      <c r="DO31" s="386">
        <v>0</v>
      </c>
      <c r="DP31" s="385">
        <v>-291.22666666666663</v>
      </c>
      <c r="DQ31" s="385">
        <v>-1137.7266666666667</v>
      </c>
      <c r="DR31" s="386"/>
      <c r="DS31" s="386"/>
      <c r="DT31" s="385">
        <v>72078.814333333328</v>
      </c>
      <c r="DU31" s="393">
        <v>73507.767666666667</v>
      </c>
      <c r="DV31" s="393"/>
      <c r="DW31" s="394"/>
      <c r="DX31" s="394">
        <v>0</v>
      </c>
      <c r="DY31" s="394">
        <v>0</v>
      </c>
      <c r="DZ31" s="394">
        <v>0</v>
      </c>
      <c r="EA31" s="394"/>
      <c r="EB31" s="394">
        <v>0</v>
      </c>
      <c r="EC31" s="394">
        <v>0</v>
      </c>
      <c r="ED31" s="393">
        <v>-291.22666666666663</v>
      </c>
      <c r="EE31" s="393">
        <v>-1137.7266666666667</v>
      </c>
      <c r="EF31" s="394"/>
      <c r="EG31" s="394"/>
      <c r="EH31" s="393">
        <v>72078.814333333328</v>
      </c>
      <c r="EI31" s="383">
        <v>73507.767666666667</v>
      </c>
      <c r="EJ31" s="383">
        <v>33316.74947368422</v>
      </c>
      <c r="EK31" s="384"/>
      <c r="EL31" s="384">
        <v>0</v>
      </c>
      <c r="EM31" s="384">
        <v>0</v>
      </c>
      <c r="EN31" s="384">
        <v>0</v>
      </c>
      <c r="EO31" s="384">
        <v>0</v>
      </c>
      <c r="EP31" s="384">
        <v>0</v>
      </c>
      <c r="EQ31" s="384">
        <v>0</v>
      </c>
      <c r="ER31" s="383">
        <v>-291.22666666666663</v>
      </c>
      <c r="ES31" s="383">
        <v>-1137.7266666666667</v>
      </c>
      <c r="ET31" s="384"/>
      <c r="EU31" s="384"/>
      <c r="EV31" s="383">
        <v>105395.56380701755</v>
      </c>
      <c r="EW31" s="381">
        <v>73507.767666666667</v>
      </c>
      <c r="EX31" s="381"/>
      <c r="EY31" s="382"/>
      <c r="EZ31" s="382">
        <v>0</v>
      </c>
      <c r="FA31" s="382">
        <v>0</v>
      </c>
      <c r="FB31" s="382">
        <v>0</v>
      </c>
      <c r="FC31" s="382"/>
      <c r="FD31" s="382">
        <v>0</v>
      </c>
      <c r="FE31" s="382">
        <v>0</v>
      </c>
      <c r="FF31" s="381">
        <v>-291.22666666666663</v>
      </c>
      <c r="FG31" s="381">
        <v>-1137.7266666666667</v>
      </c>
      <c r="FH31" s="382"/>
      <c r="FI31" s="382"/>
      <c r="FJ31" s="381">
        <v>72078.814333333328</v>
      </c>
      <c r="FK31" s="387">
        <v>73507.767666666667</v>
      </c>
      <c r="FL31" s="387"/>
      <c r="FM31" s="388"/>
      <c r="FN31" s="388">
        <v>0</v>
      </c>
      <c r="FO31" s="388">
        <v>0</v>
      </c>
      <c r="FP31" s="388">
        <v>0</v>
      </c>
      <c r="FQ31" s="388"/>
      <c r="FR31" s="388">
        <v>0</v>
      </c>
      <c r="FS31" s="388">
        <v>0</v>
      </c>
      <c r="FT31" s="387">
        <v>-291.22666666666663</v>
      </c>
      <c r="FU31" s="387">
        <v>-1137.7266666666667</v>
      </c>
      <c r="FV31" s="388"/>
      <c r="FW31" s="388"/>
      <c r="FX31" s="387">
        <v>72078.814333333328</v>
      </c>
      <c r="FY31" s="378"/>
      <c r="FZ31" s="395">
        <f t="shared" si="2"/>
        <v>986989.00147368421</v>
      </c>
      <c r="GA31" s="395">
        <f t="shared" si="2"/>
        <v>0</v>
      </c>
      <c r="GB31" s="395">
        <f t="shared" si="2"/>
        <v>0</v>
      </c>
      <c r="GC31" s="395">
        <f t="shared" si="2"/>
        <v>-3494.7199999999989</v>
      </c>
      <c r="GD31" s="395">
        <f t="shared" si="2"/>
        <v>-13652.720000000003</v>
      </c>
      <c r="GE31" s="395">
        <f t="shared" si="2"/>
        <v>0</v>
      </c>
      <c r="GF31" s="378"/>
      <c r="GG31" s="395">
        <f t="shared" si="3"/>
        <v>266184.50300000003</v>
      </c>
      <c r="GH31" s="395">
        <f t="shared" si="3"/>
        <v>0</v>
      </c>
      <c r="GI31" s="395">
        <f t="shared" si="3"/>
        <v>0</v>
      </c>
      <c r="GJ31" s="395">
        <f t="shared" si="3"/>
        <v>-873.67999999999984</v>
      </c>
      <c r="GK31" s="395">
        <f t="shared" si="3"/>
        <v>-3413.1800000000003</v>
      </c>
      <c r="GL31" s="395">
        <f t="shared" si="3"/>
        <v>0</v>
      </c>
      <c r="GM31" s="395"/>
      <c r="GN31" s="395">
        <v>0</v>
      </c>
      <c r="GO31" s="377">
        <v>60319.6875</v>
      </c>
      <c r="GP31" s="378"/>
      <c r="GQ31" s="378"/>
      <c r="GR31" s="378"/>
      <c r="GS31" s="378"/>
      <c r="GT31" s="378"/>
      <c r="GU31" s="378">
        <v>7108</v>
      </c>
      <c r="GV31" s="378"/>
      <c r="GW31" s="378"/>
      <c r="GX31" s="378"/>
      <c r="GY31" s="378">
        <f t="shared" si="4"/>
        <v>326504.19050000003</v>
      </c>
      <c r="GZ31" s="378">
        <f t="shared" si="5"/>
        <v>0</v>
      </c>
      <c r="HA31" s="378">
        <f t="shared" si="6"/>
        <v>0</v>
      </c>
    </row>
    <row r="32" spans="1:209" customFormat="1" ht="15">
      <c r="A32" s="266">
        <v>2236</v>
      </c>
      <c r="B32" s="266">
        <v>103286</v>
      </c>
      <c r="C32" s="266" t="s">
        <v>583</v>
      </c>
      <c r="D32" s="175" t="s">
        <v>363</v>
      </c>
      <c r="E32" s="267" t="s">
        <v>573</v>
      </c>
      <c r="F32" s="267" t="s">
        <v>571</v>
      </c>
      <c r="G32" s="320"/>
      <c r="H32" s="377">
        <v>1384843.276452489</v>
      </c>
      <c r="I32" s="377">
        <v>-5737.5999999999995</v>
      </c>
      <c r="J32" s="377">
        <v>-16027.1</v>
      </c>
      <c r="K32" s="377">
        <v>1363078.5764524888</v>
      </c>
      <c r="L32" s="378"/>
      <c r="M32" s="379">
        <v>115403.60637104075</v>
      </c>
      <c r="N32" s="379">
        <v>0</v>
      </c>
      <c r="O32" s="380"/>
      <c r="P32" s="380">
        <v>0</v>
      </c>
      <c r="Q32" s="380">
        <v>0</v>
      </c>
      <c r="R32" s="380">
        <v>0</v>
      </c>
      <c r="S32" s="380">
        <v>0</v>
      </c>
      <c r="T32" s="380">
        <v>0</v>
      </c>
      <c r="U32" s="380">
        <v>0</v>
      </c>
      <c r="V32" s="379">
        <v>-478.13333333333327</v>
      </c>
      <c r="W32" s="379">
        <v>-1335.5916666666667</v>
      </c>
      <c r="X32" s="380"/>
      <c r="Y32" s="380">
        <v>0</v>
      </c>
      <c r="Z32" s="379">
        <v>113589.88137104076</v>
      </c>
      <c r="AA32" s="381">
        <v>115403.60637104075</v>
      </c>
      <c r="AB32" s="381"/>
      <c r="AC32" s="382"/>
      <c r="AD32" s="382">
        <v>0</v>
      </c>
      <c r="AE32" s="382">
        <v>0</v>
      </c>
      <c r="AF32" s="382">
        <v>0</v>
      </c>
      <c r="AG32" s="382"/>
      <c r="AH32" s="382">
        <v>0</v>
      </c>
      <c r="AI32" s="382">
        <v>0</v>
      </c>
      <c r="AJ32" s="381">
        <v>-478.13333333333327</v>
      </c>
      <c r="AK32" s="381">
        <v>-1335.5916666666667</v>
      </c>
      <c r="AL32" s="382"/>
      <c r="AM32" s="382">
        <v>0</v>
      </c>
      <c r="AN32" s="381">
        <v>113589.88137104076</v>
      </c>
      <c r="AO32" s="383">
        <v>115403.60637104075</v>
      </c>
      <c r="AP32" s="383"/>
      <c r="AQ32" s="384"/>
      <c r="AR32" s="384">
        <v>0</v>
      </c>
      <c r="AS32" s="384">
        <v>0</v>
      </c>
      <c r="AT32" s="384">
        <v>0</v>
      </c>
      <c r="AU32" s="384"/>
      <c r="AV32" s="384">
        <v>0</v>
      </c>
      <c r="AW32" s="384">
        <v>0</v>
      </c>
      <c r="AX32" s="383">
        <v>-478.13333333333327</v>
      </c>
      <c r="AY32" s="383">
        <v>-1335.5916666666667</v>
      </c>
      <c r="AZ32" s="384"/>
      <c r="BA32" s="384">
        <v>0</v>
      </c>
      <c r="BB32" s="383">
        <v>113589.88137104076</v>
      </c>
      <c r="BC32" s="385">
        <v>115403.60637104075</v>
      </c>
      <c r="BD32" s="385"/>
      <c r="BE32" s="386"/>
      <c r="BF32" s="386">
        <v>0</v>
      </c>
      <c r="BG32" s="386">
        <v>0</v>
      </c>
      <c r="BH32" s="386">
        <v>0</v>
      </c>
      <c r="BI32" s="386"/>
      <c r="BJ32" s="386">
        <v>0</v>
      </c>
      <c r="BK32" s="386">
        <v>0</v>
      </c>
      <c r="BL32" s="385">
        <v>-478.13333333333327</v>
      </c>
      <c r="BM32" s="385">
        <v>-1335.5916666666667</v>
      </c>
      <c r="BN32" s="386"/>
      <c r="BO32" s="386"/>
      <c r="BP32" s="385">
        <v>113589.88137104076</v>
      </c>
      <c r="BQ32" s="387">
        <v>115403.60637104075</v>
      </c>
      <c r="BR32" s="387"/>
      <c r="BS32" s="388"/>
      <c r="BT32" s="388">
        <v>0</v>
      </c>
      <c r="BU32" s="388">
        <v>0</v>
      </c>
      <c r="BV32" s="388">
        <v>0</v>
      </c>
      <c r="BW32" s="388"/>
      <c r="BX32" s="388">
        <v>0</v>
      </c>
      <c r="BY32" s="388">
        <v>0</v>
      </c>
      <c r="BZ32" s="387">
        <v>-478.13333333333327</v>
      </c>
      <c r="CA32" s="387">
        <v>-1335.5916666666667</v>
      </c>
      <c r="CB32" s="388"/>
      <c r="CC32" s="388"/>
      <c r="CD32" s="387">
        <v>113589.88137104076</v>
      </c>
      <c r="CE32" s="389">
        <v>115403.60637104075</v>
      </c>
      <c r="CF32" s="389">
        <v>0</v>
      </c>
      <c r="CG32" s="390"/>
      <c r="CH32" s="390">
        <v>0</v>
      </c>
      <c r="CI32" s="390">
        <v>0</v>
      </c>
      <c r="CJ32" s="390">
        <v>0</v>
      </c>
      <c r="CK32" s="390">
        <v>0</v>
      </c>
      <c r="CL32" s="390">
        <v>0</v>
      </c>
      <c r="CM32" s="390">
        <v>0</v>
      </c>
      <c r="CN32" s="389">
        <v>-478.13333333333327</v>
      </c>
      <c r="CO32" s="389">
        <v>-1335.5916666666667</v>
      </c>
      <c r="CP32" s="390"/>
      <c r="CQ32" s="390"/>
      <c r="CR32" s="389">
        <v>113589.88137104076</v>
      </c>
      <c r="CS32" s="391">
        <v>115403.60637104075</v>
      </c>
      <c r="CT32" s="391"/>
      <c r="CU32" s="392"/>
      <c r="CV32" s="392">
        <v>0</v>
      </c>
      <c r="CW32" s="392">
        <v>0</v>
      </c>
      <c r="CX32" s="392">
        <v>0</v>
      </c>
      <c r="CY32" s="392"/>
      <c r="CZ32" s="392">
        <v>0</v>
      </c>
      <c r="DA32" s="392">
        <v>0</v>
      </c>
      <c r="DB32" s="391">
        <v>-478.13333333333327</v>
      </c>
      <c r="DC32" s="391">
        <v>-1335.5916666666667</v>
      </c>
      <c r="DD32" s="392"/>
      <c r="DE32" s="392"/>
      <c r="DF32" s="391">
        <v>113589.88137104076</v>
      </c>
      <c r="DG32" s="385">
        <v>115403.60637104075</v>
      </c>
      <c r="DH32" s="385"/>
      <c r="DI32" s="386"/>
      <c r="DJ32" s="386">
        <v>0</v>
      </c>
      <c r="DK32" s="386">
        <v>0</v>
      </c>
      <c r="DL32" s="386">
        <v>0</v>
      </c>
      <c r="DM32" s="386"/>
      <c r="DN32" s="386">
        <v>0</v>
      </c>
      <c r="DO32" s="386">
        <v>0</v>
      </c>
      <c r="DP32" s="385">
        <v>-478.13333333333327</v>
      </c>
      <c r="DQ32" s="385">
        <v>-1335.5916666666667</v>
      </c>
      <c r="DR32" s="386"/>
      <c r="DS32" s="386"/>
      <c r="DT32" s="385">
        <v>113589.88137104076</v>
      </c>
      <c r="DU32" s="393">
        <v>115403.60637104075</v>
      </c>
      <c r="DV32" s="393"/>
      <c r="DW32" s="394"/>
      <c r="DX32" s="394">
        <v>0</v>
      </c>
      <c r="DY32" s="394">
        <v>0</v>
      </c>
      <c r="DZ32" s="394">
        <v>0</v>
      </c>
      <c r="EA32" s="394"/>
      <c r="EB32" s="394">
        <v>0</v>
      </c>
      <c r="EC32" s="394">
        <v>0</v>
      </c>
      <c r="ED32" s="393">
        <v>-478.13333333333327</v>
      </c>
      <c r="EE32" s="393">
        <v>-1335.5916666666667</v>
      </c>
      <c r="EF32" s="394"/>
      <c r="EG32" s="394"/>
      <c r="EH32" s="393">
        <v>113589.88137104076</v>
      </c>
      <c r="EI32" s="383">
        <v>115403.60637104075</v>
      </c>
      <c r="EJ32" s="383">
        <v>0</v>
      </c>
      <c r="EK32" s="384"/>
      <c r="EL32" s="384">
        <v>0</v>
      </c>
      <c r="EM32" s="384">
        <v>0</v>
      </c>
      <c r="EN32" s="384">
        <v>0</v>
      </c>
      <c r="EO32" s="384">
        <v>0</v>
      </c>
      <c r="EP32" s="384">
        <v>0</v>
      </c>
      <c r="EQ32" s="384">
        <v>0</v>
      </c>
      <c r="ER32" s="383">
        <v>-478.13333333333327</v>
      </c>
      <c r="ES32" s="383">
        <v>-1335.5916666666667</v>
      </c>
      <c r="ET32" s="384"/>
      <c r="EU32" s="384"/>
      <c r="EV32" s="383">
        <v>113589.88137104076</v>
      </c>
      <c r="EW32" s="381">
        <v>115403.60637104075</v>
      </c>
      <c r="EX32" s="381"/>
      <c r="EY32" s="382"/>
      <c r="EZ32" s="382">
        <v>0</v>
      </c>
      <c r="FA32" s="382">
        <v>0</v>
      </c>
      <c r="FB32" s="382">
        <v>0</v>
      </c>
      <c r="FC32" s="382"/>
      <c r="FD32" s="382">
        <v>0</v>
      </c>
      <c r="FE32" s="382">
        <v>0</v>
      </c>
      <c r="FF32" s="381">
        <v>-478.13333333333327</v>
      </c>
      <c r="FG32" s="381">
        <v>-1335.5916666666667</v>
      </c>
      <c r="FH32" s="382"/>
      <c r="FI32" s="382"/>
      <c r="FJ32" s="381">
        <v>113589.88137104076</v>
      </c>
      <c r="FK32" s="387">
        <v>115403.60637104075</v>
      </c>
      <c r="FL32" s="387"/>
      <c r="FM32" s="388"/>
      <c r="FN32" s="388">
        <v>0</v>
      </c>
      <c r="FO32" s="388">
        <v>0</v>
      </c>
      <c r="FP32" s="388">
        <v>0</v>
      </c>
      <c r="FQ32" s="388"/>
      <c r="FR32" s="388">
        <v>0</v>
      </c>
      <c r="FS32" s="388">
        <v>0</v>
      </c>
      <c r="FT32" s="387">
        <v>-478.13333333333327</v>
      </c>
      <c r="FU32" s="387">
        <v>-1335.5916666666667</v>
      </c>
      <c r="FV32" s="388"/>
      <c r="FW32" s="388"/>
      <c r="FX32" s="387">
        <v>113589.88137104076</v>
      </c>
      <c r="FY32" s="378"/>
      <c r="FZ32" s="395">
        <f t="shared" si="2"/>
        <v>1384843.2764524885</v>
      </c>
      <c r="GA32" s="395">
        <f t="shared" si="2"/>
        <v>0</v>
      </c>
      <c r="GB32" s="395">
        <f t="shared" si="2"/>
        <v>0</v>
      </c>
      <c r="GC32" s="395">
        <f t="shared" si="2"/>
        <v>-5737.5999999999995</v>
      </c>
      <c r="GD32" s="395">
        <f t="shared" si="2"/>
        <v>-16027.100000000004</v>
      </c>
      <c r="GE32" s="395">
        <f t="shared" si="2"/>
        <v>0</v>
      </c>
      <c r="GF32" s="378"/>
      <c r="GG32" s="395">
        <f t="shared" si="3"/>
        <v>346210.81911312224</v>
      </c>
      <c r="GH32" s="395">
        <f t="shared" si="3"/>
        <v>0</v>
      </c>
      <c r="GI32" s="395">
        <f t="shared" si="3"/>
        <v>0</v>
      </c>
      <c r="GJ32" s="395">
        <f t="shared" si="3"/>
        <v>-1434.3999999999999</v>
      </c>
      <c r="GK32" s="395">
        <f t="shared" si="3"/>
        <v>-4006.7750000000001</v>
      </c>
      <c r="GL32" s="395">
        <f t="shared" si="3"/>
        <v>0</v>
      </c>
      <c r="GM32" s="395"/>
      <c r="GN32" s="395">
        <v>0</v>
      </c>
      <c r="GO32" s="377">
        <v>0</v>
      </c>
      <c r="GP32" s="378"/>
      <c r="GQ32" s="378"/>
      <c r="GR32" s="378"/>
      <c r="GS32" s="378"/>
      <c r="GT32" s="378"/>
      <c r="GU32" s="378">
        <v>7587</v>
      </c>
      <c r="GV32" s="378"/>
      <c r="GW32" s="378"/>
      <c r="GX32" s="378"/>
      <c r="GY32" s="378">
        <f t="shared" si="4"/>
        <v>346210.81911312224</v>
      </c>
      <c r="GZ32" s="378">
        <f t="shared" si="5"/>
        <v>0</v>
      </c>
      <c r="HA32" s="378">
        <f t="shared" si="6"/>
        <v>0</v>
      </c>
    </row>
    <row r="33" spans="1:209" customFormat="1" ht="15">
      <c r="A33" s="266">
        <v>2465</v>
      </c>
      <c r="B33" s="266">
        <v>103391</v>
      </c>
      <c r="C33" s="266" t="s">
        <v>735</v>
      </c>
      <c r="D33" s="175" t="s">
        <v>515</v>
      </c>
      <c r="E33" s="267" t="s">
        <v>573</v>
      </c>
      <c r="F33" s="267" t="s">
        <v>571</v>
      </c>
      <c r="G33" s="320"/>
      <c r="H33" s="377">
        <v>2722664.0117721613</v>
      </c>
      <c r="I33" s="377">
        <v>-10901.439999999999</v>
      </c>
      <c r="J33" s="377">
        <v>-46033.17</v>
      </c>
      <c r="K33" s="377">
        <v>2665729.4017721615</v>
      </c>
      <c r="L33" s="378"/>
      <c r="M33" s="379">
        <v>226888.66764768012</v>
      </c>
      <c r="N33" s="379">
        <v>39112.32</v>
      </c>
      <c r="O33" s="380"/>
      <c r="P33" s="380">
        <v>0</v>
      </c>
      <c r="Q33" s="380">
        <v>0</v>
      </c>
      <c r="R33" s="380">
        <v>0</v>
      </c>
      <c r="S33" s="380">
        <v>0</v>
      </c>
      <c r="T33" s="380">
        <v>0</v>
      </c>
      <c r="U33" s="380">
        <v>0</v>
      </c>
      <c r="V33" s="379">
        <v>-908.45333333333326</v>
      </c>
      <c r="W33" s="379">
        <v>-3836.0974999999999</v>
      </c>
      <c r="X33" s="380"/>
      <c r="Y33" s="380">
        <v>0</v>
      </c>
      <c r="Z33" s="379">
        <v>261256.43681434679</v>
      </c>
      <c r="AA33" s="381">
        <v>226888.66764768012</v>
      </c>
      <c r="AB33" s="381"/>
      <c r="AC33" s="382"/>
      <c r="AD33" s="382">
        <v>0</v>
      </c>
      <c r="AE33" s="382">
        <v>0</v>
      </c>
      <c r="AF33" s="382">
        <v>0</v>
      </c>
      <c r="AG33" s="382"/>
      <c r="AH33" s="382">
        <v>0</v>
      </c>
      <c r="AI33" s="382">
        <v>0</v>
      </c>
      <c r="AJ33" s="381">
        <v>-908.45333333333326</v>
      </c>
      <c r="AK33" s="381">
        <v>-3836.0974999999999</v>
      </c>
      <c r="AL33" s="382"/>
      <c r="AM33" s="382">
        <v>0</v>
      </c>
      <c r="AN33" s="381">
        <v>222144.11681434678</v>
      </c>
      <c r="AO33" s="383">
        <v>226888.66764768012</v>
      </c>
      <c r="AP33" s="383"/>
      <c r="AQ33" s="384"/>
      <c r="AR33" s="384">
        <v>0</v>
      </c>
      <c r="AS33" s="384">
        <v>0</v>
      </c>
      <c r="AT33" s="384">
        <v>0</v>
      </c>
      <c r="AU33" s="384"/>
      <c r="AV33" s="384">
        <v>0</v>
      </c>
      <c r="AW33" s="384">
        <v>0</v>
      </c>
      <c r="AX33" s="383">
        <v>-908.45333333333326</v>
      </c>
      <c r="AY33" s="383">
        <v>-3836.0974999999999</v>
      </c>
      <c r="AZ33" s="384"/>
      <c r="BA33" s="384">
        <v>0</v>
      </c>
      <c r="BB33" s="383">
        <v>222144.11681434678</v>
      </c>
      <c r="BC33" s="385">
        <v>226888.66764768012</v>
      </c>
      <c r="BD33" s="385"/>
      <c r="BE33" s="386"/>
      <c r="BF33" s="386">
        <v>0</v>
      </c>
      <c r="BG33" s="386">
        <v>0</v>
      </c>
      <c r="BH33" s="386">
        <v>0</v>
      </c>
      <c r="BI33" s="386"/>
      <c r="BJ33" s="386">
        <v>0</v>
      </c>
      <c r="BK33" s="386">
        <v>0</v>
      </c>
      <c r="BL33" s="385">
        <v>-908.45333333333326</v>
      </c>
      <c r="BM33" s="385">
        <v>-3836.0974999999999</v>
      </c>
      <c r="BN33" s="386"/>
      <c r="BO33" s="386"/>
      <c r="BP33" s="385">
        <v>222144.11681434678</v>
      </c>
      <c r="BQ33" s="387">
        <v>226888.66764768012</v>
      </c>
      <c r="BR33" s="387"/>
      <c r="BS33" s="388"/>
      <c r="BT33" s="388">
        <v>0</v>
      </c>
      <c r="BU33" s="388">
        <v>0</v>
      </c>
      <c r="BV33" s="388">
        <v>0</v>
      </c>
      <c r="BW33" s="388"/>
      <c r="BX33" s="388">
        <v>0</v>
      </c>
      <c r="BY33" s="388">
        <v>0</v>
      </c>
      <c r="BZ33" s="387">
        <v>-908.45333333333326</v>
      </c>
      <c r="CA33" s="387">
        <v>-3836.0974999999999</v>
      </c>
      <c r="CB33" s="388"/>
      <c r="CC33" s="388"/>
      <c r="CD33" s="387">
        <v>222144.11681434678</v>
      </c>
      <c r="CE33" s="389">
        <v>226888.66764768012</v>
      </c>
      <c r="CF33" s="389">
        <v>20665.320000000003</v>
      </c>
      <c r="CG33" s="390"/>
      <c r="CH33" s="390">
        <v>0</v>
      </c>
      <c r="CI33" s="390">
        <v>0</v>
      </c>
      <c r="CJ33" s="390">
        <v>0</v>
      </c>
      <c r="CK33" s="390">
        <v>0</v>
      </c>
      <c r="CL33" s="390">
        <v>0</v>
      </c>
      <c r="CM33" s="390">
        <v>0</v>
      </c>
      <c r="CN33" s="389">
        <v>-908.45333333333326</v>
      </c>
      <c r="CO33" s="389">
        <v>-3836.0974999999999</v>
      </c>
      <c r="CP33" s="390"/>
      <c r="CQ33" s="390"/>
      <c r="CR33" s="389">
        <v>242809.43681434679</v>
      </c>
      <c r="CS33" s="391">
        <v>226888.66764768012</v>
      </c>
      <c r="CT33" s="391"/>
      <c r="CU33" s="392"/>
      <c r="CV33" s="392">
        <v>0</v>
      </c>
      <c r="CW33" s="392">
        <v>0</v>
      </c>
      <c r="CX33" s="392">
        <v>0</v>
      </c>
      <c r="CY33" s="392"/>
      <c r="CZ33" s="392">
        <v>0</v>
      </c>
      <c r="DA33" s="392">
        <v>0</v>
      </c>
      <c r="DB33" s="391">
        <v>-908.45333333333326</v>
      </c>
      <c r="DC33" s="391">
        <v>-3836.0974999999999</v>
      </c>
      <c r="DD33" s="392"/>
      <c r="DE33" s="392"/>
      <c r="DF33" s="391">
        <v>222144.11681434678</v>
      </c>
      <c r="DG33" s="385">
        <v>226888.66764768012</v>
      </c>
      <c r="DH33" s="385"/>
      <c r="DI33" s="386"/>
      <c r="DJ33" s="386">
        <v>0</v>
      </c>
      <c r="DK33" s="386">
        <v>0</v>
      </c>
      <c r="DL33" s="386">
        <v>0</v>
      </c>
      <c r="DM33" s="386"/>
      <c r="DN33" s="386">
        <v>0</v>
      </c>
      <c r="DO33" s="386">
        <v>0</v>
      </c>
      <c r="DP33" s="385">
        <v>-908.45333333333326</v>
      </c>
      <c r="DQ33" s="385">
        <v>-3836.0974999999999</v>
      </c>
      <c r="DR33" s="386"/>
      <c r="DS33" s="386"/>
      <c r="DT33" s="385">
        <v>222144.11681434678</v>
      </c>
      <c r="DU33" s="393">
        <v>226888.66764768012</v>
      </c>
      <c r="DV33" s="393"/>
      <c r="DW33" s="394"/>
      <c r="DX33" s="394">
        <v>0</v>
      </c>
      <c r="DY33" s="394">
        <v>0</v>
      </c>
      <c r="DZ33" s="394">
        <v>0</v>
      </c>
      <c r="EA33" s="394"/>
      <c r="EB33" s="394">
        <v>0</v>
      </c>
      <c r="EC33" s="394">
        <v>0</v>
      </c>
      <c r="ED33" s="393">
        <v>-908.45333333333326</v>
      </c>
      <c r="EE33" s="393">
        <v>-3836.0974999999999</v>
      </c>
      <c r="EF33" s="394"/>
      <c r="EG33" s="394"/>
      <c r="EH33" s="393">
        <v>222144.11681434678</v>
      </c>
      <c r="EI33" s="383">
        <v>226888.66764768012</v>
      </c>
      <c r="EJ33" s="383">
        <v>27872.185263157899</v>
      </c>
      <c r="EK33" s="384"/>
      <c r="EL33" s="384">
        <v>0</v>
      </c>
      <c r="EM33" s="384">
        <v>0</v>
      </c>
      <c r="EN33" s="384">
        <v>0</v>
      </c>
      <c r="EO33" s="384">
        <v>0</v>
      </c>
      <c r="EP33" s="384">
        <v>0</v>
      </c>
      <c r="EQ33" s="384">
        <v>0</v>
      </c>
      <c r="ER33" s="383">
        <v>-908.45333333333326</v>
      </c>
      <c r="ES33" s="383">
        <v>-3836.0974999999999</v>
      </c>
      <c r="ET33" s="384"/>
      <c r="EU33" s="384"/>
      <c r="EV33" s="383">
        <v>250016.30207750469</v>
      </c>
      <c r="EW33" s="381">
        <v>226888.66764768012</v>
      </c>
      <c r="EX33" s="381"/>
      <c r="EY33" s="382"/>
      <c r="EZ33" s="382">
        <v>0</v>
      </c>
      <c r="FA33" s="382">
        <v>0</v>
      </c>
      <c r="FB33" s="382">
        <v>0</v>
      </c>
      <c r="FC33" s="382"/>
      <c r="FD33" s="382">
        <v>0</v>
      </c>
      <c r="FE33" s="382">
        <v>0</v>
      </c>
      <c r="FF33" s="381">
        <v>-908.45333333333326</v>
      </c>
      <c r="FG33" s="381">
        <v>-3836.0974999999999</v>
      </c>
      <c r="FH33" s="382"/>
      <c r="FI33" s="382"/>
      <c r="FJ33" s="381">
        <v>222144.11681434678</v>
      </c>
      <c r="FK33" s="387">
        <v>226888.66764768012</v>
      </c>
      <c r="FL33" s="387"/>
      <c r="FM33" s="388"/>
      <c r="FN33" s="388">
        <v>0</v>
      </c>
      <c r="FO33" s="388">
        <v>0</v>
      </c>
      <c r="FP33" s="388">
        <v>0</v>
      </c>
      <c r="FQ33" s="388"/>
      <c r="FR33" s="388">
        <v>0</v>
      </c>
      <c r="FS33" s="388">
        <v>0</v>
      </c>
      <c r="FT33" s="387">
        <v>-908.45333333333326</v>
      </c>
      <c r="FU33" s="387">
        <v>-3836.0974999999999</v>
      </c>
      <c r="FV33" s="388"/>
      <c r="FW33" s="388"/>
      <c r="FX33" s="387">
        <v>222144.11681434678</v>
      </c>
      <c r="FY33" s="378"/>
      <c r="FZ33" s="395">
        <f t="shared" si="2"/>
        <v>2810313.8370353198</v>
      </c>
      <c r="GA33" s="395">
        <f t="shared" si="2"/>
        <v>0</v>
      </c>
      <c r="GB33" s="395">
        <f t="shared" si="2"/>
        <v>0</v>
      </c>
      <c r="GC33" s="395">
        <f t="shared" si="2"/>
        <v>-10901.439999999997</v>
      </c>
      <c r="GD33" s="395">
        <f t="shared" si="2"/>
        <v>-46033.170000000013</v>
      </c>
      <c r="GE33" s="395">
        <f t="shared" si="2"/>
        <v>0</v>
      </c>
      <c r="GF33" s="378"/>
      <c r="GG33" s="395">
        <f t="shared" si="3"/>
        <v>719778.3229430404</v>
      </c>
      <c r="GH33" s="395">
        <f t="shared" si="3"/>
        <v>0</v>
      </c>
      <c r="GI33" s="395">
        <f t="shared" si="3"/>
        <v>0</v>
      </c>
      <c r="GJ33" s="395">
        <f t="shared" si="3"/>
        <v>-2725.3599999999997</v>
      </c>
      <c r="GK33" s="395">
        <f t="shared" si="3"/>
        <v>-11508.2925</v>
      </c>
      <c r="GL33" s="395">
        <f t="shared" si="3"/>
        <v>0</v>
      </c>
      <c r="GM33" s="395"/>
      <c r="GN33" s="395">
        <v>0</v>
      </c>
      <c r="GO33" s="377">
        <v>0</v>
      </c>
      <c r="GP33" s="378"/>
      <c r="GQ33" s="378"/>
      <c r="GR33" s="378"/>
      <c r="GS33" s="378"/>
      <c r="GT33" s="378"/>
      <c r="GU33" s="378">
        <v>8162</v>
      </c>
      <c r="GV33" s="378"/>
      <c r="GW33" s="378"/>
      <c r="GX33" s="378"/>
      <c r="GY33" s="378">
        <f t="shared" si="4"/>
        <v>719778.3229430404</v>
      </c>
      <c r="GZ33" s="378">
        <f t="shared" si="5"/>
        <v>0</v>
      </c>
      <c r="HA33" s="378">
        <f t="shared" si="6"/>
        <v>0</v>
      </c>
    </row>
    <row r="34" spans="1:209" customFormat="1" ht="15">
      <c r="A34" s="266">
        <v>4801</v>
      </c>
      <c r="B34" s="266">
        <v>103539</v>
      </c>
      <c r="C34" s="266" t="s">
        <v>584</v>
      </c>
      <c r="D34" s="175" t="s">
        <v>364</v>
      </c>
      <c r="E34" s="267" t="s">
        <v>577</v>
      </c>
      <c r="F34" s="267" t="s">
        <v>571</v>
      </c>
      <c r="G34" s="320"/>
      <c r="H34" s="377">
        <v>6231063.374241313</v>
      </c>
      <c r="I34" s="377">
        <v>-15802.05</v>
      </c>
      <c r="J34" s="377">
        <v>-24697.86</v>
      </c>
      <c r="K34" s="377">
        <v>6190563.4642413128</v>
      </c>
      <c r="L34" s="378"/>
      <c r="M34" s="379">
        <v>519255.28118677606</v>
      </c>
      <c r="N34" s="379">
        <v>0</v>
      </c>
      <c r="O34" s="380"/>
      <c r="P34" s="380">
        <v>0</v>
      </c>
      <c r="Q34" s="380">
        <v>0</v>
      </c>
      <c r="R34" s="380">
        <v>0</v>
      </c>
      <c r="S34" s="380">
        <v>0</v>
      </c>
      <c r="T34" s="380">
        <v>0</v>
      </c>
      <c r="U34" s="380">
        <v>0</v>
      </c>
      <c r="V34" s="379">
        <v>-1316.8374999999999</v>
      </c>
      <c r="W34" s="379">
        <v>-2058.1550000000002</v>
      </c>
      <c r="X34" s="380"/>
      <c r="Y34" s="380">
        <v>0</v>
      </c>
      <c r="Z34" s="379">
        <v>515880.28868677601</v>
      </c>
      <c r="AA34" s="381">
        <v>519255.28118677606</v>
      </c>
      <c r="AB34" s="381"/>
      <c r="AC34" s="382"/>
      <c r="AD34" s="382">
        <v>0</v>
      </c>
      <c r="AE34" s="382">
        <v>0</v>
      </c>
      <c r="AF34" s="382">
        <v>0</v>
      </c>
      <c r="AG34" s="382"/>
      <c r="AH34" s="382">
        <v>0</v>
      </c>
      <c r="AI34" s="382">
        <v>0</v>
      </c>
      <c r="AJ34" s="381">
        <v>-1316.8374999999999</v>
      </c>
      <c r="AK34" s="381">
        <v>-2058.1550000000002</v>
      </c>
      <c r="AL34" s="382"/>
      <c r="AM34" s="382">
        <v>0</v>
      </c>
      <c r="AN34" s="381">
        <v>515880.28868677601</v>
      </c>
      <c r="AO34" s="383">
        <v>519255.28118677606</v>
      </c>
      <c r="AP34" s="383"/>
      <c r="AQ34" s="384"/>
      <c r="AR34" s="384">
        <v>0</v>
      </c>
      <c r="AS34" s="384">
        <v>0</v>
      </c>
      <c r="AT34" s="384">
        <v>0</v>
      </c>
      <c r="AU34" s="384"/>
      <c r="AV34" s="384">
        <v>0</v>
      </c>
      <c r="AW34" s="384">
        <v>0</v>
      </c>
      <c r="AX34" s="383">
        <v>-1316.8374999999999</v>
      </c>
      <c r="AY34" s="383">
        <v>-2058.1550000000002</v>
      </c>
      <c r="AZ34" s="384"/>
      <c r="BA34" s="384">
        <v>0</v>
      </c>
      <c r="BB34" s="383">
        <v>515880.28868677601</v>
      </c>
      <c r="BC34" s="385">
        <v>519255.28118677606</v>
      </c>
      <c r="BD34" s="385"/>
      <c r="BE34" s="386"/>
      <c r="BF34" s="386">
        <v>0</v>
      </c>
      <c r="BG34" s="386">
        <v>0</v>
      </c>
      <c r="BH34" s="386">
        <v>0</v>
      </c>
      <c r="BI34" s="386"/>
      <c r="BJ34" s="386">
        <v>0</v>
      </c>
      <c r="BK34" s="386">
        <v>0</v>
      </c>
      <c r="BL34" s="385">
        <v>-1316.8374999999999</v>
      </c>
      <c r="BM34" s="385">
        <v>-2058.1550000000002</v>
      </c>
      <c r="BN34" s="386"/>
      <c r="BO34" s="386"/>
      <c r="BP34" s="385">
        <v>515880.28868677601</v>
      </c>
      <c r="BQ34" s="387">
        <v>519255.28118677606</v>
      </c>
      <c r="BR34" s="387"/>
      <c r="BS34" s="388"/>
      <c r="BT34" s="388">
        <v>0</v>
      </c>
      <c r="BU34" s="388">
        <v>0</v>
      </c>
      <c r="BV34" s="388">
        <v>0</v>
      </c>
      <c r="BW34" s="388"/>
      <c r="BX34" s="388">
        <v>0</v>
      </c>
      <c r="BY34" s="388">
        <v>0</v>
      </c>
      <c r="BZ34" s="387">
        <v>-1316.8374999999999</v>
      </c>
      <c r="CA34" s="387">
        <v>-2058.1550000000002</v>
      </c>
      <c r="CB34" s="388"/>
      <c r="CC34" s="388"/>
      <c r="CD34" s="387">
        <v>515880.28868677601</v>
      </c>
      <c r="CE34" s="389">
        <v>519255.28118677606</v>
      </c>
      <c r="CF34" s="389">
        <v>0</v>
      </c>
      <c r="CG34" s="390"/>
      <c r="CH34" s="390">
        <v>0</v>
      </c>
      <c r="CI34" s="390">
        <v>0</v>
      </c>
      <c r="CJ34" s="390">
        <v>0</v>
      </c>
      <c r="CK34" s="390">
        <v>0</v>
      </c>
      <c r="CL34" s="390">
        <v>0</v>
      </c>
      <c r="CM34" s="390">
        <v>0</v>
      </c>
      <c r="CN34" s="389">
        <v>-1316.8374999999999</v>
      </c>
      <c r="CO34" s="389">
        <v>-2058.1550000000002</v>
      </c>
      <c r="CP34" s="390"/>
      <c r="CQ34" s="390"/>
      <c r="CR34" s="389">
        <v>515880.28868677601</v>
      </c>
      <c r="CS34" s="391">
        <v>519255.28118677606</v>
      </c>
      <c r="CT34" s="391"/>
      <c r="CU34" s="392"/>
      <c r="CV34" s="392">
        <v>0</v>
      </c>
      <c r="CW34" s="392">
        <v>0</v>
      </c>
      <c r="CX34" s="392">
        <v>0</v>
      </c>
      <c r="CY34" s="392"/>
      <c r="CZ34" s="392">
        <v>0</v>
      </c>
      <c r="DA34" s="392">
        <v>0</v>
      </c>
      <c r="DB34" s="391">
        <v>-1316.8374999999999</v>
      </c>
      <c r="DC34" s="391">
        <v>-2058.1550000000002</v>
      </c>
      <c r="DD34" s="392"/>
      <c r="DE34" s="392"/>
      <c r="DF34" s="391">
        <v>515880.28868677601</v>
      </c>
      <c r="DG34" s="385">
        <v>519255.28118677606</v>
      </c>
      <c r="DH34" s="385"/>
      <c r="DI34" s="386"/>
      <c r="DJ34" s="386">
        <v>0</v>
      </c>
      <c r="DK34" s="386">
        <v>0</v>
      </c>
      <c r="DL34" s="386">
        <v>0</v>
      </c>
      <c r="DM34" s="386"/>
      <c r="DN34" s="386">
        <v>0</v>
      </c>
      <c r="DO34" s="386">
        <v>0</v>
      </c>
      <c r="DP34" s="385">
        <v>-1316.8374999999999</v>
      </c>
      <c r="DQ34" s="385">
        <v>-2058.1550000000002</v>
      </c>
      <c r="DR34" s="386"/>
      <c r="DS34" s="386"/>
      <c r="DT34" s="385">
        <v>515880.28868677601</v>
      </c>
      <c r="DU34" s="393">
        <v>519255.28118677606</v>
      </c>
      <c r="DV34" s="393"/>
      <c r="DW34" s="394"/>
      <c r="DX34" s="394">
        <v>0</v>
      </c>
      <c r="DY34" s="394">
        <v>0</v>
      </c>
      <c r="DZ34" s="394">
        <v>0</v>
      </c>
      <c r="EA34" s="394"/>
      <c r="EB34" s="394">
        <v>0</v>
      </c>
      <c r="EC34" s="394">
        <v>0</v>
      </c>
      <c r="ED34" s="393">
        <v>-1316.8374999999999</v>
      </c>
      <c r="EE34" s="393">
        <v>-2058.1550000000002</v>
      </c>
      <c r="EF34" s="394"/>
      <c r="EG34" s="394"/>
      <c r="EH34" s="393">
        <v>515880.28868677601</v>
      </c>
      <c r="EI34" s="383">
        <v>519255.28118677606</v>
      </c>
      <c r="EJ34" s="383">
        <v>0</v>
      </c>
      <c r="EK34" s="384"/>
      <c r="EL34" s="384">
        <v>0</v>
      </c>
      <c r="EM34" s="384">
        <v>0</v>
      </c>
      <c r="EN34" s="384">
        <v>0</v>
      </c>
      <c r="EO34" s="384">
        <v>0</v>
      </c>
      <c r="EP34" s="384">
        <v>0</v>
      </c>
      <c r="EQ34" s="384">
        <v>0</v>
      </c>
      <c r="ER34" s="383">
        <v>-1316.8374999999999</v>
      </c>
      <c r="ES34" s="383">
        <v>-2058.1550000000002</v>
      </c>
      <c r="ET34" s="384"/>
      <c r="EU34" s="384"/>
      <c r="EV34" s="383">
        <v>515880.28868677601</v>
      </c>
      <c r="EW34" s="381">
        <v>519255.28118677606</v>
      </c>
      <c r="EX34" s="381"/>
      <c r="EY34" s="382"/>
      <c r="EZ34" s="382">
        <v>0</v>
      </c>
      <c r="FA34" s="382">
        <v>0</v>
      </c>
      <c r="FB34" s="382">
        <v>0</v>
      </c>
      <c r="FC34" s="382"/>
      <c r="FD34" s="382">
        <v>0</v>
      </c>
      <c r="FE34" s="382">
        <v>0</v>
      </c>
      <c r="FF34" s="381">
        <v>-1316.8374999999999</v>
      </c>
      <c r="FG34" s="381">
        <v>-2058.1550000000002</v>
      </c>
      <c r="FH34" s="382"/>
      <c r="FI34" s="382"/>
      <c r="FJ34" s="381">
        <v>515880.28868677601</v>
      </c>
      <c r="FK34" s="387">
        <v>519255.28118677606</v>
      </c>
      <c r="FL34" s="387"/>
      <c r="FM34" s="388"/>
      <c r="FN34" s="388">
        <v>0</v>
      </c>
      <c r="FO34" s="388">
        <v>0</v>
      </c>
      <c r="FP34" s="388">
        <v>0</v>
      </c>
      <c r="FQ34" s="388"/>
      <c r="FR34" s="388">
        <v>0</v>
      </c>
      <c r="FS34" s="388">
        <v>0</v>
      </c>
      <c r="FT34" s="387">
        <v>-1316.8374999999999</v>
      </c>
      <c r="FU34" s="387">
        <v>-2058.1550000000002</v>
      </c>
      <c r="FV34" s="388"/>
      <c r="FW34" s="388"/>
      <c r="FX34" s="387">
        <v>515880.28868677601</v>
      </c>
      <c r="FY34" s="378"/>
      <c r="FZ34" s="395">
        <f t="shared" si="2"/>
        <v>6231063.3742413139</v>
      </c>
      <c r="GA34" s="395">
        <f t="shared" si="2"/>
        <v>0</v>
      </c>
      <c r="GB34" s="395">
        <f t="shared" si="2"/>
        <v>0</v>
      </c>
      <c r="GC34" s="395">
        <f t="shared" si="2"/>
        <v>-15802.049999999997</v>
      </c>
      <c r="GD34" s="395">
        <f t="shared" si="2"/>
        <v>-24697.859999999997</v>
      </c>
      <c r="GE34" s="395">
        <f t="shared" si="2"/>
        <v>0</v>
      </c>
      <c r="GF34" s="378"/>
      <c r="GG34" s="395">
        <f t="shared" si="3"/>
        <v>1557765.8435603282</v>
      </c>
      <c r="GH34" s="395">
        <f t="shared" si="3"/>
        <v>0</v>
      </c>
      <c r="GI34" s="395">
        <f t="shared" si="3"/>
        <v>0</v>
      </c>
      <c r="GJ34" s="395">
        <f t="shared" si="3"/>
        <v>-3950.5124999999998</v>
      </c>
      <c r="GK34" s="395">
        <f t="shared" si="3"/>
        <v>-6174.4650000000001</v>
      </c>
      <c r="GL34" s="395">
        <f t="shared" si="3"/>
        <v>0</v>
      </c>
      <c r="GM34" s="395"/>
      <c r="GN34" s="395">
        <v>0</v>
      </c>
      <c r="GO34" s="377">
        <v>0</v>
      </c>
      <c r="GP34" s="378"/>
      <c r="GQ34" s="378"/>
      <c r="GR34" s="378"/>
      <c r="GS34" s="378"/>
      <c r="GT34" s="378"/>
      <c r="GU34" s="378">
        <v>0</v>
      </c>
      <c r="GV34" s="378"/>
      <c r="GW34" s="378"/>
      <c r="GX34" s="378"/>
      <c r="GY34" s="378">
        <f t="shared" si="4"/>
        <v>1557765.8435603282</v>
      </c>
      <c r="GZ34" s="378">
        <f t="shared" si="5"/>
        <v>0</v>
      </c>
      <c r="HA34" s="378">
        <f t="shared" si="6"/>
        <v>0</v>
      </c>
    </row>
    <row r="35" spans="1:209" customFormat="1" ht="15">
      <c r="A35" s="266">
        <v>1048</v>
      </c>
      <c r="B35" s="266">
        <v>103144</v>
      </c>
      <c r="C35" s="266" t="s">
        <v>652</v>
      </c>
      <c r="D35" s="175" t="s">
        <v>432</v>
      </c>
      <c r="E35" s="267" t="s">
        <v>570</v>
      </c>
      <c r="F35" s="267" t="s">
        <v>571</v>
      </c>
      <c r="G35" s="320"/>
      <c r="H35" s="377">
        <v>0</v>
      </c>
      <c r="I35" s="377">
        <v>0</v>
      </c>
      <c r="J35" s="377">
        <v>0</v>
      </c>
      <c r="K35" s="377">
        <v>0</v>
      </c>
      <c r="L35" s="378"/>
      <c r="M35" s="379">
        <v>0</v>
      </c>
      <c r="N35" s="379">
        <v>512068.55679032515</v>
      </c>
      <c r="O35" s="380"/>
      <c r="P35" s="380">
        <v>0</v>
      </c>
      <c r="Q35" s="380">
        <v>0</v>
      </c>
      <c r="R35" s="380">
        <v>0</v>
      </c>
      <c r="S35" s="380">
        <v>2053.7263157894736</v>
      </c>
      <c r="T35" s="380">
        <v>0</v>
      </c>
      <c r="U35" s="380">
        <v>0</v>
      </c>
      <c r="V35" s="379">
        <v>0</v>
      </c>
      <c r="W35" s="379">
        <v>0</v>
      </c>
      <c r="X35" s="380"/>
      <c r="Y35" s="380">
        <v>0</v>
      </c>
      <c r="Z35" s="379">
        <v>514122.2831061146</v>
      </c>
      <c r="AA35" s="381">
        <v>0</v>
      </c>
      <c r="AB35" s="381"/>
      <c r="AC35" s="382"/>
      <c r="AD35" s="382">
        <v>0</v>
      </c>
      <c r="AE35" s="382">
        <v>0</v>
      </c>
      <c r="AF35" s="382">
        <v>0</v>
      </c>
      <c r="AG35" s="382"/>
      <c r="AH35" s="382">
        <v>0</v>
      </c>
      <c r="AI35" s="382">
        <v>0</v>
      </c>
      <c r="AJ35" s="381">
        <v>0</v>
      </c>
      <c r="AK35" s="381">
        <v>0</v>
      </c>
      <c r="AL35" s="382"/>
      <c r="AM35" s="382">
        <v>0</v>
      </c>
      <c r="AN35" s="381">
        <v>0</v>
      </c>
      <c r="AO35" s="383">
        <v>0</v>
      </c>
      <c r="AP35" s="383"/>
      <c r="AQ35" s="384"/>
      <c r="AR35" s="384">
        <v>0</v>
      </c>
      <c r="AS35" s="384">
        <v>0</v>
      </c>
      <c r="AT35" s="384">
        <v>0</v>
      </c>
      <c r="AU35" s="384"/>
      <c r="AV35" s="384">
        <v>0</v>
      </c>
      <c r="AW35" s="384">
        <v>0</v>
      </c>
      <c r="AX35" s="383">
        <v>0</v>
      </c>
      <c r="AY35" s="383">
        <v>0</v>
      </c>
      <c r="AZ35" s="384"/>
      <c r="BA35" s="384">
        <v>0</v>
      </c>
      <c r="BB35" s="383">
        <v>0</v>
      </c>
      <c r="BC35" s="385">
        <v>0</v>
      </c>
      <c r="BD35" s="385"/>
      <c r="BE35" s="386"/>
      <c r="BF35" s="386">
        <v>0</v>
      </c>
      <c r="BG35" s="386">
        <v>0</v>
      </c>
      <c r="BH35" s="386">
        <v>0</v>
      </c>
      <c r="BI35" s="386"/>
      <c r="BJ35" s="386">
        <v>0</v>
      </c>
      <c r="BK35" s="386">
        <v>0</v>
      </c>
      <c r="BL35" s="385">
        <v>0</v>
      </c>
      <c r="BM35" s="385">
        <v>0</v>
      </c>
      <c r="BN35" s="386"/>
      <c r="BO35" s="386"/>
      <c r="BP35" s="385">
        <v>0</v>
      </c>
      <c r="BQ35" s="387">
        <v>0</v>
      </c>
      <c r="BR35" s="387"/>
      <c r="BS35" s="388"/>
      <c r="BT35" s="388">
        <v>0</v>
      </c>
      <c r="BU35" s="388">
        <v>0</v>
      </c>
      <c r="BV35" s="388">
        <v>0</v>
      </c>
      <c r="BW35" s="388"/>
      <c r="BX35" s="388">
        <v>0</v>
      </c>
      <c r="BY35" s="388">
        <v>0</v>
      </c>
      <c r="BZ35" s="387">
        <v>0</v>
      </c>
      <c r="CA35" s="387">
        <v>0</v>
      </c>
      <c r="CB35" s="388"/>
      <c r="CC35" s="388"/>
      <c r="CD35" s="387">
        <v>0</v>
      </c>
      <c r="CE35" s="389">
        <v>0</v>
      </c>
      <c r="CF35" s="389">
        <v>203632.05018566514</v>
      </c>
      <c r="CG35" s="390"/>
      <c r="CH35" s="390">
        <v>0</v>
      </c>
      <c r="CI35" s="390">
        <v>0</v>
      </c>
      <c r="CJ35" s="390">
        <v>0</v>
      </c>
      <c r="CK35" s="390">
        <v>1540.2947368421055</v>
      </c>
      <c r="CL35" s="390">
        <v>0</v>
      </c>
      <c r="CM35" s="390">
        <v>0</v>
      </c>
      <c r="CN35" s="389">
        <v>0</v>
      </c>
      <c r="CO35" s="389">
        <v>0</v>
      </c>
      <c r="CP35" s="390"/>
      <c r="CQ35" s="390"/>
      <c r="CR35" s="389">
        <v>205172.34492250724</v>
      </c>
      <c r="CS35" s="391">
        <v>0</v>
      </c>
      <c r="CT35" s="391"/>
      <c r="CU35" s="392"/>
      <c r="CV35" s="392">
        <v>0</v>
      </c>
      <c r="CW35" s="392">
        <v>0</v>
      </c>
      <c r="CX35" s="392">
        <v>0</v>
      </c>
      <c r="CY35" s="392"/>
      <c r="CZ35" s="392">
        <v>0</v>
      </c>
      <c r="DA35" s="392">
        <v>0</v>
      </c>
      <c r="DB35" s="391">
        <v>0</v>
      </c>
      <c r="DC35" s="391">
        <v>0</v>
      </c>
      <c r="DD35" s="392"/>
      <c r="DE35" s="392"/>
      <c r="DF35" s="391">
        <v>0</v>
      </c>
      <c r="DG35" s="385">
        <v>0</v>
      </c>
      <c r="DH35" s="385"/>
      <c r="DI35" s="386"/>
      <c r="DJ35" s="386">
        <v>0</v>
      </c>
      <c r="DK35" s="386">
        <v>0</v>
      </c>
      <c r="DL35" s="386">
        <v>0</v>
      </c>
      <c r="DM35" s="386"/>
      <c r="DN35" s="386">
        <v>0</v>
      </c>
      <c r="DO35" s="386">
        <v>0</v>
      </c>
      <c r="DP35" s="385">
        <v>0</v>
      </c>
      <c r="DQ35" s="385">
        <v>0</v>
      </c>
      <c r="DR35" s="386"/>
      <c r="DS35" s="386"/>
      <c r="DT35" s="385">
        <v>0</v>
      </c>
      <c r="DU35" s="393">
        <v>0</v>
      </c>
      <c r="DV35" s="393"/>
      <c r="DW35" s="394"/>
      <c r="DX35" s="394">
        <v>0</v>
      </c>
      <c r="DY35" s="394">
        <v>0</v>
      </c>
      <c r="DZ35" s="394">
        <v>0</v>
      </c>
      <c r="EA35" s="394"/>
      <c r="EB35" s="394">
        <v>0</v>
      </c>
      <c r="EC35" s="394">
        <v>0</v>
      </c>
      <c r="ED35" s="393">
        <v>0</v>
      </c>
      <c r="EE35" s="393">
        <v>0</v>
      </c>
      <c r="EF35" s="394"/>
      <c r="EG35" s="394"/>
      <c r="EH35" s="393">
        <v>0</v>
      </c>
      <c r="EI35" s="383">
        <v>0</v>
      </c>
      <c r="EJ35" s="383">
        <v>171321.74626038782</v>
      </c>
      <c r="EK35" s="384"/>
      <c r="EL35" s="384">
        <v>0</v>
      </c>
      <c r="EM35" s="384">
        <v>0</v>
      </c>
      <c r="EN35" s="384">
        <v>0</v>
      </c>
      <c r="EO35" s="384">
        <v>1496.6426592797786</v>
      </c>
      <c r="EP35" s="384">
        <v>0</v>
      </c>
      <c r="EQ35" s="384">
        <v>0</v>
      </c>
      <c r="ER35" s="383">
        <v>0</v>
      </c>
      <c r="ES35" s="383">
        <v>0</v>
      </c>
      <c r="ET35" s="384"/>
      <c r="EU35" s="384"/>
      <c r="EV35" s="383">
        <v>172818.3889196676</v>
      </c>
      <c r="EW35" s="381">
        <v>0</v>
      </c>
      <c r="EX35" s="381"/>
      <c r="EY35" s="382"/>
      <c r="EZ35" s="382">
        <v>0</v>
      </c>
      <c r="FA35" s="382">
        <v>0</v>
      </c>
      <c r="FB35" s="382">
        <v>0</v>
      </c>
      <c r="FC35" s="382"/>
      <c r="FD35" s="382">
        <v>0</v>
      </c>
      <c r="FE35" s="382">
        <v>0</v>
      </c>
      <c r="FF35" s="381">
        <v>0</v>
      </c>
      <c r="FG35" s="381">
        <v>0</v>
      </c>
      <c r="FH35" s="382"/>
      <c r="FI35" s="382"/>
      <c r="FJ35" s="381">
        <v>0</v>
      </c>
      <c r="FK35" s="387">
        <v>0</v>
      </c>
      <c r="FL35" s="387"/>
      <c r="FM35" s="388"/>
      <c r="FN35" s="388">
        <v>0</v>
      </c>
      <c r="FO35" s="388">
        <v>0</v>
      </c>
      <c r="FP35" s="388">
        <v>0</v>
      </c>
      <c r="FQ35" s="388"/>
      <c r="FR35" s="388">
        <v>0</v>
      </c>
      <c r="FS35" s="388">
        <v>0</v>
      </c>
      <c r="FT35" s="387">
        <v>0</v>
      </c>
      <c r="FU35" s="387">
        <v>0</v>
      </c>
      <c r="FV35" s="388"/>
      <c r="FW35" s="388"/>
      <c r="FX35" s="387">
        <v>0</v>
      </c>
      <c r="FY35" s="378"/>
      <c r="FZ35" s="395">
        <f t="shared" si="2"/>
        <v>887022.35323637817</v>
      </c>
      <c r="GA35" s="395">
        <f t="shared" si="2"/>
        <v>0</v>
      </c>
      <c r="GB35" s="395">
        <f t="shared" si="2"/>
        <v>5090.6637119113575</v>
      </c>
      <c r="GC35" s="395">
        <f t="shared" si="2"/>
        <v>0</v>
      </c>
      <c r="GD35" s="395">
        <f t="shared" si="2"/>
        <v>0</v>
      </c>
      <c r="GE35" s="395">
        <f t="shared" si="2"/>
        <v>0</v>
      </c>
      <c r="GF35" s="378"/>
      <c r="GG35" s="395">
        <f t="shared" si="3"/>
        <v>512068.55679032515</v>
      </c>
      <c r="GH35" s="395">
        <f t="shared" si="3"/>
        <v>0</v>
      </c>
      <c r="GI35" s="395">
        <f t="shared" si="3"/>
        <v>2053.7263157894736</v>
      </c>
      <c r="GJ35" s="395">
        <f t="shared" si="3"/>
        <v>0</v>
      </c>
      <c r="GK35" s="395">
        <f t="shared" si="3"/>
        <v>0</v>
      </c>
      <c r="GL35" s="395">
        <f t="shared" si="3"/>
        <v>0</v>
      </c>
      <c r="GM35" s="395"/>
      <c r="GN35" s="395">
        <v>0</v>
      </c>
      <c r="GO35" s="377">
        <v>0</v>
      </c>
      <c r="GP35" s="378"/>
      <c r="GQ35" s="378"/>
      <c r="GR35" s="378"/>
      <c r="GS35" s="378"/>
      <c r="GT35" s="378"/>
      <c r="GU35" s="378">
        <v>0</v>
      </c>
      <c r="GV35" s="378"/>
      <c r="GW35" s="378"/>
      <c r="GX35" s="378"/>
      <c r="GY35" s="378">
        <f t="shared" si="4"/>
        <v>512068.55679032515</v>
      </c>
      <c r="GZ35" s="378">
        <f t="shared" si="5"/>
        <v>0</v>
      </c>
      <c r="HA35" s="378">
        <f t="shared" si="6"/>
        <v>2053.7263157894736</v>
      </c>
    </row>
    <row r="36" spans="1:209" customFormat="1" ht="15">
      <c r="A36" s="266">
        <v>2312</v>
      </c>
      <c r="B36" s="266">
        <v>103332</v>
      </c>
      <c r="C36" s="266" t="s">
        <v>585</v>
      </c>
      <c r="D36" s="175" t="s">
        <v>365</v>
      </c>
      <c r="E36" s="267" t="s">
        <v>573</v>
      </c>
      <c r="F36" s="267" t="s">
        <v>571</v>
      </c>
      <c r="G36" s="320"/>
      <c r="H36" s="377">
        <v>2170326.7070999998</v>
      </c>
      <c r="I36" s="377">
        <v>-10979.679999999998</v>
      </c>
      <c r="J36" s="377">
        <v>-30209.82</v>
      </c>
      <c r="K36" s="377">
        <v>2129137.2070999998</v>
      </c>
      <c r="L36" s="378"/>
      <c r="M36" s="379">
        <v>180860.55892499999</v>
      </c>
      <c r="N36" s="379">
        <v>0</v>
      </c>
      <c r="O36" s="380"/>
      <c r="P36" s="380">
        <v>0</v>
      </c>
      <c r="Q36" s="380">
        <v>0</v>
      </c>
      <c r="R36" s="380">
        <v>0</v>
      </c>
      <c r="S36" s="380">
        <v>0</v>
      </c>
      <c r="T36" s="380">
        <v>0</v>
      </c>
      <c r="U36" s="380">
        <v>0</v>
      </c>
      <c r="V36" s="379">
        <v>-914.97333333333324</v>
      </c>
      <c r="W36" s="379">
        <v>-2517.4850000000001</v>
      </c>
      <c r="X36" s="380"/>
      <c r="Y36" s="380">
        <v>0</v>
      </c>
      <c r="Z36" s="379">
        <v>177428.10059166668</v>
      </c>
      <c r="AA36" s="381">
        <v>180860.55892499999</v>
      </c>
      <c r="AB36" s="381"/>
      <c r="AC36" s="382"/>
      <c r="AD36" s="382">
        <v>0</v>
      </c>
      <c r="AE36" s="382">
        <v>0</v>
      </c>
      <c r="AF36" s="382">
        <v>0</v>
      </c>
      <c r="AG36" s="382"/>
      <c r="AH36" s="382">
        <v>0</v>
      </c>
      <c r="AI36" s="382">
        <v>0</v>
      </c>
      <c r="AJ36" s="381">
        <v>-914.97333333333324</v>
      </c>
      <c r="AK36" s="381">
        <v>-2517.4850000000001</v>
      </c>
      <c r="AL36" s="382"/>
      <c r="AM36" s="382">
        <v>0</v>
      </c>
      <c r="AN36" s="381">
        <v>177428.10059166668</v>
      </c>
      <c r="AO36" s="383">
        <v>180860.55892499999</v>
      </c>
      <c r="AP36" s="383"/>
      <c r="AQ36" s="384"/>
      <c r="AR36" s="384">
        <v>0</v>
      </c>
      <c r="AS36" s="384">
        <v>0</v>
      </c>
      <c r="AT36" s="384">
        <v>0</v>
      </c>
      <c r="AU36" s="384"/>
      <c r="AV36" s="384">
        <v>0</v>
      </c>
      <c r="AW36" s="384">
        <v>0</v>
      </c>
      <c r="AX36" s="383">
        <v>-914.97333333333324</v>
      </c>
      <c r="AY36" s="383">
        <v>-2517.4850000000001</v>
      </c>
      <c r="AZ36" s="384"/>
      <c r="BA36" s="384">
        <v>0</v>
      </c>
      <c r="BB36" s="383">
        <v>177428.10059166668</v>
      </c>
      <c r="BC36" s="385">
        <v>180860.55892499999</v>
      </c>
      <c r="BD36" s="385"/>
      <c r="BE36" s="386"/>
      <c r="BF36" s="386">
        <v>0</v>
      </c>
      <c r="BG36" s="386">
        <v>0</v>
      </c>
      <c r="BH36" s="386">
        <v>0</v>
      </c>
      <c r="BI36" s="386"/>
      <c r="BJ36" s="386">
        <v>0</v>
      </c>
      <c r="BK36" s="386">
        <v>0</v>
      </c>
      <c r="BL36" s="385">
        <v>-914.97333333333324</v>
      </c>
      <c r="BM36" s="385">
        <v>-2517.4850000000001</v>
      </c>
      <c r="BN36" s="386"/>
      <c r="BO36" s="386"/>
      <c r="BP36" s="385">
        <v>177428.10059166668</v>
      </c>
      <c r="BQ36" s="387">
        <v>180860.55892499999</v>
      </c>
      <c r="BR36" s="387"/>
      <c r="BS36" s="388"/>
      <c r="BT36" s="388">
        <v>0</v>
      </c>
      <c r="BU36" s="388">
        <v>0</v>
      </c>
      <c r="BV36" s="388">
        <v>0</v>
      </c>
      <c r="BW36" s="388"/>
      <c r="BX36" s="388">
        <v>0</v>
      </c>
      <c r="BY36" s="388">
        <v>0</v>
      </c>
      <c r="BZ36" s="387">
        <v>-914.97333333333324</v>
      </c>
      <c r="CA36" s="387">
        <v>-2517.4850000000001</v>
      </c>
      <c r="CB36" s="388"/>
      <c r="CC36" s="388"/>
      <c r="CD36" s="387">
        <v>177428.10059166668</v>
      </c>
      <c r="CE36" s="389">
        <v>180860.55892499999</v>
      </c>
      <c r="CF36" s="389">
        <v>0</v>
      </c>
      <c r="CG36" s="390"/>
      <c r="CH36" s="390">
        <v>0</v>
      </c>
      <c r="CI36" s="390">
        <v>0</v>
      </c>
      <c r="CJ36" s="390">
        <v>0</v>
      </c>
      <c r="CK36" s="390">
        <v>0</v>
      </c>
      <c r="CL36" s="390">
        <v>0</v>
      </c>
      <c r="CM36" s="390">
        <v>0</v>
      </c>
      <c r="CN36" s="389">
        <v>-914.97333333333324</v>
      </c>
      <c r="CO36" s="389">
        <v>-2517.4850000000001</v>
      </c>
      <c r="CP36" s="390"/>
      <c r="CQ36" s="390"/>
      <c r="CR36" s="389">
        <v>177428.10059166668</v>
      </c>
      <c r="CS36" s="391">
        <v>180860.55892499999</v>
      </c>
      <c r="CT36" s="391"/>
      <c r="CU36" s="392"/>
      <c r="CV36" s="392">
        <v>0</v>
      </c>
      <c r="CW36" s="392">
        <v>0</v>
      </c>
      <c r="CX36" s="392">
        <v>0</v>
      </c>
      <c r="CY36" s="392"/>
      <c r="CZ36" s="392">
        <v>0</v>
      </c>
      <c r="DA36" s="392">
        <v>0</v>
      </c>
      <c r="DB36" s="391">
        <v>-914.97333333333324</v>
      </c>
      <c r="DC36" s="391">
        <v>-2517.4850000000001</v>
      </c>
      <c r="DD36" s="392"/>
      <c r="DE36" s="392"/>
      <c r="DF36" s="391">
        <v>177428.10059166668</v>
      </c>
      <c r="DG36" s="385">
        <v>180860.55892499999</v>
      </c>
      <c r="DH36" s="385"/>
      <c r="DI36" s="386"/>
      <c r="DJ36" s="386">
        <v>0</v>
      </c>
      <c r="DK36" s="386">
        <v>0</v>
      </c>
      <c r="DL36" s="386">
        <v>0</v>
      </c>
      <c r="DM36" s="386"/>
      <c r="DN36" s="386">
        <v>0</v>
      </c>
      <c r="DO36" s="386">
        <v>0</v>
      </c>
      <c r="DP36" s="385">
        <v>-914.97333333333324</v>
      </c>
      <c r="DQ36" s="385">
        <v>-2517.4850000000001</v>
      </c>
      <c r="DR36" s="386"/>
      <c r="DS36" s="386"/>
      <c r="DT36" s="385">
        <v>177428.10059166668</v>
      </c>
      <c r="DU36" s="393">
        <v>180860.55892499999</v>
      </c>
      <c r="DV36" s="393"/>
      <c r="DW36" s="394"/>
      <c r="DX36" s="394">
        <v>0</v>
      </c>
      <c r="DY36" s="394">
        <v>0</v>
      </c>
      <c r="DZ36" s="394">
        <v>0</v>
      </c>
      <c r="EA36" s="394"/>
      <c r="EB36" s="394">
        <v>0</v>
      </c>
      <c r="EC36" s="394">
        <v>0</v>
      </c>
      <c r="ED36" s="393">
        <v>-914.97333333333324</v>
      </c>
      <c r="EE36" s="393">
        <v>-2517.4850000000001</v>
      </c>
      <c r="EF36" s="394"/>
      <c r="EG36" s="394"/>
      <c r="EH36" s="393">
        <v>177428.10059166668</v>
      </c>
      <c r="EI36" s="383">
        <v>180860.55892499999</v>
      </c>
      <c r="EJ36" s="383">
        <v>0</v>
      </c>
      <c r="EK36" s="384"/>
      <c r="EL36" s="384">
        <v>0</v>
      </c>
      <c r="EM36" s="384">
        <v>0</v>
      </c>
      <c r="EN36" s="384">
        <v>0</v>
      </c>
      <c r="EO36" s="384">
        <v>0</v>
      </c>
      <c r="EP36" s="384">
        <v>0</v>
      </c>
      <c r="EQ36" s="384">
        <v>0</v>
      </c>
      <c r="ER36" s="383">
        <v>-914.97333333333324</v>
      </c>
      <c r="ES36" s="383">
        <v>-2517.4850000000001</v>
      </c>
      <c r="ET36" s="384"/>
      <c r="EU36" s="384"/>
      <c r="EV36" s="383">
        <v>177428.10059166668</v>
      </c>
      <c r="EW36" s="381">
        <v>180860.55892499999</v>
      </c>
      <c r="EX36" s="381"/>
      <c r="EY36" s="382"/>
      <c r="EZ36" s="382">
        <v>0</v>
      </c>
      <c r="FA36" s="382">
        <v>0</v>
      </c>
      <c r="FB36" s="382">
        <v>0</v>
      </c>
      <c r="FC36" s="382"/>
      <c r="FD36" s="382">
        <v>0</v>
      </c>
      <c r="FE36" s="382">
        <v>0</v>
      </c>
      <c r="FF36" s="381">
        <v>-914.97333333333324</v>
      </c>
      <c r="FG36" s="381">
        <v>-2517.4850000000001</v>
      </c>
      <c r="FH36" s="382"/>
      <c r="FI36" s="382"/>
      <c r="FJ36" s="381">
        <v>177428.10059166668</v>
      </c>
      <c r="FK36" s="387">
        <v>180860.55892499999</v>
      </c>
      <c r="FL36" s="387"/>
      <c r="FM36" s="388"/>
      <c r="FN36" s="388">
        <v>0</v>
      </c>
      <c r="FO36" s="388">
        <v>0</v>
      </c>
      <c r="FP36" s="388">
        <v>0</v>
      </c>
      <c r="FQ36" s="388"/>
      <c r="FR36" s="388">
        <v>0</v>
      </c>
      <c r="FS36" s="388">
        <v>0</v>
      </c>
      <c r="FT36" s="387">
        <v>-914.97333333333324</v>
      </c>
      <c r="FU36" s="387">
        <v>-2517.4850000000001</v>
      </c>
      <c r="FV36" s="388"/>
      <c r="FW36" s="388"/>
      <c r="FX36" s="387">
        <v>177428.10059166668</v>
      </c>
      <c r="FY36" s="378"/>
      <c r="FZ36" s="395">
        <f t="shared" si="2"/>
        <v>2170326.7070999998</v>
      </c>
      <c r="GA36" s="395">
        <f t="shared" si="2"/>
        <v>0</v>
      </c>
      <c r="GB36" s="395">
        <f t="shared" si="2"/>
        <v>0</v>
      </c>
      <c r="GC36" s="395">
        <f t="shared" si="2"/>
        <v>-10979.679999999998</v>
      </c>
      <c r="GD36" s="395">
        <f t="shared" si="2"/>
        <v>-30209.820000000003</v>
      </c>
      <c r="GE36" s="395">
        <f t="shared" si="2"/>
        <v>0</v>
      </c>
      <c r="GF36" s="378"/>
      <c r="GG36" s="395">
        <f t="shared" si="3"/>
        <v>542581.67677499994</v>
      </c>
      <c r="GH36" s="395">
        <f t="shared" si="3"/>
        <v>0</v>
      </c>
      <c r="GI36" s="395">
        <f t="shared" si="3"/>
        <v>0</v>
      </c>
      <c r="GJ36" s="395">
        <f t="shared" si="3"/>
        <v>-2744.9199999999996</v>
      </c>
      <c r="GK36" s="395">
        <f t="shared" si="3"/>
        <v>-7552.4549999999999</v>
      </c>
      <c r="GL36" s="395">
        <f t="shared" si="3"/>
        <v>0</v>
      </c>
      <c r="GM36" s="395"/>
      <c r="GN36" s="395">
        <v>0</v>
      </c>
      <c r="GO36" s="377">
        <v>0</v>
      </c>
      <c r="GP36" s="378"/>
      <c r="GQ36" s="378"/>
      <c r="GR36" s="378"/>
      <c r="GS36" s="378"/>
      <c r="GT36" s="378"/>
      <c r="GU36" s="378">
        <v>8167</v>
      </c>
      <c r="GV36" s="378"/>
      <c r="GW36" s="378"/>
      <c r="GX36" s="378"/>
      <c r="GY36" s="378">
        <f t="shared" si="4"/>
        <v>542581.67677499994</v>
      </c>
      <c r="GZ36" s="378">
        <f t="shared" si="5"/>
        <v>0</v>
      </c>
      <c r="HA36" s="378">
        <f t="shared" si="6"/>
        <v>0</v>
      </c>
    </row>
    <row r="37" spans="1:209" customFormat="1" ht="15">
      <c r="A37" s="266">
        <v>7051</v>
      </c>
      <c r="B37" s="266">
        <v>103626</v>
      </c>
      <c r="C37" s="266" t="s">
        <v>586</v>
      </c>
      <c r="D37" s="175" t="s">
        <v>366</v>
      </c>
      <c r="E37" s="267" t="s">
        <v>575</v>
      </c>
      <c r="F37" s="267" t="s">
        <v>571</v>
      </c>
      <c r="G37" s="320"/>
      <c r="H37" s="377">
        <v>0</v>
      </c>
      <c r="I37" s="377">
        <v>0</v>
      </c>
      <c r="J37" s="377">
        <v>0</v>
      </c>
      <c r="K37" s="377">
        <v>0</v>
      </c>
      <c r="L37" s="378"/>
      <c r="M37" s="379">
        <v>0</v>
      </c>
      <c r="N37" s="379">
        <v>0</v>
      </c>
      <c r="O37" s="380"/>
      <c r="P37" s="380">
        <v>102258.75</v>
      </c>
      <c r="Q37" s="380">
        <v>0</v>
      </c>
      <c r="R37" s="380">
        <v>0</v>
      </c>
      <c r="S37" s="380">
        <v>0</v>
      </c>
      <c r="T37" s="380">
        <v>107897.07272904938</v>
      </c>
      <c r="U37" s="380">
        <v>0</v>
      </c>
      <c r="V37" s="379">
        <v>0</v>
      </c>
      <c r="W37" s="379">
        <v>0</v>
      </c>
      <c r="X37" s="380"/>
      <c r="Y37" s="380">
        <v>0</v>
      </c>
      <c r="Z37" s="379">
        <v>210155.82272904937</v>
      </c>
      <c r="AA37" s="381">
        <v>0</v>
      </c>
      <c r="AB37" s="381"/>
      <c r="AC37" s="382"/>
      <c r="AD37" s="382">
        <v>102258.75</v>
      </c>
      <c r="AE37" s="382">
        <v>0</v>
      </c>
      <c r="AF37" s="382">
        <v>0</v>
      </c>
      <c r="AG37" s="382"/>
      <c r="AH37" s="382">
        <v>107897.07272904938</v>
      </c>
      <c r="AI37" s="382">
        <v>0</v>
      </c>
      <c r="AJ37" s="381">
        <v>0</v>
      </c>
      <c r="AK37" s="381">
        <v>0</v>
      </c>
      <c r="AL37" s="382"/>
      <c r="AM37" s="382">
        <v>0</v>
      </c>
      <c r="AN37" s="381">
        <v>210155.82272904937</v>
      </c>
      <c r="AO37" s="383">
        <v>0</v>
      </c>
      <c r="AP37" s="383"/>
      <c r="AQ37" s="384"/>
      <c r="AR37" s="384">
        <v>102258.75</v>
      </c>
      <c r="AS37" s="384">
        <v>0</v>
      </c>
      <c r="AT37" s="384">
        <v>0</v>
      </c>
      <c r="AU37" s="384"/>
      <c r="AV37" s="384">
        <v>246358.61119058798</v>
      </c>
      <c r="AW37" s="384">
        <v>0</v>
      </c>
      <c r="AX37" s="383">
        <v>0</v>
      </c>
      <c r="AY37" s="383">
        <v>0</v>
      </c>
      <c r="AZ37" s="384"/>
      <c r="BA37" s="384">
        <v>0</v>
      </c>
      <c r="BB37" s="383">
        <v>348617.36119058798</v>
      </c>
      <c r="BC37" s="385">
        <v>0</v>
      </c>
      <c r="BD37" s="385"/>
      <c r="BE37" s="386"/>
      <c r="BF37" s="386">
        <v>102258.75</v>
      </c>
      <c r="BG37" s="386">
        <v>0</v>
      </c>
      <c r="BH37" s="386">
        <v>0</v>
      </c>
      <c r="BI37" s="386"/>
      <c r="BJ37" s="386">
        <v>107897.07272904938</v>
      </c>
      <c r="BK37" s="386">
        <v>0</v>
      </c>
      <c r="BL37" s="385">
        <v>0</v>
      </c>
      <c r="BM37" s="385">
        <v>0</v>
      </c>
      <c r="BN37" s="386"/>
      <c r="BO37" s="386"/>
      <c r="BP37" s="385">
        <v>210155.82272904937</v>
      </c>
      <c r="BQ37" s="387">
        <v>0</v>
      </c>
      <c r="BR37" s="387"/>
      <c r="BS37" s="388"/>
      <c r="BT37" s="388">
        <v>102258.75</v>
      </c>
      <c r="BU37" s="388">
        <v>0</v>
      </c>
      <c r="BV37" s="388">
        <v>0</v>
      </c>
      <c r="BW37" s="388"/>
      <c r="BX37" s="388">
        <v>107897.07272904938</v>
      </c>
      <c r="BY37" s="388">
        <v>0</v>
      </c>
      <c r="BZ37" s="387">
        <v>0</v>
      </c>
      <c r="CA37" s="387">
        <v>0</v>
      </c>
      <c r="CB37" s="388"/>
      <c r="CC37" s="388"/>
      <c r="CD37" s="387">
        <v>210155.82272904937</v>
      </c>
      <c r="CE37" s="389">
        <v>0</v>
      </c>
      <c r="CF37" s="389">
        <v>0</v>
      </c>
      <c r="CG37" s="390"/>
      <c r="CH37" s="390">
        <v>102258.75</v>
      </c>
      <c r="CI37" s="390">
        <v>0</v>
      </c>
      <c r="CJ37" s="390">
        <v>0</v>
      </c>
      <c r="CK37" s="390">
        <v>0</v>
      </c>
      <c r="CL37" s="390">
        <v>107897.07272904938</v>
      </c>
      <c r="CM37" s="390">
        <v>0</v>
      </c>
      <c r="CN37" s="389">
        <v>0</v>
      </c>
      <c r="CO37" s="389">
        <v>0</v>
      </c>
      <c r="CP37" s="390"/>
      <c r="CQ37" s="390"/>
      <c r="CR37" s="389">
        <v>210155.82272904937</v>
      </c>
      <c r="CS37" s="391">
        <v>0</v>
      </c>
      <c r="CT37" s="391"/>
      <c r="CU37" s="392"/>
      <c r="CV37" s="392">
        <v>102258.75</v>
      </c>
      <c r="CW37" s="392">
        <v>0</v>
      </c>
      <c r="CX37" s="392">
        <v>0</v>
      </c>
      <c r="CY37" s="392"/>
      <c r="CZ37" s="392">
        <v>107897.07272904938</v>
      </c>
      <c r="DA37" s="392">
        <v>0</v>
      </c>
      <c r="DB37" s="391">
        <v>0</v>
      </c>
      <c r="DC37" s="391">
        <v>0</v>
      </c>
      <c r="DD37" s="392"/>
      <c r="DE37" s="392"/>
      <c r="DF37" s="391">
        <v>210155.82272904937</v>
      </c>
      <c r="DG37" s="385">
        <v>0</v>
      </c>
      <c r="DH37" s="385"/>
      <c r="DI37" s="386"/>
      <c r="DJ37" s="386">
        <v>102258.75</v>
      </c>
      <c r="DK37" s="386">
        <v>0</v>
      </c>
      <c r="DL37" s="386">
        <v>0</v>
      </c>
      <c r="DM37" s="386"/>
      <c r="DN37" s="386">
        <v>107897.07272904938</v>
      </c>
      <c r="DO37" s="386">
        <v>0</v>
      </c>
      <c r="DP37" s="385">
        <v>0</v>
      </c>
      <c r="DQ37" s="385">
        <v>0</v>
      </c>
      <c r="DR37" s="386"/>
      <c r="DS37" s="386"/>
      <c r="DT37" s="385">
        <v>210155.82272904937</v>
      </c>
      <c r="DU37" s="393">
        <v>0</v>
      </c>
      <c r="DV37" s="393"/>
      <c r="DW37" s="394"/>
      <c r="DX37" s="394">
        <v>102258.75</v>
      </c>
      <c r="DY37" s="394">
        <v>0</v>
      </c>
      <c r="DZ37" s="394">
        <v>0</v>
      </c>
      <c r="EA37" s="394"/>
      <c r="EB37" s="394">
        <v>107897.07272904938</v>
      </c>
      <c r="EC37" s="394">
        <v>0</v>
      </c>
      <c r="ED37" s="393">
        <v>0</v>
      </c>
      <c r="EE37" s="393">
        <v>0</v>
      </c>
      <c r="EF37" s="394"/>
      <c r="EG37" s="394"/>
      <c r="EH37" s="393">
        <v>210155.82272904937</v>
      </c>
      <c r="EI37" s="383">
        <v>0</v>
      </c>
      <c r="EJ37" s="383">
        <v>0</v>
      </c>
      <c r="EK37" s="384"/>
      <c r="EL37" s="384">
        <v>102258.75</v>
      </c>
      <c r="EM37" s="384">
        <v>0</v>
      </c>
      <c r="EN37" s="384">
        <v>0</v>
      </c>
      <c r="EO37" s="384">
        <v>0</v>
      </c>
      <c r="EP37" s="384">
        <v>107897.07272904938</v>
      </c>
      <c r="EQ37" s="384">
        <v>0</v>
      </c>
      <c r="ER37" s="383">
        <v>0</v>
      </c>
      <c r="ES37" s="383">
        <v>0</v>
      </c>
      <c r="ET37" s="384"/>
      <c r="EU37" s="384"/>
      <c r="EV37" s="383">
        <v>210155.82272904937</v>
      </c>
      <c r="EW37" s="381">
        <v>0</v>
      </c>
      <c r="EX37" s="381"/>
      <c r="EY37" s="382"/>
      <c r="EZ37" s="382">
        <v>102258.75</v>
      </c>
      <c r="FA37" s="382">
        <v>0</v>
      </c>
      <c r="FB37" s="382">
        <v>0</v>
      </c>
      <c r="FC37" s="382"/>
      <c r="FD37" s="382">
        <v>107897.07272904938</v>
      </c>
      <c r="FE37" s="382">
        <v>0</v>
      </c>
      <c r="FF37" s="381">
        <v>0</v>
      </c>
      <c r="FG37" s="381">
        <v>0</v>
      </c>
      <c r="FH37" s="382"/>
      <c r="FI37" s="382"/>
      <c r="FJ37" s="381">
        <v>210155.82272904937</v>
      </c>
      <c r="FK37" s="387">
        <v>0</v>
      </c>
      <c r="FL37" s="387"/>
      <c r="FM37" s="388"/>
      <c r="FN37" s="388">
        <v>102258.75</v>
      </c>
      <c r="FO37" s="388">
        <v>0</v>
      </c>
      <c r="FP37" s="388">
        <v>0</v>
      </c>
      <c r="FQ37" s="388"/>
      <c r="FR37" s="388">
        <v>107897.07272904938</v>
      </c>
      <c r="FS37" s="388">
        <v>0</v>
      </c>
      <c r="FT37" s="387">
        <v>0</v>
      </c>
      <c r="FU37" s="387">
        <v>0</v>
      </c>
      <c r="FV37" s="388"/>
      <c r="FW37" s="388"/>
      <c r="FX37" s="387">
        <v>210155.82272904937</v>
      </c>
      <c r="FY37" s="378"/>
      <c r="FZ37" s="395">
        <f t="shared" si="2"/>
        <v>1227105</v>
      </c>
      <c r="GA37" s="395">
        <f t="shared" si="2"/>
        <v>0</v>
      </c>
      <c r="GB37" s="395">
        <f t="shared" si="2"/>
        <v>1433226.4112101314</v>
      </c>
      <c r="GC37" s="395">
        <f t="shared" si="2"/>
        <v>0</v>
      </c>
      <c r="GD37" s="395">
        <f t="shared" si="2"/>
        <v>0</v>
      </c>
      <c r="GE37" s="395">
        <f t="shared" si="2"/>
        <v>0</v>
      </c>
      <c r="GF37" s="378"/>
      <c r="GG37" s="395">
        <f t="shared" si="3"/>
        <v>306776.25</v>
      </c>
      <c r="GH37" s="395">
        <f t="shared" si="3"/>
        <v>0</v>
      </c>
      <c r="GI37" s="395">
        <f t="shared" si="3"/>
        <v>462152.75664868671</v>
      </c>
      <c r="GJ37" s="395">
        <f t="shared" si="3"/>
        <v>0</v>
      </c>
      <c r="GK37" s="395">
        <f t="shared" si="3"/>
        <v>0</v>
      </c>
      <c r="GL37" s="395">
        <f t="shared" si="3"/>
        <v>0</v>
      </c>
      <c r="GM37" s="395"/>
      <c r="GN37" s="395">
        <v>0</v>
      </c>
      <c r="GO37" s="377">
        <v>0</v>
      </c>
      <c r="GP37" s="378"/>
      <c r="GQ37" s="378"/>
      <c r="GR37" s="378"/>
      <c r="GS37" s="378"/>
      <c r="GT37" s="378"/>
      <c r="GU37" s="378">
        <v>7125</v>
      </c>
      <c r="GV37" s="378"/>
      <c r="GW37" s="378"/>
      <c r="GX37" s="378"/>
      <c r="GY37" s="378">
        <f t="shared" si="4"/>
        <v>306776.25</v>
      </c>
      <c r="GZ37" s="378">
        <f t="shared" si="5"/>
        <v>0</v>
      </c>
      <c r="HA37" s="378">
        <f t="shared" si="6"/>
        <v>462152.75664868671</v>
      </c>
    </row>
    <row r="38" spans="1:209" customFormat="1" ht="15">
      <c r="A38" s="266">
        <v>2040</v>
      </c>
      <c r="B38" s="266">
        <v>103178</v>
      </c>
      <c r="C38" s="266" t="s">
        <v>736</v>
      </c>
      <c r="D38" s="175" t="s">
        <v>516</v>
      </c>
      <c r="E38" s="267" t="s">
        <v>573</v>
      </c>
      <c r="F38" s="267" t="s">
        <v>571</v>
      </c>
      <c r="G38" s="320"/>
      <c r="H38" s="377">
        <v>2351803.6248177956</v>
      </c>
      <c r="I38" s="377">
        <v>-11084</v>
      </c>
      <c r="J38" s="377">
        <v>-30474.82</v>
      </c>
      <c r="K38" s="377">
        <v>2310244.8048177958</v>
      </c>
      <c r="L38" s="378"/>
      <c r="M38" s="379">
        <v>195983.63540148296</v>
      </c>
      <c r="N38" s="379">
        <v>23736.960000000003</v>
      </c>
      <c r="O38" s="380"/>
      <c r="P38" s="380">
        <v>0</v>
      </c>
      <c r="Q38" s="380">
        <v>8000</v>
      </c>
      <c r="R38" s="380">
        <v>0</v>
      </c>
      <c r="S38" s="380">
        <v>0</v>
      </c>
      <c r="T38" s="380">
        <v>0</v>
      </c>
      <c r="U38" s="380">
        <v>15037.2125</v>
      </c>
      <c r="V38" s="379">
        <v>-923.66666666666663</v>
      </c>
      <c r="W38" s="379">
        <v>-2539.5683333333332</v>
      </c>
      <c r="X38" s="380"/>
      <c r="Y38" s="380">
        <v>0</v>
      </c>
      <c r="Z38" s="379">
        <v>239294.57290148296</v>
      </c>
      <c r="AA38" s="381">
        <v>195983.63540148296</v>
      </c>
      <c r="AB38" s="381"/>
      <c r="AC38" s="382"/>
      <c r="AD38" s="382">
        <v>0</v>
      </c>
      <c r="AE38" s="382">
        <v>8000</v>
      </c>
      <c r="AF38" s="382">
        <v>0</v>
      </c>
      <c r="AG38" s="382"/>
      <c r="AH38" s="382">
        <v>0</v>
      </c>
      <c r="AI38" s="382">
        <v>15037.2125</v>
      </c>
      <c r="AJ38" s="381">
        <v>-923.66666666666663</v>
      </c>
      <c r="AK38" s="381">
        <v>-2539.5683333333332</v>
      </c>
      <c r="AL38" s="382"/>
      <c r="AM38" s="382">
        <v>0</v>
      </c>
      <c r="AN38" s="381">
        <v>215557.61290148296</v>
      </c>
      <c r="AO38" s="383">
        <v>195983.63540148296</v>
      </c>
      <c r="AP38" s="383"/>
      <c r="AQ38" s="384"/>
      <c r="AR38" s="384">
        <v>0</v>
      </c>
      <c r="AS38" s="384">
        <v>8000</v>
      </c>
      <c r="AT38" s="384">
        <v>0</v>
      </c>
      <c r="AU38" s="384"/>
      <c r="AV38" s="384">
        <v>0</v>
      </c>
      <c r="AW38" s="384">
        <v>15037.2125</v>
      </c>
      <c r="AX38" s="383">
        <v>-923.66666666666663</v>
      </c>
      <c r="AY38" s="383">
        <v>-2539.5683333333332</v>
      </c>
      <c r="AZ38" s="384"/>
      <c r="BA38" s="384">
        <v>0</v>
      </c>
      <c r="BB38" s="383">
        <v>215557.61290148296</v>
      </c>
      <c r="BC38" s="385">
        <v>195983.63540148296</v>
      </c>
      <c r="BD38" s="385"/>
      <c r="BE38" s="386"/>
      <c r="BF38" s="386">
        <v>0</v>
      </c>
      <c r="BG38" s="386">
        <v>8000</v>
      </c>
      <c r="BH38" s="386">
        <v>0</v>
      </c>
      <c r="BI38" s="386"/>
      <c r="BJ38" s="386">
        <v>0</v>
      </c>
      <c r="BK38" s="386">
        <v>15037.2125</v>
      </c>
      <c r="BL38" s="385">
        <v>-923.66666666666663</v>
      </c>
      <c r="BM38" s="385">
        <v>-2539.5683333333332</v>
      </c>
      <c r="BN38" s="386"/>
      <c r="BO38" s="386"/>
      <c r="BP38" s="385">
        <v>215557.61290148296</v>
      </c>
      <c r="BQ38" s="387">
        <v>195983.63540148296</v>
      </c>
      <c r="BR38" s="387"/>
      <c r="BS38" s="388"/>
      <c r="BT38" s="388">
        <v>0</v>
      </c>
      <c r="BU38" s="388">
        <v>8000</v>
      </c>
      <c r="BV38" s="388">
        <v>0</v>
      </c>
      <c r="BW38" s="388"/>
      <c r="BX38" s="388">
        <v>0</v>
      </c>
      <c r="BY38" s="388">
        <v>15037.2125</v>
      </c>
      <c r="BZ38" s="387">
        <v>-923.66666666666663</v>
      </c>
      <c r="CA38" s="387">
        <v>-2539.5683333333332</v>
      </c>
      <c r="CB38" s="388"/>
      <c r="CC38" s="388"/>
      <c r="CD38" s="387">
        <v>215557.61290148296</v>
      </c>
      <c r="CE38" s="389">
        <v>195983.63540148296</v>
      </c>
      <c r="CF38" s="389">
        <v>22671.863157894739</v>
      </c>
      <c r="CG38" s="390"/>
      <c r="CH38" s="390">
        <v>0</v>
      </c>
      <c r="CI38" s="390">
        <v>8000</v>
      </c>
      <c r="CJ38" s="390">
        <v>0</v>
      </c>
      <c r="CK38" s="390">
        <v>0</v>
      </c>
      <c r="CL38" s="390">
        <v>0</v>
      </c>
      <c r="CM38" s="390">
        <v>15037.2125</v>
      </c>
      <c r="CN38" s="389">
        <v>-923.66666666666663</v>
      </c>
      <c r="CO38" s="389">
        <v>-2539.5683333333332</v>
      </c>
      <c r="CP38" s="390"/>
      <c r="CQ38" s="390"/>
      <c r="CR38" s="389">
        <v>238229.47605937769</v>
      </c>
      <c r="CS38" s="391">
        <v>195983.63540148296</v>
      </c>
      <c r="CT38" s="391"/>
      <c r="CU38" s="392"/>
      <c r="CV38" s="392">
        <v>0</v>
      </c>
      <c r="CW38" s="392">
        <v>8000</v>
      </c>
      <c r="CX38" s="392">
        <v>0</v>
      </c>
      <c r="CY38" s="392"/>
      <c r="CZ38" s="392">
        <v>0</v>
      </c>
      <c r="DA38" s="392">
        <v>15037.2125</v>
      </c>
      <c r="DB38" s="391">
        <v>-923.66666666666663</v>
      </c>
      <c r="DC38" s="391">
        <v>-2539.5683333333332</v>
      </c>
      <c r="DD38" s="392"/>
      <c r="DE38" s="392"/>
      <c r="DF38" s="391">
        <v>215557.61290148296</v>
      </c>
      <c r="DG38" s="385">
        <v>195983.63540148296</v>
      </c>
      <c r="DH38" s="385"/>
      <c r="DI38" s="386"/>
      <c r="DJ38" s="386">
        <v>0</v>
      </c>
      <c r="DK38" s="386">
        <v>8000</v>
      </c>
      <c r="DL38" s="386">
        <v>0</v>
      </c>
      <c r="DM38" s="386"/>
      <c r="DN38" s="386">
        <v>0</v>
      </c>
      <c r="DO38" s="386">
        <v>15037.2125</v>
      </c>
      <c r="DP38" s="385">
        <v>-923.66666666666663</v>
      </c>
      <c r="DQ38" s="385">
        <v>-2539.5683333333332</v>
      </c>
      <c r="DR38" s="386"/>
      <c r="DS38" s="386"/>
      <c r="DT38" s="385">
        <v>215557.61290148296</v>
      </c>
      <c r="DU38" s="393">
        <v>195983.63540148296</v>
      </c>
      <c r="DV38" s="393"/>
      <c r="DW38" s="394"/>
      <c r="DX38" s="394">
        <v>0</v>
      </c>
      <c r="DY38" s="394">
        <v>8000</v>
      </c>
      <c r="DZ38" s="394">
        <v>0</v>
      </c>
      <c r="EA38" s="394"/>
      <c r="EB38" s="394">
        <v>0</v>
      </c>
      <c r="EC38" s="394">
        <v>15037.2125</v>
      </c>
      <c r="ED38" s="393">
        <v>-923.66666666666663</v>
      </c>
      <c r="EE38" s="393">
        <v>-2539.5683333333332</v>
      </c>
      <c r="EF38" s="394"/>
      <c r="EG38" s="394"/>
      <c r="EH38" s="393">
        <v>215557.61290148296</v>
      </c>
      <c r="EI38" s="383">
        <v>195983.63540148296</v>
      </c>
      <c r="EJ38" s="383">
        <v>20401.880110803329</v>
      </c>
      <c r="EK38" s="384"/>
      <c r="EL38" s="384">
        <v>0</v>
      </c>
      <c r="EM38" s="384">
        <v>8000</v>
      </c>
      <c r="EN38" s="384">
        <v>0</v>
      </c>
      <c r="EO38" s="384">
        <v>0</v>
      </c>
      <c r="EP38" s="384">
        <v>0</v>
      </c>
      <c r="EQ38" s="384">
        <v>15037.2125</v>
      </c>
      <c r="ER38" s="383">
        <v>-923.66666666666663</v>
      </c>
      <c r="ES38" s="383">
        <v>-2539.5683333333332</v>
      </c>
      <c r="ET38" s="384"/>
      <c r="EU38" s="384"/>
      <c r="EV38" s="383">
        <v>235959.49301228629</v>
      </c>
      <c r="EW38" s="381">
        <v>195983.63540148296</v>
      </c>
      <c r="EX38" s="381"/>
      <c r="EY38" s="382"/>
      <c r="EZ38" s="382">
        <v>0</v>
      </c>
      <c r="FA38" s="382">
        <v>8000</v>
      </c>
      <c r="FB38" s="382">
        <v>0</v>
      </c>
      <c r="FC38" s="382"/>
      <c r="FD38" s="382">
        <v>0</v>
      </c>
      <c r="FE38" s="382">
        <v>15037.2125</v>
      </c>
      <c r="FF38" s="381">
        <v>-923.66666666666663</v>
      </c>
      <c r="FG38" s="381">
        <v>-2539.5683333333332</v>
      </c>
      <c r="FH38" s="382"/>
      <c r="FI38" s="382"/>
      <c r="FJ38" s="381">
        <v>215557.61290148296</v>
      </c>
      <c r="FK38" s="387">
        <v>195983.63540148296</v>
      </c>
      <c r="FL38" s="387"/>
      <c r="FM38" s="388"/>
      <c r="FN38" s="388">
        <v>0</v>
      </c>
      <c r="FO38" s="388">
        <v>8000</v>
      </c>
      <c r="FP38" s="388">
        <v>0</v>
      </c>
      <c r="FQ38" s="388"/>
      <c r="FR38" s="388">
        <v>0</v>
      </c>
      <c r="FS38" s="388">
        <v>15037.2125</v>
      </c>
      <c r="FT38" s="387">
        <v>-923.66666666666663</v>
      </c>
      <c r="FU38" s="387">
        <v>-2539.5683333333332</v>
      </c>
      <c r="FV38" s="388"/>
      <c r="FW38" s="388"/>
      <c r="FX38" s="387">
        <v>215557.61290148296</v>
      </c>
      <c r="FY38" s="378"/>
      <c r="FZ38" s="395">
        <f t="shared" si="2"/>
        <v>2514614.328086494</v>
      </c>
      <c r="GA38" s="395">
        <f t="shared" si="2"/>
        <v>0</v>
      </c>
      <c r="GB38" s="395">
        <f t="shared" si="2"/>
        <v>180446.54999999996</v>
      </c>
      <c r="GC38" s="395">
        <f t="shared" si="2"/>
        <v>-11083.999999999998</v>
      </c>
      <c r="GD38" s="395">
        <f t="shared" si="2"/>
        <v>-30474.819999999996</v>
      </c>
      <c r="GE38" s="395">
        <f t="shared" si="2"/>
        <v>0</v>
      </c>
      <c r="GF38" s="378"/>
      <c r="GG38" s="395">
        <f t="shared" si="3"/>
        <v>635687.86620444886</v>
      </c>
      <c r="GH38" s="395">
        <f t="shared" si="3"/>
        <v>0</v>
      </c>
      <c r="GI38" s="395">
        <f t="shared" si="3"/>
        <v>45111.637499999997</v>
      </c>
      <c r="GJ38" s="395">
        <f t="shared" si="3"/>
        <v>-2771</v>
      </c>
      <c r="GK38" s="395">
        <f t="shared" si="3"/>
        <v>-7618.7049999999999</v>
      </c>
      <c r="GL38" s="395">
        <f t="shared" si="3"/>
        <v>0</v>
      </c>
      <c r="GM38" s="395"/>
      <c r="GN38" s="395">
        <v>0</v>
      </c>
      <c r="GO38" s="377">
        <v>0</v>
      </c>
      <c r="GP38" s="378"/>
      <c r="GQ38" s="378"/>
      <c r="GR38" s="378"/>
      <c r="GS38" s="378"/>
      <c r="GT38" s="378"/>
      <c r="GU38" s="378">
        <v>8221</v>
      </c>
      <c r="GV38" s="378"/>
      <c r="GW38" s="378"/>
      <c r="GX38" s="378"/>
      <c r="GY38" s="378">
        <f t="shared" si="4"/>
        <v>635687.86620444886</v>
      </c>
      <c r="GZ38" s="378">
        <f t="shared" si="5"/>
        <v>0</v>
      </c>
      <c r="HA38" s="378">
        <f t="shared" si="6"/>
        <v>45111.637499999997</v>
      </c>
    </row>
    <row r="39" spans="1:209" customFormat="1" ht="15">
      <c r="A39" s="266">
        <v>2251</v>
      </c>
      <c r="B39" s="266">
        <v>103298</v>
      </c>
      <c r="C39" s="266" t="s">
        <v>587</v>
      </c>
      <c r="D39" s="175" t="s">
        <v>367</v>
      </c>
      <c r="E39" s="267" t="s">
        <v>573</v>
      </c>
      <c r="F39" s="267" t="s">
        <v>571</v>
      </c>
      <c r="G39" s="320"/>
      <c r="H39" s="377">
        <v>2093965.63</v>
      </c>
      <c r="I39" s="377">
        <v>-10927.519999999999</v>
      </c>
      <c r="J39" s="377">
        <v>-17820.63</v>
      </c>
      <c r="K39" s="377">
        <v>2065217.48</v>
      </c>
      <c r="L39" s="378"/>
      <c r="M39" s="379">
        <v>174497.13583333333</v>
      </c>
      <c r="N39" s="379">
        <v>41047.48631578948</v>
      </c>
      <c r="O39" s="380"/>
      <c r="P39" s="380">
        <v>0</v>
      </c>
      <c r="Q39" s="380">
        <v>0</v>
      </c>
      <c r="R39" s="380">
        <v>0</v>
      </c>
      <c r="S39" s="380">
        <v>256.7157894736842</v>
      </c>
      <c r="T39" s="380">
        <v>0</v>
      </c>
      <c r="U39" s="380">
        <v>0</v>
      </c>
      <c r="V39" s="379">
        <v>-910.62666666666655</v>
      </c>
      <c r="W39" s="379">
        <v>-1485.0525</v>
      </c>
      <c r="X39" s="380"/>
      <c r="Y39" s="380">
        <v>0</v>
      </c>
      <c r="Z39" s="379">
        <v>213405.65877192983</v>
      </c>
      <c r="AA39" s="381">
        <v>174497.13583333333</v>
      </c>
      <c r="AB39" s="381"/>
      <c r="AC39" s="382"/>
      <c r="AD39" s="382">
        <v>0</v>
      </c>
      <c r="AE39" s="382">
        <v>0</v>
      </c>
      <c r="AF39" s="382">
        <v>0</v>
      </c>
      <c r="AG39" s="382"/>
      <c r="AH39" s="382">
        <v>0</v>
      </c>
      <c r="AI39" s="382">
        <v>0</v>
      </c>
      <c r="AJ39" s="381">
        <v>-910.62666666666655</v>
      </c>
      <c r="AK39" s="381">
        <v>-1485.0525</v>
      </c>
      <c r="AL39" s="382"/>
      <c r="AM39" s="382">
        <v>0</v>
      </c>
      <c r="AN39" s="381">
        <v>172101.45666666667</v>
      </c>
      <c r="AO39" s="383">
        <v>174497.13583333333</v>
      </c>
      <c r="AP39" s="383"/>
      <c r="AQ39" s="384"/>
      <c r="AR39" s="384">
        <v>0</v>
      </c>
      <c r="AS39" s="384">
        <v>0</v>
      </c>
      <c r="AT39" s="384">
        <v>0</v>
      </c>
      <c r="AU39" s="384"/>
      <c r="AV39" s="384">
        <v>0</v>
      </c>
      <c r="AW39" s="384">
        <v>0</v>
      </c>
      <c r="AX39" s="383">
        <v>-910.62666666666655</v>
      </c>
      <c r="AY39" s="383">
        <v>-1485.0525</v>
      </c>
      <c r="AZ39" s="384"/>
      <c r="BA39" s="384">
        <v>0</v>
      </c>
      <c r="BB39" s="383">
        <v>172101.45666666667</v>
      </c>
      <c r="BC39" s="385">
        <v>174497.13583333333</v>
      </c>
      <c r="BD39" s="385"/>
      <c r="BE39" s="386"/>
      <c r="BF39" s="386">
        <v>0</v>
      </c>
      <c r="BG39" s="386">
        <v>0</v>
      </c>
      <c r="BH39" s="386">
        <v>0</v>
      </c>
      <c r="BI39" s="386"/>
      <c r="BJ39" s="386">
        <v>0</v>
      </c>
      <c r="BK39" s="386">
        <v>0</v>
      </c>
      <c r="BL39" s="385">
        <v>-910.62666666666655</v>
      </c>
      <c r="BM39" s="385">
        <v>-1485.0525</v>
      </c>
      <c r="BN39" s="386"/>
      <c r="BO39" s="386"/>
      <c r="BP39" s="385">
        <v>172101.45666666667</v>
      </c>
      <c r="BQ39" s="387">
        <v>174497.13583333333</v>
      </c>
      <c r="BR39" s="387"/>
      <c r="BS39" s="388"/>
      <c r="BT39" s="388">
        <v>0</v>
      </c>
      <c r="BU39" s="388">
        <v>0</v>
      </c>
      <c r="BV39" s="388">
        <v>0</v>
      </c>
      <c r="BW39" s="388"/>
      <c r="BX39" s="388">
        <v>0</v>
      </c>
      <c r="BY39" s="388">
        <v>0</v>
      </c>
      <c r="BZ39" s="387">
        <v>-910.62666666666655</v>
      </c>
      <c r="CA39" s="387">
        <v>-1485.0525</v>
      </c>
      <c r="CB39" s="388"/>
      <c r="CC39" s="388"/>
      <c r="CD39" s="387">
        <v>172101.45666666667</v>
      </c>
      <c r="CE39" s="389">
        <v>174497.13583333333</v>
      </c>
      <c r="CF39" s="389">
        <v>40177.006315789477</v>
      </c>
      <c r="CG39" s="390"/>
      <c r="CH39" s="390">
        <v>0</v>
      </c>
      <c r="CI39" s="390">
        <v>0</v>
      </c>
      <c r="CJ39" s="390">
        <v>0</v>
      </c>
      <c r="CK39" s="390">
        <v>0</v>
      </c>
      <c r="CL39" s="390">
        <v>0</v>
      </c>
      <c r="CM39" s="390">
        <v>0</v>
      </c>
      <c r="CN39" s="389">
        <v>-910.62666666666655</v>
      </c>
      <c r="CO39" s="389">
        <v>-1485.0525</v>
      </c>
      <c r="CP39" s="390"/>
      <c r="CQ39" s="390"/>
      <c r="CR39" s="389">
        <v>212278.46298245614</v>
      </c>
      <c r="CS39" s="391">
        <v>174497.13583333333</v>
      </c>
      <c r="CT39" s="391"/>
      <c r="CU39" s="392"/>
      <c r="CV39" s="392">
        <v>0</v>
      </c>
      <c r="CW39" s="392">
        <v>0</v>
      </c>
      <c r="CX39" s="392">
        <v>0</v>
      </c>
      <c r="CY39" s="392"/>
      <c r="CZ39" s="392">
        <v>0</v>
      </c>
      <c r="DA39" s="392">
        <v>0</v>
      </c>
      <c r="DB39" s="391">
        <v>-910.62666666666655</v>
      </c>
      <c r="DC39" s="391">
        <v>-1485.0525</v>
      </c>
      <c r="DD39" s="392"/>
      <c r="DE39" s="392"/>
      <c r="DF39" s="391">
        <v>172101.45666666667</v>
      </c>
      <c r="DG39" s="385">
        <v>174497.13583333333</v>
      </c>
      <c r="DH39" s="385"/>
      <c r="DI39" s="386"/>
      <c r="DJ39" s="386">
        <v>0</v>
      </c>
      <c r="DK39" s="386">
        <v>0</v>
      </c>
      <c r="DL39" s="386">
        <v>0</v>
      </c>
      <c r="DM39" s="386"/>
      <c r="DN39" s="386">
        <v>0</v>
      </c>
      <c r="DO39" s="386">
        <v>0</v>
      </c>
      <c r="DP39" s="385">
        <v>-910.62666666666655</v>
      </c>
      <c r="DQ39" s="385">
        <v>-1485.0525</v>
      </c>
      <c r="DR39" s="386"/>
      <c r="DS39" s="386"/>
      <c r="DT39" s="385">
        <v>172101.45666666667</v>
      </c>
      <c r="DU39" s="393">
        <v>174497.13583333333</v>
      </c>
      <c r="DV39" s="393"/>
      <c r="DW39" s="394"/>
      <c r="DX39" s="394">
        <v>0</v>
      </c>
      <c r="DY39" s="394">
        <v>0</v>
      </c>
      <c r="DZ39" s="394">
        <v>0</v>
      </c>
      <c r="EA39" s="394"/>
      <c r="EB39" s="394">
        <v>0</v>
      </c>
      <c r="EC39" s="394">
        <v>0</v>
      </c>
      <c r="ED39" s="393">
        <v>-910.62666666666655</v>
      </c>
      <c r="EE39" s="393">
        <v>-1485.0525</v>
      </c>
      <c r="EF39" s="394"/>
      <c r="EG39" s="394"/>
      <c r="EH39" s="393">
        <v>172101.45666666667</v>
      </c>
      <c r="EI39" s="383">
        <v>174497.13583333333</v>
      </c>
      <c r="EJ39" s="383">
        <v>35321.787922437681</v>
      </c>
      <c r="EK39" s="384"/>
      <c r="EL39" s="384">
        <v>0</v>
      </c>
      <c r="EM39" s="384">
        <v>0</v>
      </c>
      <c r="EN39" s="384">
        <v>0</v>
      </c>
      <c r="EO39" s="384">
        <v>74.832132963988926</v>
      </c>
      <c r="EP39" s="384">
        <v>0</v>
      </c>
      <c r="EQ39" s="384">
        <v>0</v>
      </c>
      <c r="ER39" s="383">
        <v>-910.62666666666655</v>
      </c>
      <c r="ES39" s="383">
        <v>-1485.0525</v>
      </c>
      <c r="ET39" s="384"/>
      <c r="EU39" s="384"/>
      <c r="EV39" s="383">
        <v>207498.07672206833</v>
      </c>
      <c r="EW39" s="381">
        <v>174497.13583333333</v>
      </c>
      <c r="EX39" s="381"/>
      <c r="EY39" s="382"/>
      <c r="EZ39" s="382">
        <v>0</v>
      </c>
      <c r="FA39" s="382">
        <v>0</v>
      </c>
      <c r="FB39" s="382">
        <v>0</v>
      </c>
      <c r="FC39" s="382"/>
      <c r="FD39" s="382">
        <v>0</v>
      </c>
      <c r="FE39" s="382">
        <v>0</v>
      </c>
      <c r="FF39" s="381">
        <v>-910.62666666666655</v>
      </c>
      <c r="FG39" s="381">
        <v>-1485.0525</v>
      </c>
      <c r="FH39" s="382"/>
      <c r="FI39" s="382"/>
      <c r="FJ39" s="381">
        <v>172101.45666666667</v>
      </c>
      <c r="FK39" s="387">
        <v>174497.13583333333</v>
      </c>
      <c r="FL39" s="387"/>
      <c r="FM39" s="388"/>
      <c r="FN39" s="388">
        <v>0</v>
      </c>
      <c r="FO39" s="388">
        <v>0</v>
      </c>
      <c r="FP39" s="388">
        <v>0</v>
      </c>
      <c r="FQ39" s="388"/>
      <c r="FR39" s="388">
        <v>0</v>
      </c>
      <c r="FS39" s="388">
        <v>0</v>
      </c>
      <c r="FT39" s="387">
        <v>-910.62666666666655</v>
      </c>
      <c r="FU39" s="387">
        <v>-1485.0525</v>
      </c>
      <c r="FV39" s="388"/>
      <c r="FW39" s="388"/>
      <c r="FX39" s="387">
        <v>172101.45666666667</v>
      </c>
      <c r="FY39" s="378"/>
      <c r="FZ39" s="395">
        <f t="shared" si="2"/>
        <v>2210511.9105540165</v>
      </c>
      <c r="GA39" s="395">
        <f t="shared" si="2"/>
        <v>0</v>
      </c>
      <c r="GB39" s="395">
        <f t="shared" si="2"/>
        <v>331.54792243767315</v>
      </c>
      <c r="GC39" s="395">
        <f t="shared" si="2"/>
        <v>-10927.520000000002</v>
      </c>
      <c r="GD39" s="395">
        <f t="shared" si="2"/>
        <v>-17820.63</v>
      </c>
      <c r="GE39" s="395">
        <f t="shared" si="2"/>
        <v>0</v>
      </c>
      <c r="GF39" s="378"/>
      <c r="GG39" s="395">
        <f t="shared" si="3"/>
        <v>564538.89381578949</v>
      </c>
      <c r="GH39" s="395">
        <f t="shared" si="3"/>
        <v>0</v>
      </c>
      <c r="GI39" s="395">
        <f t="shared" si="3"/>
        <v>256.7157894736842</v>
      </c>
      <c r="GJ39" s="395">
        <f t="shared" si="3"/>
        <v>-2731.8799999999997</v>
      </c>
      <c r="GK39" s="395">
        <f t="shared" si="3"/>
        <v>-4455.1575000000003</v>
      </c>
      <c r="GL39" s="395">
        <f t="shared" si="3"/>
        <v>0</v>
      </c>
      <c r="GM39" s="395"/>
      <c r="GN39" s="395">
        <v>0</v>
      </c>
      <c r="GO39" s="377">
        <v>0</v>
      </c>
      <c r="GP39" s="378"/>
      <c r="GQ39" s="378"/>
      <c r="GR39" s="378"/>
      <c r="GS39" s="378"/>
      <c r="GT39" s="378"/>
      <c r="GU39" s="378">
        <v>8158</v>
      </c>
      <c r="GV39" s="378"/>
      <c r="GW39" s="378"/>
      <c r="GX39" s="378"/>
      <c r="GY39" s="378">
        <f t="shared" si="4"/>
        <v>564538.89381578949</v>
      </c>
      <c r="GZ39" s="378">
        <f t="shared" si="5"/>
        <v>0</v>
      </c>
      <c r="HA39" s="378">
        <f t="shared" si="6"/>
        <v>256.7157894736842</v>
      </c>
    </row>
    <row r="40" spans="1:209" customFormat="1" ht="15">
      <c r="A40" s="266">
        <v>3002</v>
      </c>
      <c r="B40" s="266">
        <v>103397</v>
      </c>
      <c r="C40" s="266" t="s">
        <v>588</v>
      </c>
      <c r="D40" s="175" t="s">
        <v>368</v>
      </c>
      <c r="E40" s="267" t="s">
        <v>573</v>
      </c>
      <c r="F40" s="267" t="s">
        <v>571</v>
      </c>
      <c r="G40" s="320"/>
      <c r="H40" s="377">
        <v>1331501.6667423644</v>
      </c>
      <c r="I40" s="377">
        <v>-5189.92</v>
      </c>
      <c r="J40" s="377">
        <v>-20015.919999999998</v>
      </c>
      <c r="K40" s="377">
        <v>1306295.8267423646</v>
      </c>
      <c r="L40" s="378"/>
      <c r="M40" s="379">
        <v>110958.47222853037</v>
      </c>
      <c r="N40" s="379">
        <v>25790.221052631579</v>
      </c>
      <c r="O40" s="380"/>
      <c r="P40" s="380">
        <v>0</v>
      </c>
      <c r="Q40" s="380">
        <v>0</v>
      </c>
      <c r="R40" s="380">
        <v>0</v>
      </c>
      <c r="S40" s="380">
        <v>0</v>
      </c>
      <c r="T40" s="380">
        <v>0</v>
      </c>
      <c r="U40" s="380">
        <v>0</v>
      </c>
      <c r="V40" s="379">
        <v>-432.49333333333334</v>
      </c>
      <c r="W40" s="379">
        <v>-1667.9933333333331</v>
      </c>
      <c r="X40" s="380"/>
      <c r="Y40" s="380">
        <v>0</v>
      </c>
      <c r="Z40" s="379">
        <v>134648.20661449526</v>
      </c>
      <c r="AA40" s="381">
        <v>110958.47222853037</v>
      </c>
      <c r="AB40" s="381"/>
      <c r="AC40" s="382"/>
      <c r="AD40" s="382">
        <v>0</v>
      </c>
      <c r="AE40" s="382">
        <v>0</v>
      </c>
      <c r="AF40" s="382">
        <v>0</v>
      </c>
      <c r="AG40" s="382"/>
      <c r="AH40" s="382">
        <v>0</v>
      </c>
      <c r="AI40" s="382">
        <v>0</v>
      </c>
      <c r="AJ40" s="381">
        <v>-432.49333333333334</v>
      </c>
      <c r="AK40" s="381">
        <v>-1667.9933333333331</v>
      </c>
      <c r="AL40" s="382"/>
      <c r="AM40" s="382">
        <v>0</v>
      </c>
      <c r="AN40" s="381">
        <v>108857.98556186371</v>
      </c>
      <c r="AO40" s="383">
        <v>110958.47222853037</v>
      </c>
      <c r="AP40" s="383"/>
      <c r="AQ40" s="384"/>
      <c r="AR40" s="384">
        <v>0</v>
      </c>
      <c r="AS40" s="384">
        <v>0</v>
      </c>
      <c r="AT40" s="384">
        <v>0</v>
      </c>
      <c r="AU40" s="384"/>
      <c r="AV40" s="384">
        <v>0</v>
      </c>
      <c r="AW40" s="384">
        <v>0</v>
      </c>
      <c r="AX40" s="383">
        <v>-432.49333333333334</v>
      </c>
      <c r="AY40" s="383">
        <v>-1667.9933333333331</v>
      </c>
      <c r="AZ40" s="384"/>
      <c r="BA40" s="384">
        <v>0</v>
      </c>
      <c r="BB40" s="383">
        <v>108857.98556186371</v>
      </c>
      <c r="BC40" s="385">
        <v>110958.47222853037</v>
      </c>
      <c r="BD40" s="385"/>
      <c r="BE40" s="386"/>
      <c r="BF40" s="386">
        <v>0</v>
      </c>
      <c r="BG40" s="386">
        <v>0</v>
      </c>
      <c r="BH40" s="386">
        <v>0</v>
      </c>
      <c r="BI40" s="386"/>
      <c r="BJ40" s="386">
        <v>0</v>
      </c>
      <c r="BK40" s="386">
        <v>0</v>
      </c>
      <c r="BL40" s="385">
        <v>-432.49333333333334</v>
      </c>
      <c r="BM40" s="385">
        <v>-1667.9933333333331</v>
      </c>
      <c r="BN40" s="386"/>
      <c r="BO40" s="386"/>
      <c r="BP40" s="385">
        <v>108857.98556186371</v>
      </c>
      <c r="BQ40" s="387">
        <v>110958.47222853037</v>
      </c>
      <c r="BR40" s="387"/>
      <c r="BS40" s="388"/>
      <c r="BT40" s="388">
        <v>0</v>
      </c>
      <c r="BU40" s="388">
        <v>0</v>
      </c>
      <c r="BV40" s="388">
        <v>0</v>
      </c>
      <c r="BW40" s="388"/>
      <c r="BX40" s="388">
        <v>0</v>
      </c>
      <c r="BY40" s="388">
        <v>0</v>
      </c>
      <c r="BZ40" s="387">
        <v>-432.49333333333334</v>
      </c>
      <c r="CA40" s="387">
        <v>-1667.9933333333331</v>
      </c>
      <c r="CB40" s="388"/>
      <c r="CC40" s="388"/>
      <c r="CD40" s="387">
        <v>108857.98556186371</v>
      </c>
      <c r="CE40" s="389">
        <v>110958.47222853037</v>
      </c>
      <c r="CF40" s="389">
        <v>11589.595789473684</v>
      </c>
      <c r="CG40" s="390"/>
      <c r="CH40" s="390">
        <v>0</v>
      </c>
      <c r="CI40" s="390">
        <v>0</v>
      </c>
      <c r="CJ40" s="390">
        <v>0</v>
      </c>
      <c r="CK40" s="390">
        <v>0</v>
      </c>
      <c r="CL40" s="390">
        <v>0</v>
      </c>
      <c r="CM40" s="390">
        <v>0</v>
      </c>
      <c r="CN40" s="389">
        <v>-432.49333333333334</v>
      </c>
      <c r="CO40" s="389">
        <v>-1667.9933333333331</v>
      </c>
      <c r="CP40" s="390"/>
      <c r="CQ40" s="390"/>
      <c r="CR40" s="389">
        <v>120447.58135133739</v>
      </c>
      <c r="CS40" s="391">
        <v>110958.47222853037</v>
      </c>
      <c r="CT40" s="391"/>
      <c r="CU40" s="392"/>
      <c r="CV40" s="392">
        <v>0</v>
      </c>
      <c r="CW40" s="392">
        <v>0</v>
      </c>
      <c r="CX40" s="392">
        <v>0</v>
      </c>
      <c r="CY40" s="392"/>
      <c r="CZ40" s="392">
        <v>0</v>
      </c>
      <c r="DA40" s="392">
        <v>0</v>
      </c>
      <c r="DB40" s="391">
        <v>-432.49333333333334</v>
      </c>
      <c r="DC40" s="391">
        <v>-1667.9933333333331</v>
      </c>
      <c r="DD40" s="392"/>
      <c r="DE40" s="392"/>
      <c r="DF40" s="391">
        <v>108857.98556186371</v>
      </c>
      <c r="DG40" s="385">
        <v>110958.47222853037</v>
      </c>
      <c r="DH40" s="385"/>
      <c r="DI40" s="386"/>
      <c r="DJ40" s="386">
        <v>0</v>
      </c>
      <c r="DK40" s="386">
        <v>0</v>
      </c>
      <c r="DL40" s="386">
        <v>0</v>
      </c>
      <c r="DM40" s="386"/>
      <c r="DN40" s="386">
        <v>0</v>
      </c>
      <c r="DO40" s="386">
        <v>0</v>
      </c>
      <c r="DP40" s="385">
        <v>-432.49333333333334</v>
      </c>
      <c r="DQ40" s="385">
        <v>-1667.9933333333331</v>
      </c>
      <c r="DR40" s="386"/>
      <c r="DS40" s="386"/>
      <c r="DT40" s="385">
        <v>108857.98556186371</v>
      </c>
      <c r="DU40" s="393">
        <v>110958.47222853037</v>
      </c>
      <c r="DV40" s="393"/>
      <c r="DW40" s="394"/>
      <c r="DX40" s="394">
        <v>0</v>
      </c>
      <c r="DY40" s="394">
        <v>0</v>
      </c>
      <c r="DZ40" s="394">
        <v>0</v>
      </c>
      <c r="EA40" s="394"/>
      <c r="EB40" s="394">
        <v>0</v>
      </c>
      <c r="EC40" s="394">
        <v>0</v>
      </c>
      <c r="ED40" s="393">
        <v>-432.49333333333334</v>
      </c>
      <c r="EE40" s="393">
        <v>-1667.9933333333331</v>
      </c>
      <c r="EF40" s="394"/>
      <c r="EG40" s="394"/>
      <c r="EH40" s="393">
        <v>108857.98556186371</v>
      </c>
      <c r="EI40" s="383">
        <v>110958.47222853037</v>
      </c>
      <c r="EJ40" s="383">
        <v>17617.106792243765</v>
      </c>
      <c r="EK40" s="384"/>
      <c r="EL40" s="384">
        <v>0</v>
      </c>
      <c r="EM40" s="384">
        <v>0</v>
      </c>
      <c r="EN40" s="384">
        <v>0</v>
      </c>
      <c r="EO40" s="384">
        <v>0</v>
      </c>
      <c r="EP40" s="384">
        <v>0</v>
      </c>
      <c r="EQ40" s="384">
        <v>0</v>
      </c>
      <c r="ER40" s="383">
        <v>-432.49333333333334</v>
      </c>
      <c r="ES40" s="383">
        <v>-1667.9933333333331</v>
      </c>
      <c r="ET40" s="384"/>
      <c r="EU40" s="384"/>
      <c r="EV40" s="383">
        <v>126475.09235410747</v>
      </c>
      <c r="EW40" s="381">
        <v>110958.47222853037</v>
      </c>
      <c r="EX40" s="381"/>
      <c r="EY40" s="382"/>
      <c r="EZ40" s="382">
        <v>0</v>
      </c>
      <c r="FA40" s="382">
        <v>0</v>
      </c>
      <c r="FB40" s="382">
        <v>0</v>
      </c>
      <c r="FC40" s="382"/>
      <c r="FD40" s="382">
        <v>0</v>
      </c>
      <c r="FE40" s="382">
        <v>0</v>
      </c>
      <c r="FF40" s="381">
        <v>-432.49333333333334</v>
      </c>
      <c r="FG40" s="381">
        <v>-1667.9933333333331</v>
      </c>
      <c r="FH40" s="382"/>
      <c r="FI40" s="382"/>
      <c r="FJ40" s="381">
        <v>108857.98556186371</v>
      </c>
      <c r="FK40" s="387">
        <v>110958.47222853037</v>
      </c>
      <c r="FL40" s="387"/>
      <c r="FM40" s="388"/>
      <c r="FN40" s="388">
        <v>0</v>
      </c>
      <c r="FO40" s="388">
        <v>0</v>
      </c>
      <c r="FP40" s="388">
        <v>0</v>
      </c>
      <c r="FQ40" s="388"/>
      <c r="FR40" s="388">
        <v>0</v>
      </c>
      <c r="FS40" s="388">
        <v>0</v>
      </c>
      <c r="FT40" s="387">
        <v>-432.49333333333334</v>
      </c>
      <c r="FU40" s="387">
        <v>-1667.9933333333331</v>
      </c>
      <c r="FV40" s="388"/>
      <c r="FW40" s="388"/>
      <c r="FX40" s="387">
        <v>108857.98556186371</v>
      </c>
      <c r="FY40" s="378"/>
      <c r="FZ40" s="395">
        <f t="shared" si="2"/>
        <v>1386498.5903767133</v>
      </c>
      <c r="GA40" s="395">
        <f t="shared" si="2"/>
        <v>0</v>
      </c>
      <c r="GB40" s="395">
        <f t="shared" si="2"/>
        <v>0</v>
      </c>
      <c r="GC40" s="395">
        <f t="shared" si="2"/>
        <v>-5189.92</v>
      </c>
      <c r="GD40" s="395">
        <f t="shared" si="2"/>
        <v>-20015.919999999998</v>
      </c>
      <c r="GE40" s="395">
        <f t="shared" si="2"/>
        <v>0</v>
      </c>
      <c r="GF40" s="378"/>
      <c r="GG40" s="395">
        <f t="shared" si="3"/>
        <v>358665.63773822272</v>
      </c>
      <c r="GH40" s="395">
        <f t="shared" si="3"/>
        <v>0</v>
      </c>
      <c r="GI40" s="395">
        <f t="shared" si="3"/>
        <v>0</v>
      </c>
      <c r="GJ40" s="395">
        <f t="shared" si="3"/>
        <v>-1297.48</v>
      </c>
      <c r="GK40" s="395">
        <f t="shared" si="3"/>
        <v>-5003.9799999999996</v>
      </c>
      <c r="GL40" s="395">
        <f t="shared" si="3"/>
        <v>0</v>
      </c>
      <c r="GM40" s="395"/>
      <c r="GN40" s="395">
        <v>0</v>
      </c>
      <c r="GO40" s="377">
        <v>0</v>
      </c>
      <c r="GP40" s="378"/>
      <c r="GQ40" s="378"/>
      <c r="GR40" s="378"/>
      <c r="GS40" s="378"/>
      <c r="GT40" s="378"/>
      <c r="GU40" s="378">
        <v>7396</v>
      </c>
      <c r="GV40" s="378"/>
      <c r="GW40" s="378"/>
      <c r="GX40" s="378"/>
      <c r="GY40" s="378">
        <f t="shared" si="4"/>
        <v>358665.63773822272</v>
      </c>
      <c r="GZ40" s="378">
        <f t="shared" si="5"/>
        <v>0</v>
      </c>
      <c r="HA40" s="378">
        <f t="shared" si="6"/>
        <v>0</v>
      </c>
    </row>
    <row r="41" spans="1:209" customFormat="1" ht="15">
      <c r="A41" s="266">
        <v>3319</v>
      </c>
      <c r="B41" s="266">
        <v>103423</v>
      </c>
      <c r="C41" s="266" t="s">
        <v>589</v>
      </c>
      <c r="D41" s="175" t="s">
        <v>369</v>
      </c>
      <c r="E41" s="267" t="s">
        <v>573</v>
      </c>
      <c r="F41" s="267" t="s">
        <v>571</v>
      </c>
      <c r="G41" s="320"/>
      <c r="H41" s="377">
        <v>2107043.2137632575</v>
      </c>
      <c r="I41" s="377">
        <v>-9440.9599999999991</v>
      </c>
      <c r="J41" s="377">
        <v>-5273.47</v>
      </c>
      <c r="K41" s="377">
        <v>2092328.7837632576</v>
      </c>
      <c r="L41" s="378"/>
      <c r="M41" s="379">
        <v>175586.93448027145</v>
      </c>
      <c r="N41" s="379">
        <v>44396.696842105266</v>
      </c>
      <c r="O41" s="380"/>
      <c r="P41" s="380">
        <v>0</v>
      </c>
      <c r="Q41" s="380">
        <v>0</v>
      </c>
      <c r="R41" s="380">
        <v>0</v>
      </c>
      <c r="S41" s="380">
        <v>0</v>
      </c>
      <c r="T41" s="380">
        <v>0</v>
      </c>
      <c r="U41" s="380">
        <v>0</v>
      </c>
      <c r="V41" s="379">
        <v>-786.74666666666656</v>
      </c>
      <c r="W41" s="379">
        <v>-439.45583333333337</v>
      </c>
      <c r="X41" s="380"/>
      <c r="Y41" s="380">
        <v>0</v>
      </c>
      <c r="Z41" s="379">
        <v>218757.42882237671</v>
      </c>
      <c r="AA41" s="381">
        <v>175586.93448027145</v>
      </c>
      <c r="AB41" s="381"/>
      <c r="AC41" s="382"/>
      <c r="AD41" s="382">
        <v>0</v>
      </c>
      <c r="AE41" s="382">
        <v>0</v>
      </c>
      <c r="AF41" s="382">
        <v>0</v>
      </c>
      <c r="AG41" s="382"/>
      <c r="AH41" s="382">
        <v>0</v>
      </c>
      <c r="AI41" s="382">
        <v>0</v>
      </c>
      <c r="AJ41" s="381">
        <v>-786.74666666666656</v>
      </c>
      <c r="AK41" s="381">
        <v>-439.45583333333337</v>
      </c>
      <c r="AL41" s="382"/>
      <c r="AM41" s="382">
        <v>0</v>
      </c>
      <c r="AN41" s="381">
        <v>174360.73198027143</v>
      </c>
      <c r="AO41" s="383">
        <v>175586.93448027145</v>
      </c>
      <c r="AP41" s="383"/>
      <c r="AQ41" s="384"/>
      <c r="AR41" s="384">
        <v>0</v>
      </c>
      <c r="AS41" s="384">
        <v>0</v>
      </c>
      <c r="AT41" s="384">
        <v>0</v>
      </c>
      <c r="AU41" s="384"/>
      <c r="AV41" s="384">
        <v>0</v>
      </c>
      <c r="AW41" s="384">
        <v>0</v>
      </c>
      <c r="AX41" s="383">
        <v>-786.74666666666656</v>
      </c>
      <c r="AY41" s="383">
        <v>-439.45583333333337</v>
      </c>
      <c r="AZ41" s="384"/>
      <c r="BA41" s="384">
        <v>0</v>
      </c>
      <c r="BB41" s="383">
        <v>174360.73198027143</v>
      </c>
      <c r="BC41" s="385">
        <v>175586.93448027145</v>
      </c>
      <c r="BD41" s="385"/>
      <c r="BE41" s="386"/>
      <c r="BF41" s="386">
        <v>0</v>
      </c>
      <c r="BG41" s="386">
        <v>0</v>
      </c>
      <c r="BH41" s="386">
        <v>0</v>
      </c>
      <c r="BI41" s="386"/>
      <c r="BJ41" s="386">
        <v>0</v>
      </c>
      <c r="BK41" s="386">
        <v>0</v>
      </c>
      <c r="BL41" s="385">
        <v>-786.74666666666656</v>
      </c>
      <c r="BM41" s="385">
        <v>-439.45583333333337</v>
      </c>
      <c r="BN41" s="386"/>
      <c r="BO41" s="386"/>
      <c r="BP41" s="385">
        <v>174360.73198027143</v>
      </c>
      <c r="BQ41" s="387">
        <v>175586.93448027145</v>
      </c>
      <c r="BR41" s="387"/>
      <c r="BS41" s="388"/>
      <c r="BT41" s="388">
        <v>0</v>
      </c>
      <c r="BU41" s="388">
        <v>0</v>
      </c>
      <c r="BV41" s="388">
        <v>0</v>
      </c>
      <c r="BW41" s="388"/>
      <c r="BX41" s="388">
        <v>0</v>
      </c>
      <c r="BY41" s="388">
        <v>0</v>
      </c>
      <c r="BZ41" s="387">
        <v>-786.74666666666656</v>
      </c>
      <c r="CA41" s="387">
        <v>-439.45583333333337</v>
      </c>
      <c r="CB41" s="388"/>
      <c r="CC41" s="388"/>
      <c r="CD41" s="387">
        <v>174360.73198027143</v>
      </c>
      <c r="CE41" s="389">
        <v>175586.93448027145</v>
      </c>
      <c r="CF41" s="389">
        <v>42170.193684210528</v>
      </c>
      <c r="CG41" s="390"/>
      <c r="CH41" s="390">
        <v>0</v>
      </c>
      <c r="CI41" s="390">
        <v>0</v>
      </c>
      <c r="CJ41" s="390">
        <v>0</v>
      </c>
      <c r="CK41" s="390">
        <v>0</v>
      </c>
      <c r="CL41" s="390">
        <v>0</v>
      </c>
      <c r="CM41" s="390">
        <v>0</v>
      </c>
      <c r="CN41" s="389">
        <v>-786.74666666666656</v>
      </c>
      <c r="CO41" s="389">
        <v>-439.45583333333337</v>
      </c>
      <c r="CP41" s="390"/>
      <c r="CQ41" s="390"/>
      <c r="CR41" s="389">
        <v>216530.92566448197</v>
      </c>
      <c r="CS41" s="391">
        <v>175586.93448027145</v>
      </c>
      <c r="CT41" s="391"/>
      <c r="CU41" s="392"/>
      <c r="CV41" s="392">
        <v>0</v>
      </c>
      <c r="CW41" s="392">
        <v>0</v>
      </c>
      <c r="CX41" s="392">
        <v>0</v>
      </c>
      <c r="CY41" s="392"/>
      <c r="CZ41" s="392">
        <v>0</v>
      </c>
      <c r="DA41" s="392">
        <v>0</v>
      </c>
      <c r="DB41" s="391">
        <v>-786.74666666666656</v>
      </c>
      <c r="DC41" s="391">
        <v>-439.45583333333337</v>
      </c>
      <c r="DD41" s="392"/>
      <c r="DE41" s="392"/>
      <c r="DF41" s="391">
        <v>174360.73198027143</v>
      </c>
      <c r="DG41" s="385">
        <v>175586.93448027145</v>
      </c>
      <c r="DH41" s="385"/>
      <c r="DI41" s="386"/>
      <c r="DJ41" s="386">
        <v>0</v>
      </c>
      <c r="DK41" s="386">
        <v>0</v>
      </c>
      <c r="DL41" s="386">
        <v>0</v>
      </c>
      <c r="DM41" s="386"/>
      <c r="DN41" s="386">
        <v>0</v>
      </c>
      <c r="DO41" s="386">
        <v>0</v>
      </c>
      <c r="DP41" s="385">
        <v>-786.74666666666656</v>
      </c>
      <c r="DQ41" s="385">
        <v>-439.45583333333337</v>
      </c>
      <c r="DR41" s="386"/>
      <c r="DS41" s="386"/>
      <c r="DT41" s="385">
        <v>174360.73198027143</v>
      </c>
      <c r="DU41" s="393">
        <v>175586.93448027145</v>
      </c>
      <c r="DV41" s="393"/>
      <c r="DW41" s="394"/>
      <c r="DX41" s="394">
        <v>0</v>
      </c>
      <c r="DY41" s="394">
        <v>0</v>
      </c>
      <c r="DZ41" s="394">
        <v>0</v>
      </c>
      <c r="EA41" s="394"/>
      <c r="EB41" s="394">
        <v>0</v>
      </c>
      <c r="EC41" s="394">
        <v>0</v>
      </c>
      <c r="ED41" s="393">
        <v>-786.74666666666656</v>
      </c>
      <c r="EE41" s="393">
        <v>-439.45583333333337</v>
      </c>
      <c r="EF41" s="394"/>
      <c r="EG41" s="394"/>
      <c r="EH41" s="393">
        <v>174360.73198027143</v>
      </c>
      <c r="EI41" s="383">
        <v>175586.93448027145</v>
      </c>
      <c r="EJ41" s="383">
        <v>37805.696177285325</v>
      </c>
      <c r="EK41" s="384"/>
      <c r="EL41" s="384">
        <v>0</v>
      </c>
      <c r="EM41" s="384">
        <v>0</v>
      </c>
      <c r="EN41" s="384">
        <v>0</v>
      </c>
      <c r="EO41" s="384">
        <v>0</v>
      </c>
      <c r="EP41" s="384">
        <v>0</v>
      </c>
      <c r="EQ41" s="384">
        <v>0</v>
      </c>
      <c r="ER41" s="383">
        <v>-786.74666666666656</v>
      </c>
      <c r="ES41" s="383">
        <v>-439.45583333333337</v>
      </c>
      <c r="ET41" s="384"/>
      <c r="EU41" s="384"/>
      <c r="EV41" s="383">
        <v>212166.42815755674</v>
      </c>
      <c r="EW41" s="381">
        <v>175586.93448027145</v>
      </c>
      <c r="EX41" s="381"/>
      <c r="EY41" s="382"/>
      <c r="EZ41" s="382">
        <v>0</v>
      </c>
      <c r="FA41" s="382">
        <v>0</v>
      </c>
      <c r="FB41" s="382">
        <v>0</v>
      </c>
      <c r="FC41" s="382"/>
      <c r="FD41" s="382">
        <v>0</v>
      </c>
      <c r="FE41" s="382">
        <v>0</v>
      </c>
      <c r="FF41" s="381">
        <v>-786.74666666666656</v>
      </c>
      <c r="FG41" s="381">
        <v>-439.45583333333337</v>
      </c>
      <c r="FH41" s="382"/>
      <c r="FI41" s="382"/>
      <c r="FJ41" s="381">
        <v>174360.73198027143</v>
      </c>
      <c r="FK41" s="387">
        <v>175586.93448027145</v>
      </c>
      <c r="FL41" s="387"/>
      <c r="FM41" s="388"/>
      <c r="FN41" s="388">
        <v>0</v>
      </c>
      <c r="FO41" s="388">
        <v>0</v>
      </c>
      <c r="FP41" s="388">
        <v>0</v>
      </c>
      <c r="FQ41" s="388"/>
      <c r="FR41" s="388">
        <v>0</v>
      </c>
      <c r="FS41" s="388">
        <v>0</v>
      </c>
      <c r="FT41" s="387">
        <v>-786.74666666666656</v>
      </c>
      <c r="FU41" s="387">
        <v>-439.45583333333337</v>
      </c>
      <c r="FV41" s="388"/>
      <c r="FW41" s="388"/>
      <c r="FX41" s="387">
        <v>174360.73198027143</v>
      </c>
      <c r="FY41" s="378"/>
      <c r="FZ41" s="395">
        <f t="shared" si="2"/>
        <v>2231415.8004668588</v>
      </c>
      <c r="GA41" s="395">
        <f t="shared" si="2"/>
        <v>0</v>
      </c>
      <c r="GB41" s="395">
        <f t="shared" si="2"/>
        <v>0</v>
      </c>
      <c r="GC41" s="395">
        <f t="shared" si="2"/>
        <v>-9440.9599999999991</v>
      </c>
      <c r="GD41" s="395">
        <f t="shared" si="2"/>
        <v>-5273.47</v>
      </c>
      <c r="GE41" s="395">
        <f t="shared" si="2"/>
        <v>0</v>
      </c>
      <c r="GF41" s="378"/>
      <c r="GG41" s="395">
        <f t="shared" si="3"/>
        <v>571157.50028291962</v>
      </c>
      <c r="GH41" s="395">
        <f t="shared" si="3"/>
        <v>0</v>
      </c>
      <c r="GI41" s="395">
        <f t="shared" si="3"/>
        <v>0</v>
      </c>
      <c r="GJ41" s="395">
        <f t="shared" si="3"/>
        <v>-2360.2399999999998</v>
      </c>
      <c r="GK41" s="395">
        <f t="shared" si="3"/>
        <v>-1318.3675000000001</v>
      </c>
      <c r="GL41" s="395">
        <f t="shared" si="3"/>
        <v>0</v>
      </c>
      <c r="GM41" s="395"/>
      <c r="GN41" s="395">
        <v>0</v>
      </c>
      <c r="GO41" s="377">
        <v>0</v>
      </c>
      <c r="GP41" s="378"/>
      <c r="GQ41" s="378"/>
      <c r="GR41" s="378"/>
      <c r="GS41" s="378"/>
      <c r="GT41" s="378"/>
      <c r="GU41" s="378">
        <v>7946</v>
      </c>
      <c r="GV41" s="378"/>
      <c r="GW41" s="378"/>
      <c r="GX41" s="378"/>
      <c r="GY41" s="378">
        <f t="shared" si="4"/>
        <v>571157.50028291962</v>
      </c>
      <c r="GZ41" s="378">
        <f t="shared" si="5"/>
        <v>0</v>
      </c>
      <c r="HA41" s="378">
        <f t="shared" si="6"/>
        <v>0</v>
      </c>
    </row>
    <row r="42" spans="1:209" customFormat="1" ht="15">
      <c r="A42" s="266">
        <v>1100</v>
      </c>
      <c r="B42" s="266">
        <v>103146</v>
      </c>
      <c r="C42" s="266" t="s">
        <v>737</v>
      </c>
      <c r="D42" s="175" t="s">
        <v>517</v>
      </c>
      <c r="E42" s="267" t="s">
        <v>884</v>
      </c>
      <c r="F42" s="267" t="s">
        <v>571</v>
      </c>
      <c r="G42" s="320"/>
      <c r="H42" s="377">
        <v>0</v>
      </c>
      <c r="I42" s="377">
        <v>0</v>
      </c>
      <c r="J42" s="377">
        <v>0</v>
      </c>
      <c r="K42" s="377">
        <v>0</v>
      </c>
      <c r="L42" s="378"/>
      <c r="M42" s="379">
        <v>0</v>
      </c>
      <c r="N42" s="379">
        <v>0</v>
      </c>
      <c r="O42" s="380"/>
      <c r="P42" s="380">
        <v>550000</v>
      </c>
      <c r="Q42" s="380">
        <v>0</v>
      </c>
      <c r="R42" s="380">
        <v>0</v>
      </c>
      <c r="S42" s="380">
        <v>0</v>
      </c>
      <c r="T42" s="380">
        <v>486215.63999999996</v>
      </c>
      <c r="U42" s="380">
        <v>0</v>
      </c>
      <c r="V42" s="379">
        <v>0</v>
      </c>
      <c r="W42" s="379">
        <v>0</v>
      </c>
      <c r="X42" s="380"/>
      <c r="Y42" s="380">
        <v>0</v>
      </c>
      <c r="Z42" s="379">
        <v>1036215.6399999999</v>
      </c>
      <c r="AA42" s="381">
        <v>0</v>
      </c>
      <c r="AB42" s="381"/>
      <c r="AC42" s="382"/>
      <c r="AD42" s="382">
        <v>550000</v>
      </c>
      <c r="AE42" s="382">
        <v>0</v>
      </c>
      <c r="AF42" s="382">
        <v>0</v>
      </c>
      <c r="AG42" s="382"/>
      <c r="AH42" s="382">
        <v>486215.63999999996</v>
      </c>
      <c r="AI42" s="382">
        <v>0</v>
      </c>
      <c r="AJ42" s="381">
        <v>0</v>
      </c>
      <c r="AK42" s="381">
        <v>0</v>
      </c>
      <c r="AL42" s="382"/>
      <c r="AM42" s="382">
        <v>0</v>
      </c>
      <c r="AN42" s="381">
        <v>1036215.6399999999</v>
      </c>
      <c r="AO42" s="383">
        <v>0</v>
      </c>
      <c r="AP42" s="383"/>
      <c r="AQ42" s="384"/>
      <c r="AR42" s="384">
        <v>550000</v>
      </c>
      <c r="AS42" s="384">
        <v>0</v>
      </c>
      <c r="AT42" s="384">
        <v>0</v>
      </c>
      <c r="AU42" s="384"/>
      <c r="AV42" s="384">
        <v>486215.63999999996</v>
      </c>
      <c r="AW42" s="384">
        <v>0</v>
      </c>
      <c r="AX42" s="383">
        <v>0</v>
      </c>
      <c r="AY42" s="383">
        <v>0</v>
      </c>
      <c r="AZ42" s="384"/>
      <c r="BA42" s="384">
        <v>0</v>
      </c>
      <c r="BB42" s="383">
        <v>1036215.6399999999</v>
      </c>
      <c r="BC42" s="385">
        <v>0</v>
      </c>
      <c r="BD42" s="385"/>
      <c r="BE42" s="386"/>
      <c r="BF42" s="386">
        <v>550000</v>
      </c>
      <c r="BG42" s="386">
        <v>0</v>
      </c>
      <c r="BH42" s="386">
        <v>0</v>
      </c>
      <c r="BI42" s="386"/>
      <c r="BJ42" s="386">
        <v>486215.63999999996</v>
      </c>
      <c r="BK42" s="386">
        <v>0</v>
      </c>
      <c r="BL42" s="385">
        <v>0</v>
      </c>
      <c r="BM42" s="385">
        <v>0</v>
      </c>
      <c r="BN42" s="386"/>
      <c r="BO42" s="386"/>
      <c r="BP42" s="385">
        <v>1036215.6399999999</v>
      </c>
      <c r="BQ42" s="387">
        <v>0</v>
      </c>
      <c r="BR42" s="387"/>
      <c r="BS42" s="388"/>
      <c r="BT42" s="388">
        <v>550000</v>
      </c>
      <c r="BU42" s="388">
        <v>0</v>
      </c>
      <c r="BV42" s="388">
        <v>0</v>
      </c>
      <c r="BW42" s="388"/>
      <c r="BX42" s="388">
        <v>486215.63999999996</v>
      </c>
      <c r="BY42" s="388">
        <v>0</v>
      </c>
      <c r="BZ42" s="387">
        <v>0</v>
      </c>
      <c r="CA42" s="387">
        <v>0</v>
      </c>
      <c r="CB42" s="388"/>
      <c r="CC42" s="388"/>
      <c r="CD42" s="387">
        <v>1036215.6399999999</v>
      </c>
      <c r="CE42" s="389">
        <v>0</v>
      </c>
      <c r="CF42" s="389">
        <v>0</v>
      </c>
      <c r="CG42" s="390"/>
      <c r="CH42" s="390">
        <v>550000</v>
      </c>
      <c r="CI42" s="390">
        <v>0</v>
      </c>
      <c r="CJ42" s="390">
        <v>0</v>
      </c>
      <c r="CK42" s="390">
        <v>0</v>
      </c>
      <c r="CL42" s="390">
        <v>486215.63999999996</v>
      </c>
      <c r="CM42" s="390">
        <v>0</v>
      </c>
      <c r="CN42" s="389">
        <v>0</v>
      </c>
      <c r="CO42" s="389">
        <v>0</v>
      </c>
      <c r="CP42" s="390"/>
      <c r="CQ42" s="390"/>
      <c r="CR42" s="389">
        <v>1036215.6399999999</v>
      </c>
      <c r="CS42" s="391">
        <v>0</v>
      </c>
      <c r="CT42" s="391"/>
      <c r="CU42" s="392"/>
      <c r="CV42" s="392">
        <v>550000</v>
      </c>
      <c r="CW42" s="392">
        <v>0</v>
      </c>
      <c r="CX42" s="392">
        <v>0</v>
      </c>
      <c r="CY42" s="392"/>
      <c r="CZ42" s="392">
        <v>486215.63999999996</v>
      </c>
      <c r="DA42" s="392">
        <v>0</v>
      </c>
      <c r="DB42" s="391">
        <v>0</v>
      </c>
      <c r="DC42" s="391">
        <v>0</v>
      </c>
      <c r="DD42" s="392"/>
      <c r="DE42" s="392"/>
      <c r="DF42" s="391">
        <v>1036215.6399999999</v>
      </c>
      <c r="DG42" s="385">
        <v>0</v>
      </c>
      <c r="DH42" s="385"/>
      <c r="DI42" s="386"/>
      <c r="DJ42" s="386">
        <v>550000</v>
      </c>
      <c r="DK42" s="386">
        <v>0</v>
      </c>
      <c r="DL42" s="386">
        <v>0</v>
      </c>
      <c r="DM42" s="386"/>
      <c r="DN42" s="386">
        <v>486215.63999999996</v>
      </c>
      <c r="DO42" s="386">
        <v>0</v>
      </c>
      <c r="DP42" s="385">
        <v>0</v>
      </c>
      <c r="DQ42" s="385">
        <v>0</v>
      </c>
      <c r="DR42" s="386"/>
      <c r="DS42" s="386"/>
      <c r="DT42" s="385">
        <v>1036215.6399999999</v>
      </c>
      <c r="DU42" s="393">
        <v>0</v>
      </c>
      <c r="DV42" s="393"/>
      <c r="DW42" s="394"/>
      <c r="DX42" s="394">
        <v>550000</v>
      </c>
      <c r="DY42" s="394">
        <v>0</v>
      </c>
      <c r="DZ42" s="394">
        <v>0</v>
      </c>
      <c r="EA42" s="394"/>
      <c r="EB42" s="394">
        <v>486215.63999999996</v>
      </c>
      <c r="EC42" s="394">
        <v>0</v>
      </c>
      <c r="ED42" s="393">
        <v>0</v>
      </c>
      <c r="EE42" s="393">
        <v>0</v>
      </c>
      <c r="EF42" s="394"/>
      <c r="EG42" s="394"/>
      <c r="EH42" s="393">
        <v>1036215.6399999999</v>
      </c>
      <c r="EI42" s="383">
        <v>0</v>
      </c>
      <c r="EJ42" s="383">
        <v>0</v>
      </c>
      <c r="EK42" s="384"/>
      <c r="EL42" s="384">
        <v>550000</v>
      </c>
      <c r="EM42" s="384">
        <v>0</v>
      </c>
      <c r="EN42" s="384">
        <v>0</v>
      </c>
      <c r="EO42" s="384">
        <v>0</v>
      </c>
      <c r="EP42" s="384">
        <v>486215.63999999996</v>
      </c>
      <c r="EQ42" s="384">
        <v>0</v>
      </c>
      <c r="ER42" s="383">
        <v>0</v>
      </c>
      <c r="ES42" s="383">
        <v>0</v>
      </c>
      <c r="ET42" s="384"/>
      <c r="EU42" s="384"/>
      <c r="EV42" s="383">
        <v>1036215.6399999999</v>
      </c>
      <c r="EW42" s="381">
        <v>0</v>
      </c>
      <c r="EX42" s="381"/>
      <c r="EY42" s="382"/>
      <c r="EZ42" s="382">
        <v>550000</v>
      </c>
      <c r="FA42" s="382">
        <v>0</v>
      </c>
      <c r="FB42" s="382">
        <v>0</v>
      </c>
      <c r="FC42" s="382"/>
      <c r="FD42" s="382">
        <v>486215.63999999996</v>
      </c>
      <c r="FE42" s="382">
        <v>0</v>
      </c>
      <c r="FF42" s="381">
        <v>0</v>
      </c>
      <c r="FG42" s="381">
        <v>0</v>
      </c>
      <c r="FH42" s="382"/>
      <c r="FI42" s="382"/>
      <c r="FJ42" s="381">
        <v>1036215.6399999999</v>
      </c>
      <c r="FK42" s="387">
        <v>0</v>
      </c>
      <c r="FL42" s="387"/>
      <c r="FM42" s="388"/>
      <c r="FN42" s="388">
        <v>550000</v>
      </c>
      <c r="FO42" s="388">
        <v>0</v>
      </c>
      <c r="FP42" s="388">
        <v>0</v>
      </c>
      <c r="FQ42" s="388"/>
      <c r="FR42" s="388">
        <v>486215.63999999996</v>
      </c>
      <c r="FS42" s="388">
        <v>0</v>
      </c>
      <c r="FT42" s="387">
        <v>0</v>
      </c>
      <c r="FU42" s="387">
        <v>0</v>
      </c>
      <c r="FV42" s="388"/>
      <c r="FW42" s="388"/>
      <c r="FX42" s="387">
        <v>1036215.6399999999</v>
      </c>
      <c r="FY42" s="378"/>
      <c r="FZ42" s="395">
        <f t="shared" ref="FZ42:GE73" si="7">SUMIFS($M42:$FX42,$M$7:$FX$7,FZ$7)</f>
        <v>6600000</v>
      </c>
      <c r="GA42" s="395">
        <f t="shared" si="7"/>
        <v>0</v>
      </c>
      <c r="GB42" s="395">
        <f t="shared" si="7"/>
        <v>5834587.6799999988</v>
      </c>
      <c r="GC42" s="395">
        <f t="shared" si="7"/>
        <v>0</v>
      </c>
      <c r="GD42" s="395">
        <f t="shared" si="7"/>
        <v>0</v>
      </c>
      <c r="GE42" s="395">
        <f t="shared" si="7"/>
        <v>0</v>
      </c>
      <c r="GF42" s="378"/>
      <c r="GG42" s="395">
        <f t="shared" si="3"/>
        <v>1650000</v>
      </c>
      <c r="GH42" s="395">
        <f t="shared" si="3"/>
        <v>0</v>
      </c>
      <c r="GI42" s="395">
        <f t="shared" si="3"/>
        <v>1458646.92</v>
      </c>
      <c r="GJ42" s="395">
        <f t="shared" si="3"/>
        <v>0</v>
      </c>
      <c r="GK42" s="395">
        <f t="shared" si="3"/>
        <v>0</v>
      </c>
      <c r="GL42" s="395">
        <f t="shared" si="3"/>
        <v>0</v>
      </c>
      <c r="GM42" s="395"/>
      <c r="GN42" s="395">
        <v>0</v>
      </c>
      <c r="GO42" s="377">
        <v>0</v>
      </c>
      <c r="GP42" s="378"/>
      <c r="GQ42" s="378"/>
      <c r="GR42" s="378"/>
      <c r="GS42" s="378"/>
      <c r="GT42" s="378"/>
      <c r="GU42" s="378">
        <v>6917</v>
      </c>
      <c r="GV42" s="378"/>
      <c r="GW42" s="378"/>
      <c r="GX42" s="378"/>
      <c r="GY42" s="378">
        <f t="shared" si="4"/>
        <v>1650000</v>
      </c>
      <c r="GZ42" s="378">
        <f t="shared" si="5"/>
        <v>0</v>
      </c>
      <c r="HA42" s="378">
        <f t="shared" si="6"/>
        <v>1458646.92</v>
      </c>
    </row>
    <row r="43" spans="1:209" customFormat="1" ht="15">
      <c r="A43" s="266">
        <v>3432</v>
      </c>
      <c r="B43" s="266">
        <v>134840</v>
      </c>
      <c r="C43" s="266" t="s">
        <v>739</v>
      </c>
      <c r="D43" s="175" t="s">
        <v>518</v>
      </c>
      <c r="E43" s="267" t="s">
        <v>573</v>
      </c>
      <c r="F43" s="267" t="s">
        <v>571</v>
      </c>
      <c r="G43" s="320"/>
      <c r="H43" s="377">
        <v>5578717.3646148462</v>
      </c>
      <c r="I43" s="377">
        <v>-21150.879999999997</v>
      </c>
      <c r="J43" s="377">
        <v>-32329.8</v>
      </c>
      <c r="K43" s="377">
        <v>5525236.6846148465</v>
      </c>
      <c r="L43" s="378"/>
      <c r="M43" s="379">
        <v>464893.11371790385</v>
      </c>
      <c r="N43" s="379">
        <v>100696.44000000002</v>
      </c>
      <c r="O43" s="380"/>
      <c r="P43" s="380">
        <v>0</v>
      </c>
      <c r="Q43" s="380">
        <v>0</v>
      </c>
      <c r="R43" s="380">
        <v>0</v>
      </c>
      <c r="S43" s="380">
        <v>513.43157894736839</v>
      </c>
      <c r="T43" s="380">
        <v>0</v>
      </c>
      <c r="U43" s="380">
        <v>0</v>
      </c>
      <c r="V43" s="379">
        <v>-1762.573333333333</v>
      </c>
      <c r="W43" s="379">
        <v>-2694.15</v>
      </c>
      <c r="X43" s="380"/>
      <c r="Y43" s="380">
        <v>0</v>
      </c>
      <c r="Z43" s="379">
        <v>561646.26196351787</v>
      </c>
      <c r="AA43" s="381">
        <v>464893.11371790385</v>
      </c>
      <c r="AB43" s="381"/>
      <c r="AC43" s="382"/>
      <c r="AD43" s="382">
        <v>0</v>
      </c>
      <c r="AE43" s="382">
        <v>0</v>
      </c>
      <c r="AF43" s="382">
        <v>0</v>
      </c>
      <c r="AG43" s="382"/>
      <c r="AH43" s="382">
        <v>0</v>
      </c>
      <c r="AI43" s="382">
        <v>0</v>
      </c>
      <c r="AJ43" s="381">
        <v>-1762.573333333333</v>
      </c>
      <c r="AK43" s="381">
        <v>-2694.15</v>
      </c>
      <c r="AL43" s="382"/>
      <c r="AM43" s="382">
        <v>0</v>
      </c>
      <c r="AN43" s="381">
        <v>460436.39038457052</v>
      </c>
      <c r="AO43" s="383">
        <v>464893.11371790385</v>
      </c>
      <c r="AP43" s="383"/>
      <c r="AQ43" s="384"/>
      <c r="AR43" s="384">
        <v>0</v>
      </c>
      <c r="AS43" s="384">
        <v>0</v>
      </c>
      <c r="AT43" s="384">
        <v>0</v>
      </c>
      <c r="AU43" s="384"/>
      <c r="AV43" s="384">
        <v>0</v>
      </c>
      <c r="AW43" s="384">
        <v>0</v>
      </c>
      <c r="AX43" s="383">
        <v>-1762.573333333333</v>
      </c>
      <c r="AY43" s="383">
        <v>-2694.15</v>
      </c>
      <c r="AZ43" s="384"/>
      <c r="BA43" s="384">
        <v>0</v>
      </c>
      <c r="BB43" s="383">
        <v>460436.39038457052</v>
      </c>
      <c r="BC43" s="385">
        <v>464893.11371790385</v>
      </c>
      <c r="BD43" s="385"/>
      <c r="BE43" s="386"/>
      <c r="BF43" s="386">
        <v>0</v>
      </c>
      <c r="BG43" s="386">
        <v>0</v>
      </c>
      <c r="BH43" s="386">
        <v>0</v>
      </c>
      <c r="BI43" s="386"/>
      <c r="BJ43" s="386">
        <v>0</v>
      </c>
      <c r="BK43" s="386">
        <v>0</v>
      </c>
      <c r="BL43" s="385">
        <v>-1762.573333333333</v>
      </c>
      <c r="BM43" s="385">
        <v>-2694.15</v>
      </c>
      <c r="BN43" s="386"/>
      <c r="BO43" s="386"/>
      <c r="BP43" s="385">
        <v>460436.39038457052</v>
      </c>
      <c r="BQ43" s="387">
        <v>464893.11371790385</v>
      </c>
      <c r="BR43" s="387"/>
      <c r="BS43" s="388"/>
      <c r="BT43" s="388">
        <v>0</v>
      </c>
      <c r="BU43" s="388">
        <v>0</v>
      </c>
      <c r="BV43" s="388">
        <v>0</v>
      </c>
      <c r="BW43" s="388"/>
      <c r="BX43" s="388">
        <v>0</v>
      </c>
      <c r="BY43" s="388">
        <v>0</v>
      </c>
      <c r="BZ43" s="387">
        <v>-1762.573333333333</v>
      </c>
      <c r="CA43" s="387">
        <v>-2694.15</v>
      </c>
      <c r="CB43" s="388"/>
      <c r="CC43" s="388"/>
      <c r="CD43" s="387">
        <v>460436.39038457052</v>
      </c>
      <c r="CE43" s="389">
        <v>464893.11371790385</v>
      </c>
      <c r="CF43" s="389">
        <v>62272.983157894741</v>
      </c>
      <c r="CG43" s="390"/>
      <c r="CH43" s="390">
        <v>0</v>
      </c>
      <c r="CI43" s="390">
        <v>0</v>
      </c>
      <c r="CJ43" s="390">
        <v>0</v>
      </c>
      <c r="CK43" s="390">
        <v>0</v>
      </c>
      <c r="CL43" s="390">
        <v>0</v>
      </c>
      <c r="CM43" s="390">
        <v>0</v>
      </c>
      <c r="CN43" s="389">
        <v>-1762.573333333333</v>
      </c>
      <c r="CO43" s="389">
        <v>-2694.15</v>
      </c>
      <c r="CP43" s="390"/>
      <c r="CQ43" s="390"/>
      <c r="CR43" s="389">
        <v>522709.37354246515</v>
      </c>
      <c r="CS43" s="391">
        <v>464893.11371790385</v>
      </c>
      <c r="CT43" s="391"/>
      <c r="CU43" s="392"/>
      <c r="CV43" s="392">
        <v>0</v>
      </c>
      <c r="CW43" s="392">
        <v>0</v>
      </c>
      <c r="CX43" s="392">
        <v>0</v>
      </c>
      <c r="CY43" s="392"/>
      <c r="CZ43" s="392">
        <v>0</v>
      </c>
      <c r="DA43" s="392">
        <v>0</v>
      </c>
      <c r="DB43" s="391">
        <v>-1762.573333333333</v>
      </c>
      <c r="DC43" s="391">
        <v>-2694.15</v>
      </c>
      <c r="DD43" s="392"/>
      <c r="DE43" s="392"/>
      <c r="DF43" s="391">
        <v>460436.39038457052</v>
      </c>
      <c r="DG43" s="385">
        <v>464893.11371790385</v>
      </c>
      <c r="DH43" s="385"/>
      <c r="DI43" s="386"/>
      <c r="DJ43" s="386">
        <v>0</v>
      </c>
      <c r="DK43" s="386">
        <v>0</v>
      </c>
      <c r="DL43" s="386">
        <v>0</v>
      </c>
      <c r="DM43" s="386"/>
      <c r="DN43" s="386">
        <v>0</v>
      </c>
      <c r="DO43" s="386">
        <v>0</v>
      </c>
      <c r="DP43" s="385">
        <v>-1762.573333333333</v>
      </c>
      <c r="DQ43" s="385">
        <v>-2694.15</v>
      </c>
      <c r="DR43" s="386"/>
      <c r="DS43" s="386"/>
      <c r="DT43" s="385">
        <v>460436.39038457052</v>
      </c>
      <c r="DU43" s="393">
        <v>464893.11371790385</v>
      </c>
      <c r="DV43" s="393"/>
      <c r="DW43" s="394"/>
      <c r="DX43" s="394">
        <v>0</v>
      </c>
      <c r="DY43" s="394">
        <v>0</v>
      </c>
      <c r="DZ43" s="394">
        <v>0</v>
      </c>
      <c r="EA43" s="394"/>
      <c r="EB43" s="394">
        <v>0</v>
      </c>
      <c r="EC43" s="394">
        <v>0</v>
      </c>
      <c r="ED43" s="393">
        <v>-1762.573333333333</v>
      </c>
      <c r="EE43" s="393">
        <v>-2694.15</v>
      </c>
      <c r="EF43" s="394"/>
      <c r="EG43" s="394"/>
      <c r="EH43" s="393">
        <v>460436.39038457052</v>
      </c>
      <c r="EI43" s="383">
        <v>464893.11371790385</v>
      </c>
      <c r="EJ43" s="383">
        <v>72169.576952908566</v>
      </c>
      <c r="EK43" s="384"/>
      <c r="EL43" s="384">
        <v>0</v>
      </c>
      <c r="EM43" s="384">
        <v>0</v>
      </c>
      <c r="EN43" s="384">
        <v>0</v>
      </c>
      <c r="EO43" s="384">
        <v>4368</v>
      </c>
      <c r="EP43" s="384">
        <v>0</v>
      </c>
      <c r="EQ43" s="384">
        <v>0</v>
      </c>
      <c r="ER43" s="383">
        <v>-1762.573333333333</v>
      </c>
      <c r="ES43" s="383">
        <v>-2694.15</v>
      </c>
      <c r="ET43" s="384"/>
      <c r="EU43" s="384"/>
      <c r="EV43" s="383">
        <v>536973.967337479</v>
      </c>
      <c r="EW43" s="381">
        <v>464893.11371790385</v>
      </c>
      <c r="EX43" s="381"/>
      <c r="EY43" s="382"/>
      <c r="EZ43" s="382">
        <v>0</v>
      </c>
      <c r="FA43" s="382">
        <v>0</v>
      </c>
      <c r="FB43" s="382">
        <v>0</v>
      </c>
      <c r="FC43" s="382"/>
      <c r="FD43" s="382">
        <v>0</v>
      </c>
      <c r="FE43" s="382">
        <v>0</v>
      </c>
      <c r="FF43" s="381">
        <v>-1762.573333333333</v>
      </c>
      <c r="FG43" s="381">
        <v>-2694.15</v>
      </c>
      <c r="FH43" s="382"/>
      <c r="FI43" s="382"/>
      <c r="FJ43" s="381">
        <v>460436.39038457052</v>
      </c>
      <c r="FK43" s="387">
        <v>464893.11371790385</v>
      </c>
      <c r="FL43" s="387"/>
      <c r="FM43" s="388"/>
      <c r="FN43" s="388">
        <v>0</v>
      </c>
      <c r="FO43" s="388">
        <v>0</v>
      </c>
      <c r="FP43" s="388">
        <v>0</v>
      </c>
      <c r="FQ43" s="388"/>
      <c r="FR43" s="388">
        <v>0</v>
      </c>
      <c r="FS43" s="388">
        <v>0</v>
      </c>
      <c r="FT43" s="387">
        <v>-1762.573333333333</v>
      </c>
      <c r="FU43" s="387">
        <v>-2694.15</v>
      </c>
      <c r="FV43" s="388"/>
      <c r="FW43" s="388"/>
      <c r="FX43" s="387">
        <v>460436.39038457052</v>
      </c>
      <c r="FY43" s="378"/>
      <c r="FZ43" s="395">
        <f t="shared" si="7"/>
        <v>5813856.3647256494</v>
      </c>
      <c r="GA43" s="395">
        <f t="shared" si="7"/>
        <v>0</v>
      </c>
      <c r="GB43" s="395">
        <f t="shared" si="7"/>
        <v>4881.4315789473685</v>
      </c>
      <c r="GC43" s="395">
        <f t="shared" si="7"/>
        <v>-21150.880000000001</v>
      </c>
      <c r="GD43" s="395">
        <f t="shared" si="7"/>
        <v>-32329.800000000007</v>
      </c>
      <c r="GE43" s="395">
        <f t="shared" si="7"/>
        <v>0</v>
      </c>
      <c r="GF43" s="378"/>
      <c r="GG43" s="395">
        <f t="shared" si="3"/>
        <v>1495375.7811537115</v>
      </c>
      <c r="GH43" s="395">
        <f t="shared" si="3"/>
        <v>0</v>
      </c>
      <c r="GI43" s="395">
        <f t="shared" si="3"/>
        <v>513.43157894736839</v>
      </c>
      <c r="GJ43" s="395">
        <f t="shared" si="3"/>
        <v>-5287.7199999999993</v>
      </c>
      <c r="GK43" s="395">
        <f t="shared" si="3"/>
        <v>-8082.4500000000007</v>
      </c>
      <c r="GL43" s="395">
        <f t="shared" si="3"/>
        <v>0</v>
      </c>
      <c r="GM43" s="395"/>
      <c r="GN43" s="395">
        <v>0</v>
      </c>
      <c r="GO43" s="377">
        <v>0</v>
      </c>
      <c r="GP43" s="378"/>
      <c r="GQ43" s="378"/>
      <c r="GR43" s="378"/>
      <c r="GS43" s="378"/>
      <c r="GT43" s="378"/>
      <c r="GU43" s="378">
        <v>9579</v>
      </c>
      <c r="GV43" s="378"/>
      <c r="GW43" s="378"/>
      <c r="GX43" s="378"/>
      <c r="GY43" s="378">
        <f t="shared" si="4"/>
        <v>1495375.7811537115</v>
      </c>
      <c r="GZ43" s="378">
        <f t="shared" si="5"/>
        <v>0</v>
      </c>
      <c r="HA43" s="378">
        <f t="shared" si="6"/>
        <v>513.43157894736839</v>
      </c>
    </row>
    <row r="44" spans="1:209" customFormat="1" ht="15">
      <c r="A44" s="266">
        <v>2289</v>
      </c>
      <c r="B44" s="266">
        <v>103315</v>
      </c>
      <c r="C44" s="266" t="s">
        <v>653</v>
      </c>
      <c r="D44" s="175" t="s">
        <v>433</v>
      </c>
      <c r="E44" s="267" t="s">
        <v>573</v>
      </c>
      <c r="F44" s="267" t="s">
        <v>571</v>
      </c>
      <c r="G44" s="320"/>
      <c r="H44" s="377">
        <v>2253344.462859611</v>
      </c>
      <c r="I44" s="377">
        <v>-10771.039999999999</v>
      </c>
      <c r="J44" s="377">
        <v>-18982.84</v>
      </c>
      <c r="K44" s="377">
        <v>2223590.5828596111</v>
      </c>
      <c r="L44" s="378"/>
      <c r="M44" s="379">
        <v>187778.70523830093</v>
      </c>
      <c r="N44" s="379">
        <v>0</v>
      </c>
      <c r="O44" s="380"/>
      <c r="P44" s="380">
        <v>0</v>
      </c>
      <c r="Q44" s="380">
        <v>0</v>
      </c>
      <c r="R44" s="380">
        <v>0</v>
      </c>
      <c r="S44" s="380">
        <v>0</v>
      </c>
      <c r="T44" s="380">
        <v>0</v>
      </c>
      <c r="U44" s="380">
        <v>0</v>
      </c>
      <c r="V44" s="379">
        <v>-897.58666666666659</v>
      </c>
      <c r="W44" s="379">
        <v>-1581.9033333333334</v>
      </c>
      <c r="X44" s="380"/>
      <c r="Y44" s="380">
        <v>0</v>
      </c>
      <c r="Z44" s="379">
        <v>185299.21523830094</v>
      </c>
      <c r="AA44" s="381">
        <v>187778.70523830093</v>
      </c>
      <c r="AB44" s="381"/>
      <c r="AC44" s="382"/>
      <c r="AD44" s="382">
        <v>0</v>
      </c>
      <c r="AE44" s="382">
        <v>0</v>
      </c>
      <c r="AF44" s="382">
        <v>0</v>
      </c>
      <c r="AG44" s="382"/>
      <c r="AH44" s="382">
        <v>0</v>
      </c>
      <c r="AI44" s="382">
        <v>0</v>
      </c>
      <c r="AJ44" s="381">
        <v>-897.58666666666659</v>
      </c>
      <c r="AK44" s="381">
        <v>-1581.9033333333334</v>
      </c>
      <c r="AL44" s="382"/>
      <c r="AM44" s="382">
        <v>0</v>
      </c>
      <c r="AN44" s="381">
        <v>185299.21523830094</v>
      </c>
      <c r="AO44" s="383">
        <v>187778.70523830093</v>
      </c>
      <c r="AP44" s="383"/>
      <c r="AQ44" s="384"/>
      <c r="AR44" s="384">
        <v>0</v>
      </c>
      <c r="AS44" s="384">
        <v>0</v>
      </c>
      <c r="AT44" s="384">
        <v>0</v>
      </c>
      <c r="AU44" s="384"/>
      <c r="AV44" s="384">
        <v>0</v>
      </c>
      <c r="AW44" s="384">
        <v>0</v>
      </c>
      <c r="AX44" s="383">
        <v>-897.58666666666659</v>
      </c>
      <c r="AY44" s="383">
        <v>-1581.9033333333334</v>
      </c>
      <c r="AZ44" s="384"/>
      <c r="BA44" s="384">
        <v>0</v>
      </c>
      <c r="BB44" s="383">
        <v>185299.21523830094</v>
      </c>
      <c r="BC44" s="385">
        <v>187778.70523830093</v>
      </c>
      <c r="BD44" s="385"/>
      <c r="BE44" s="386"/>
      <c r="BF44" s="386">
        <v>0</v>
      </c>
      <c r="BG44" s="386">
        <v>0</v>
      </c>
      <c r="BH44" s="386">
        <v>0</v>
      </c>
      <c r="BI44" s="386"/>
      <c r="BJ44" s="386">
        <v>0</v>
      </c>
      <c r="BK44" s="386">
        <v>0</v>
      </c>
      <c r="BL44" s="385">
        <v>-897.58666666666659</v>
      </c>
      <c r="BM44" s="385">
        <v>-1581.9033333333334</v>
      </c>
      <c r="BN44" s="386"/>
      <c r="BO44" s="386"/>
      <c r="BP44" s="385">
        <v>185299.21523830094</v>
      </c>
      <c r="BQ44" s="387">
        <v>187778.70523830093</v>
      </c>
      <c r="BR44" s="387"/>
      <c r="BS44" s="388"/>
      <c r="BT44" s="388">
        <v>0</v>
      </c>
      <c r="BU44" s="388">
        <v>0</v>
      </c>
      <c r="BV44" s="388">
        <v>0</v>
      </c>
      <c r="BW44" s="388"/>
      <c r="BX44" s="388">
        <v>0</v>
      </c>
      <c r="BY44" s="388">
        <v>0</v>
      </c>
      <c r="BZ44" s="387">
        <v>-897.58666666666659</v>
      </c>
      <c r="CA44" s="387">
        <v>-1581.9033333333334</v>
      </c>
      <c r="CB44" s="388"/>
      <c r="CC44" s="388"/>
      <c r="CD44" s="387">
        <v>185299.21523830094</v>
      </c>
      <c r="CE44" s="389">
        <v>187778.70523830093</v>
      </c>
      <c r="CF44" s="389">
        <v>0</v>
      </c>
      <c r="CG44" s="390"/>
      <c r="CH44" s="390">
        <v>0</v>
      </c>
      <c r="CI44" s="390">
        <v>0</v>
      </c>
      <c r="CJ44" s="390">
        <v>0</v>
      </c>
      <c r="CK44" s="390">
        <v>0</v>
      </c>
      <c r="CL44" s="390">
        <v>0</v>
      </c>
      <c r="CM44" s="390">
        <v>0</v>
      </c>
      <c r="CN44" s="389">
        <v>-897.58666666666659</v>
      </c>
      <c r="CO44" s="389">
        <v>-1581.9033333333334</v>
      </c>
      <c r="CP44" s="390"/>
      <c r="CQ44" s="390"/>
      <c r="CR44" s="389">
        <v>185299.21523830094</v>
      </c>
      <c r="CS44" s="391">
        <v>187778.70523830093</v>
      </c>
      <c r="CT44" s="391"/>
      <c r="CU44" s="392"/>
      <c r="CV44" s="392">
        <v>0</v>
      </c>
      <c r="CW44" s="392">
        <v>0</v>
      </c>
      <c r="CX44" s="392">
        <v>0</v>
      </c>
      <c r="CY44" s="392"/>
      <c r="CZ44" s="392">
        <v>0</v>
      </c>
      <c r="DA44" s="392">
        <v>0</v>
      </c>
      <c r="DB44" s="391">
        <v>-897.58666666666659</v>
      </c>
      <c r="DC44" s="391">
        <v>-1581.9033333333334</v>
      </c>
      <c r="DD44" s="392"/>
      <c r="DE44" s="392"/>
      <c r="DF44" s="391">
        <v>185299.21523830094</v>
      </c>
      <c r="DG44" s="385">
        <v>187778.70523830093</v>
      </c>
      <c r="DH44" s="385"/>
      <c r="DI44" s="386"/>
      <c r="DJ44" s="386">
        <v>0</v>
      </c>
      <c r="DK44" s="386">
        <v>0</v>
      </c>
      <c r="DL44" s="386">
        <v>0</v>
      </c>
      <c r="DM44" s="386"/>
      <c r="DN44" s="386">
        <v>0</v>
      </c>
      <c r="DO44" s="386">
        <v>0</v>
      </c>
      <c r="DP44" s="385">
        <v>-897.58666666666659</v>
      </c>
      <c r="DQ44" s="385">
        <v>-1581.9033333333334</v>
      </c>
      <c r="DR44" s="386"/>
      <c r="DS44" s="386"/>
      <c r="DT44" s="385">
        <v>185299.21523830094</v>
      </c>
      <c r="DU44" s="393">
        <v>187778.70523830093</v>
      </c>
      <c r="DV44" s="393"/>
      <c r="DW44" s="394"/>
      <c r="DX44" s="394">
        <v>0</v>
      </c>
      <c r="DY44" s="394">
        <v>0</v>
      </c>
      <c r="DZ44" s="394">
        <v>0</v>
      </c>
      <c r="EA44" s="394"/>
      <c r="EB44" s="394">
        <v>0</v>
      </c>
      <c r="EC44" s="394">
        <v>0</v>
      </c>
      <c r="ED44" s="393">
        <v>-897.58666666666659</v>
      </c>
      <c r="EE44" s="393">
        <v>-1581.9033333333334</v>
      </c>
      <c r="EF44" s="394"/>
      <c r="EG44" s="394"/>
      <c r="EH44" s="393">
        <v>185299.21523830094</v>
      </c>
      <c r="EI44" s="383">
        <v>187778.70523830093</v>
      </c>
      <c r="EJ44" s="383">
        <v>0</v>
      </c>
      <c r="EK44" s="384"/>
      <c r="EL44" s="384">
        <v>0</v>
      </c>
      <c r="EM44" s="384">
        <v>0</v>
      </c>
      <c r="EN44" s="384">
        <v>0</v>
      </c>
      <c r="EO44" s="384">
        <v>0</v>
      </c>
      <c r="EP44" s="384">
        <v>0</v>
      </c>
      <c r="EQ44" s="384">
        <v>0</v>
      </c>
      <c r="ER44" s="383">
        <v>-897.58666666666659</v>
      </c>
      <c r="ES44" s="383">
        <v>-1581.9033333333334</v>
      </c>
      <c r="ET44" s="384"/>
      <c r="EU44" s="384"/>
      <c r="EV44" s="383">
        <v>185299.21523830094</v>
      </c>
      <c r="EW44" s="381">
        <v>187778.70523830093</v>
      </c>
      <c r="EX44" s="381"/>
      <c r="EY44" s="382"/>
      <c r="EZ44" s="382">
        <v>0</v>
      </c>
      <c r="FA44" s="382">
        <v>0</v>
      </c>
      <c r="FB44" s="382">
        <v>0</v>
      </c>
      <c r="FC44" s="382"/>
      <c r="FD44" s="382">
        <v>0</v>
      </c>
      <c r="FE44" s="382">
        <v>0</v>
      </c>
      <c r="FF44" s="381">
        <v>-897.58666666666659</v>
      </c>
      <c r="FG44" s="381">
        <v>-1581.9033333333334</v>
      </c>
      <c r="FH44" s="382"/>
      <c r="FI44" s="382"/>
      <c r="FJ44" s="381">
        <v>185299.21523830094</v>
      </c>
      <c r="FK44" s="387">
        <v>187778.70523830093</v>
      </c>
      <c r="FL44" s="387"/>
      <c r="FM44" s="388"/>
      <c r="FN44" s="388">
        <v>0</v>
      </c>
      <c r="FO44" s="388">
        <v>0</v>
      </c>
      <c r="FP44" s="388">
        <v>0</v>
      </c>
      <c r="FQ44" s="388"/>
      <c r="FR44" s="388">
        <v>0</v>
      </c>
      <c r="FS44" s="388">
        <v>0</v>
      </c>
      <c r="FT44" s="387">
        <v>-897.58666666666659</v>
      </c>
      <c r="FU44" s="387">
        <v>-1581.9033333333334</v>
      </c>
      <c r="FV44" s="388"/>
      <c r="FW44" s="388"/>
      <c r="FX44" s="387">
        <v>185299.21523830094</v>
      </c>
      <c r="FY44" s="378"/>
      <c r="FZ44" s="395">
        <f t="shared" si="7"/>
        <v>2253344.4628596106</v>
      </c>
      <c r="GA44" s="395">
        <f t="shared" si="7"/>
        <v>0</v>
      </c>
      <c r="GB44" s="395">
        <f t="shared" si="7"/>
        <v>0</v>
      </c>
      <c r="GC44" s="395">
        <f t="shared" si="7"/>
        <v>-10771.039999999995</v>
      </c>
      <c r="GD44" s="395">
        <f t="shared" si="7"/>
        <v>-18982.84</v>
      </c>
      <c r="GE44" s="395">
        <f t="shared" si="7"/>
        <v>0</v>
      </c>
      <c r="GF44" s="378"/>
      <c r="GG44" s="395">
        <f t="shared" si="3"/>
        <v>563336.11571490276</v>
      </c>
      <c r="GH44" s="395">
        <f t="shared" si="3"/>
        <v>0</v>
      </c>
      <c r="GI44" s="395">
        <f t="shared" si="3"/>
        <v>0</v>
      </c>
      <c r="GJ44" s="395">
        <f t="shared" si="3"/>
        <v>-2692.7599999999998</v>
      </c>
      <c r="GK44" s="395">
        <f t="shared" si="3"/>
        <v>-4745.71</v>
      </c>
      <c r="GL44" s="395">
        <f t="shared" si="3"/>
        <v>0</v>
      </c>
      <c r="GM44" s="395"/>
      <c r="GN44" s="395">
        <v>0</v>
      </c>
      <c r="GO44" s="377">
        <v>0</v>
      </c>
      <c r="GP44" s="378"/>
      <c r="GQ44" s="378"/>
      <c r="GR44" s="378"/>
      <c r="GS44" s="378"/>
      <c r="GT44" s="378"/>
      <c r="GU44" s="378">
        <v>8133</v>
      </c>
      <c r="GV44" s="378"/>
      <c r="GW44" s="378"/>
      <c r="GX44" s="378"/>
      <c r="GY44" s="378">
        <f t="shared" si="4"/>
        <v>563336.11571490276</v>
      </c>
      <c r="GZ44" s="378">
        <f t="shared" si="5"/>
        <v>0</v>
      </c>
      <c r="HA44" s="378">
        <f t="shared" si="6"/>
        <v>0</v>
      </c>
    </row>
    <row r="45" spans="1:209" customFormat="1" ht="15">
      <c r="A45" s="266">
        <v>2185</v>
      </c>
      <c r="B45" s="266">
        <v>103263</v>
      </c>
      <c r="C45" s="266" t="s">
        <v>740</v>
      </c>
      <c r="D45" s="175" t="s">
        <v>519</v>
      </c>
      <c r="E45" s="267" t="s">
        <v>573</v>
      </c>
      <c r="F45" s="267" t="s">
        <v>571</v>
      </c>
      <c r="G45" s="320"/>
      <c r="H45" s="377">
        <v>2348813.1342566665</v>
      </c>
      <c r="I45" s="377">
        <v>-11005.759999999998</v>
      </c>
      <c r="J45" s="377">
        <v>-23760.83</v>
      </c>
      <c r="K45" s="377">
        <v>2314046.5442566667</v>
      </c>
      <c r="L45" s="378"/>
      <c r="M45" s="379">
        <v>195734.42785472222</v>
      </c>
      <c r="N45" s="379">
        <v>45154.2</v>
      </c>
      <c r="O45" s="380"/>
      <c r="P45" s="380">
        <v>0</v>
      </c>
      <c r="Q45" s="380">
        <v>0</v>
      </c>
      <c r="R45" s="380">
        <v>0</v>
      </c>
      <c r="S45" s="380">
        <v>0</v>
      </c>
      <c r="T45" s="380">
        <v>0</v>
      </c>
      <c r="U45" s="380">
        <v>0</v>
      </c>
      <c r="V45" s="379">
        <v>-917.14666666666653</v>
      </c>
      <c r="W45" s="379">
        <v>-1980.0691666666669</v>
      </c>
      <c r="X45" s="380"/>
      <c r="Y45" s="380">
        <v>0</v>
      </c>
      <c r="Z45" s="379">
        <v>237991.41202138888</v>
      </c>
      <c r="AA45" s="381">
        <v>195734.42785472222</v>
      </c>
      <c r="AB45" s="381"/>
      <c r="AC45" s="382"/>
      <c r="AD45" s="382">
        <v>0</v>
      </c>
      <c r="AE45" s="382">
        <v>0</v>
      </c>
      <c r="AF45" s="382">
        <v>0</v>
      </c>
      <c r="AG45" s="382"/>
      <c r="AH45" s="382">
        <v>0</v>
      </c>
      <c r="AI45" s="382">
        <v>0</v>
      </c>
      <c r="AJ45" s="381">
        <v>-917.14666666666653</v>
      </c>
      <c r="AK45" s="381">
        <v>-1980.0691666666669</v>
      </c>
      <c r="AL45" s="382"/>
      <c r="AM45" s="382">
        <v>0</v>
      </c>
      <c r="AN45" s="381">
        <v>192837.2120213889</v>
      </c>
      <c r="AO45" s="383">
        <v>195734.42785472222</v>
      </c>
      <c r="AP45" s="383"/>
      <c r="AQ45" s="384"/>
      <c r="AR45" s="384">
        <v>0</v>
      </c>
      <c r="AS45" s="384">
        <v>0</v>
      </c>
      <c r="AT45" s="384">
        <v>0</v>
      </c>
      <c r="AU45" s="384"/>
      <c r="AV45" s="384">
        <v>0</v>
      </c>
      <c r="AW45" s="384">
        <v>0</v>
      </c>
      <c r="AX45" s="383">
        <v>-917.14666666666653</v>
      </c>
      <c r="AY45" s="383">
        <v>-1980.0691666666669</v>
      </c>
      <c r="AZ45" s="384"/>
      <c r="BA45" s="384">
        <v>0</v>
      </c>
      <c r="BB45" s="383">
        <v>192837.2120213889</v>
      </c>
      <c r="BC45" s="385">
        <v>195734.42785472222</v>
      </c>
      <c r="BD45" s="385"/>
      <c r="BE45" s="386"/>
      <c r="BF45" s="386">
        <v>0</v>
      </c>
      <c r="BG45" s="386">
        <v>0</v>
      </c>
      <c r="BH45" s="386">
        <v>0</v>
      </c>
      <c r="BI45" s="386"/>
      <c r="BJ45" s="386">
        <v>0</v>
      </c>
      <c r="BK45" s="386">
        <v>0</v>
      </c>
      <c r="BL45" s="385">
        <v>-917.14666666666653</v>
      </c>
      <c r="BM45" s="385">
        <v>-1980.0691666666669</v>
      </c>
      <c r="BN45" s="386"/>
      <c r="BO45" s="386"/>
      <c r="BP45" s="385">
        <v>192837.2120213889</v>
      </c>
      <c r="BQ45" s="387">
        <v>195734.42785472222</v>
      </c>
      <c r="BR45" s="387"/>
      <c r="BS45" s="388"/>
      <c r="BT45" s="388">
        <v>0</v>
      </c>
      <c r="BU45" s="388">
        <v>0</v>
      </c>
      <c r="BV45" s="388">
        <v>0</v>
      </c>
      <c r="BW45" s="388"/>
      <c r="BX45" s="388">
        <v>0</v>
      </c>
      <c r="BY45" s="388">
        <v>0</v>
      </c>
      <c r="BZ45" s="387">
        <v>-917.14666666666653</v>
      </c>
      <c r="CA45" s="387">
        <v>-1980.0691666666669</v>
      </c>
      <c r="CB45" s="388"/>
      <c r="CC45" s="388"/>
      <c r="CD45" s="387">
        <v>192837.2120213889</v>
      </c>
      <c r="CE45" s="389">
        <v>195734.42785472222</v>
      </c>
      <c r="CF45" s="389">
        <v>37351.080000000009</v>
      </c>
      <c r="CG45" s="390"/>
      <c r="CH45" s="390">
        <v>0</v>
      </c>
      <c r="CI45" s="390">
        <v>0</v>
      </c>
      <c r="CJ45" s="390">
        <v>0</v>
      </c>
      <c r="CK45" s="390">
        <v>0</v>
      </c>
      <c r="CL45" s="390">
        <v>0</v>
      </c>
      <c r="CM45" s="390">
        <v>0</v>
      </c>
      <c r="CN45" s="389">
        <v>-917.14666666666653</v>
      </c>
      <c r="CO45" s="389">
        <v>-1980.0691666666669</v>
      </c>
      <c r="CP45" s="390"/>
      <c r="CQ45" s="390"/>
      <c r="CR45" s="389">
        <v>230188.29202138892</v>
      </c>
      <c r="CS45" s="391">
        <v>195734.42785472222</v>
      </c>
      <c r="CT45" s="391"/>
      <c r="CU45" s="392"/>
      <c r="CV45" s="392">
        <v>0</v>
      </c>
      <c r="CW45" s="392">
        <v>0</v>
      </c>
      <c r="CX45" s="392">
        <v>0</v>
      </c>
      <c r="CY45" s="392"/>
      <c r="CZ45" s="392">
        <v>0</v>
      </c>
      <c r="DA45" s="392">
        <v>0</v>
      </c>
      <c r="DB45" s="391">
        <v>-917.14666666666653</v>
      </c>
      <c r="DC45" s="391">
        <v>-1980.0691666666669</v>
      </c>
      <c r="DD45" s="392"/>
      <c r="DE45" s="392"/>
      <c r="DF45" s="391">
        <v>192837.2120213889</v>
      </c>
      <c r="DG45" s="385">
        <v>195734.42785472222</v>
      </c>
      <c r="DH45" s="385"/>
      <c r="DI45" s="386"/>
      <c r="DJ45" s="386">
        <v>0</v>
      </c>
      <c r="DK45" s="386">
        <v>0</v>
      </c>
      <c r="DL45" s="386">
        <v>0</v>
      </c>
      <c r="DM45" s="386"/>
      <c r="DN45" s="386">
        <v>0</v>
      </c>
      <c r="DO45" s="386">
        <v>0</v>
      </c>
      <c r="DP45" s="385">
        <v>-917.14666666666653</v>
      </c>
      <c r="DQ45" s="385">
        <v>-1980.0691666666669</v>
      </c>
      <c r="DR45" s="386"/>
      <c r="DS45" s="386"/>
      <c r="DT45" s="385">
        <v>192837.2120213889</v>
      </c>
      <c r="DU45" s="393">
        <v>195734.42785472222</v>
      </c>
      <c r="DV45" s="393"/>
      <c r="DW45" s="394"/>
      <c r="DX45" s="394">
        <v>0</v>
      </c>
      <c r="DY45" s="394">
        <v>0</v>
      </c>
      <c r="DZ45" s="394">
        <v>0</v>
      </c>
      <c r="EA45" s="394"/>
      <c r="EB45" s="394">
        <v>0</v>
      </c>
      <c r="EC45" s="394">
        <v>0</v>
      </c>
      <c r="ED45" s="393">
        <v>-917.14666666666653</v>
      </c>
      <c r="EE45" s="393">
        <v>-1980.0691666666669</v>
      </c>
      <c r="EF45" s="394"/>
      <c r="EG45" s="394"/>
      <c r="EH45" s="393">
        <v>192837.2120213889</v>
      </c>
      <c r="EI45" s="383">
        <v>195734.42785472222</v>
      </c>
      <c r="EJ45" s="383">
        <v>37167.006315789484</v>
      </c>
      <c r="EK45" s="384"/>
      <c r="EL45" s="384">
        <v>0</v>
      </c>
      <c r="EM45" s="384">
        <v>0</v>
      </c>
      <c r="EN45" s="384">
        <v>0</v>
      </c>
      <c r="EO45" s="384">
        <v>0</v>
      </c>
      <c r="EP45" s="384">
        <v>0</v>
      </c>
      <c r="EQ45" s="384">
        <v>0</v>
      </c>
      <c r="ER45" s="383">
        <v>-917.14666666666653</v>
      </c>
      <c r="ES45" s="383">
        <v>-1980.0691666666669</v>
      </c>
      <c r="ET45" s="384"/>
      <c r="EU45" s="384"/>
      <c r="EV45" s="383">
        <v>230004.21833717838</v>
      </c>
      <c r="EW45" s="381">
        <v>195734.42785472222</v>
      </c>
      <c r="EX45" s="381"/>
      <c r="EY45" s="382"/>
      <c r="EZ45" s="382">
        <v>0</v>
      </c>
      <c r="FA45" s="382">
        <v>0</v>
      </c>
      <c r="FB45" s="382">
        <v>0</v>
      </c>
      <c r="FC45" s="382"/>
      <c r="FD45" s="382">
        <v>0</v>
      </c>
      <c r="FE45" s="382">
        <v>0</v>
      </c>
      <c r="FF45" s="381">
        <v>-917.14666666666653</v>
      </c>
      <c r="FG45" s="381">
        <v>-1980.0691666666669</v>
      </c>
      <c r="FH45" s="382"/>
      <c r="FI45" s="382"/>
      <c r="FJ45" s="381">
        <v>192837.2120213889</v>
      </c>
      <c r="FK45" s="387">
        <v>195734.42785472222</v>
      </c>
      <c r="FL45" s="387"/>
      <c r="FM45" s="388"/>
      <c r="FN45" s="388">
        <v>0</v>
      </c>
      <c r="FO45" s="388">
        <v>0</v>
      </c>
      <c r="FP45" s="388">
        <v>0</v>
      </c>
      <c r="FQ45" s="388"/>
      <c r="FR45" s="388">
        <v>0</v>
      </c>
      <c r="FS45" s="388">
        <v>0</v>
      </c>
      <c r="FT45" s="387">
        <v>-917.14666666666653</v>
      </c>
      <c r="FU45" s="387">
        <v>-1980.0691666666669</v>
      </c>
      <c r="FV45" s="388"/>
      <c r="FW45" s="388"/>
      <c r="FX45" s="387">
        <v>192837.2120213889</v>
      </c>
      <c r="FY45" s="378"/>
      <c r="FZ45" s="395">
        <f t="shared" si="7"/>
        <v>2468485.420572456</v>
      </c>
      <c r="GA45" s="395">
        <f t="shared" si="7"/>
        <v>0</v>
      </c>
      <c r="GB45" s="395">
        <f t="shared" si="7"/>
        <v>0</v>
      </c>
      <c r="GC45" s="395">
        <f t="shared" si="7"/>
        <v>-11005.760000000002</v>
      </c>
      <c r="GD45" s="395">
        <f t="shared" si="7"/>
        <v>-23760.830000000005</v>
      </c>
      <c r="GE45" s="395">
        <f t="shared" si="7"/>
        <v>0</v>
      </c>
      <c r="GF45" s="378"/>
      <c r="GG45" s="395">
        <f t="shared" si="3"/>
        <v>632357.4835641667</v>
      </c>
      <c r="GH45" s="395">
        <f t="shared" si="3"/>
        <v>0</v>
      </c>
      <c r="GI45" s="395">
        <f t="shared" si="3"/>
        <v>0</v>
      </c>
      <c r="GJ45" s="395">
        <f t="shared" si="3"/>
        <v>-2751.4399999999996</v>
      </c>
      <c r="GK45" s="395">
        <f t="shared" si="3"/>
        <v>-5940.2075000000004</v>
      </c>
      <c r="GL45" s="395">
        <f t="shared" si="3"/>
        <v>0</v>
      </c>
      <c r="GM45" s="395"/>
      <c r="GN45" s="395">
        <v>0</v>
      </c>
      <c r="GO45" s="377">
        <v>0</v>
      </c>
      <c r="GP45" s="378"/>
      <c r="GQ45" s="378"/>
      <c r="GR45" s="378"/>
      <c r="GS45" s="378"/>
      <c r="GT45" s="378"/>
      <c r="GU45" s="378">
        <v>8162</v>
      </c>
      <c r="GV45" s="378"/>
      <c r="GW45" s="378"/>
      <c r="GX45" s="378"/>
      <c r="GY45" s="378">
        <f t="shared" si="4"/>
        <v>632357.4835641667</v>
      </c>
      <c r="GZ45" s="378">
        <f t="shared" si="5"/>
        <v>0</v>
      </c>
      <c r="HA45" s="378">
        <f t="shared" si="6"/>
        <v>0</v>
      </c>
    </row>
    <row r="46" spans="1:209" customFormat="1" ht="15">
      <c r="A46" s="266">
        <v>5416</v>
      </c>
      <c r="B46" s="266">
        <v>103563</v>
      </c>
      <c r="C46" s="266" t="s">
        <v>590</v>
      </c>
      <c r="D46" s="175" t="s">
        <v>370</v>
      </c>
      <c r="E46" s="267" t="s">
        <v>577</v>
      </c>
      <c r="F46" s="267" t="s">
        <v>571</v>
      </c>
      <c r="G46" s="320"/>
      <c r="H46" s="377">
        <v>9215981.4148669075</v>
      </c>
      <c r="I46" s="377">
        <v>-23209.89</v>
      </c>
      <c r="J46" s="377">
        <v>-8691.94</v>
      </c>
      <c r="K46" s="377">
        <v>9184079.5848669074</v>
      </c>
      <c r="L46" s="378"/>
      <c r="M46" s="379">
        <v>767998.45123890892</v>
      </c>
      <c r="N46" s="379">
        <v>0</v>
      </c>
      <c r="O46" s="380"/>
      <c r="P46" s="380">
        <v>0</v>
      </c>
      <c r="Q46" s="380">
        <v>0</v>
      </c>
      <c r="R46" s="380">
        <v>27352.75</v>
      </c>
      <c r="S46" s="380">
        <v>0</v>
      </c>
      <c r="T46" s="380">
        <v>0</v>
      </c>
      <c r="U46" s="380">
        <v>0</v>
      </c>
      <c r="V46" s="379">
        <v>-1934.1575</v>
      </c>
      <c r="W46" s="379">
        <v>-724.32833333333338</v>
      </c>
      <c r="X46" s="380"/>
      <c r="Y46" s="380">
        <v>0</v>
      </c>
      <c r="Z46" s="379">
        <v>792692.71540557558</v>
      </c>
      <c r="AA46" s="381">
        <v>767998.45123890892</v>
      </c>
      <c r="AB46" s="381"/>
      <c r="AC46" s="382"/>
      <c r="AD46" s="382">
        <v>0</v>
      </c>
      <c r="AE46" s="382">
        <v>0</v>
      </c>
      <c r="AF46" s="382">
        <v>27352.75</v>
      </c>
      <c r="AG46" s="382"/>
      <c r="AH46" s="382">
        <v>0</v>
      </c>
      <c r="AI46" s="382">
        <v>0</v>
      </c>
      <c r="AJ46" s="381">
        <v>-1934.1575</v>
      </c>
      <c r="AK46" s="381">
        <v>-724.32833333333338</v>
      </c>
      <c r="AL46" s="382"/>
      <c r="AM46" s="382">
        <v>0</v>
      </c>
      <c r="AN46" s="381">
        <v>792692.71540557558</v>
      </c>
      <c r="AO46" s="383">
        <v>767998.45123890892</v>
      </c>
      <c r="AP46" s="383"/>
      <c r="AQ46" s="384"/>
      <c r="AR46" s="384">
        <v>0</v>
      </c>
      <c r="AS46" s="384">
        <v>0</v>
      </c>
      <c r="AT46" s="384">
        <v>27352.75</v>
      </c>
      <c r="AU46" s="384"/>
      <c r="AV46" s="384">
        <v>0</v>
      </c>
      <c r="AW46" s="384">
        <v>0</v>
      </c>
      <c r="AX46" s="383">
        <v>-1934.1575</v>
      </c>
      <c r="AY46" s="383">
        <v>-724.32833333333338</v>
      </c>
      <c r="AZ46" s="384"/>
      <c r="BA46" s="384">
        <v>0</v>
      </c>
      <c r="BB46" s="383">
        <v>792692.71540557558</v>
      </c>
      <c r="BC46" s="385">
        <v>767998.45123890892</v>
      </c>
      <c r="BD46" s="385"/>
      <c r="BE46" s="386"/>
      <c r="BF46" s="386">
        <v>0</v>
      </c>
      <c r="BG46" s="386">
        <v>0</v>
      </c>
      <c r="BH46" s="386">
        <v>27352.75</v>
      </c>
      <c r="BI46" s="386"/>
      <c r="BJ46" s="386">
        <v>0</v>
      </c>
      <c r="BK46" s="386">
        <v>0</v>
      </c>
      <c r="BL46" s="385">
        <v>-1934.1575</v>
      </c>
      <c r="BM46" s="385">
        <v>-724.32833333333338</v>
      </c>
      <c r="BN46" s="386"/>
      <c r="BO46" s="386"/>
      <c r="BP46" s="385">
        <v>792692.71540557558</v>
      </c>
      <c r="BQ46" s="387">
        <v>767998.45123890892</v>
      </c>
      <c r="BR46" s="387"/>
      <c r="BS46" s="388"/>
      <c r="BT46" s="388">
        <v>0</v>
      </c>
      <c r="BU46" s="388">
        <v>0</v>
      </c>
      <c r="BV46" s="388">
        <v>27840.666666666664</v>
      </c>
      <c r="BW46" s="388"/>
      <c r="BX46" s="388">
        <v>0</v>
      </c>
      <c r="BY46" s="388">
        <v>0</v>
      </c>
      <c r="BZ46" s="387">
        <v>-1934.1575</v>
      </c>
      <c r="CA46" s="387">
        <v>-724.32833333333338</v>
      </c>
      <c r="CB46" s="388"/>
      <c r="CC46" s="388"/>
      <c r="CD46" s="387">
        <v>793180.63207224221</v>
      </c>
      <c r="CE46" s="389">
        <v>767998.45123890892</v>
      </c>
      <c r="CF46" s="389">
        <v>0</v>
      </c>
      <c r="CG46" s="390"/>
      <c r="CH46" s="390">
        <v>0</v>
      </c>
      <c r="CI46" s="390">
        <v>0</v>
      </c>
      <c r="CJ46" s="390">
        <v>27840.666666666664</v>
      </c>
      <c r="CK46" s="390">
        <v>0</v>
      </c>
      <c r="CL46" s="390">
        <v>0</v>
      </c>
      <c r="CM46" s="390">
        <v>0</v>
      </c>
      <c r="CN46" s="389">
        <v>-1934.1575</v>
      </c>
      <c r="CO46" s="389">
        <v>-724.32833333333338</v>
      </c>
      <c r="CP46" s="390"/>
      <c r="CQ46" s="390"/>
      <c r="CR46" s="389">
        <v>793180.63207224221</v>
      </c>
      <c r="CS46" s="391">
        <v>767998.45123890892</v>
      </c>
      <c r="CT46" s="391"/>
      <c r="CU46" s="392"/>
      <c r="CV46" s="392">
        <v>0</v>
      </c>
      <c r="CW46" s="392">
        <v>0</v>
      </c>
      <c r="CX46" s="392">
        <v>27840.666666666664</v>
      </c>
      <c r="CY46" s="392"/>
      <c r="CZ46" s="392">
        <v>0</v>
      </c>
      <c r="DA46" s="392">
        <v>0</v>
      </c>
      <c r="DB46" s="391">
        <v>-1934.1575</v>
      </c>
      <c r="DC46" s="391">
        <v>-724.32833333333338</v>
      </c>
      <c r="DD46" s="392"/>
      <c r="DE46" s="392"/>
      <c r="DF46" s="391">
        <v>793180.63207224221</v>
      </c>
      <c r="DG46" s="385">
        <v>767998.45123890892</v>
      </c>
      <c r="DH46" s="385"/>
      <c r="DI46" s="386"/>
      <c r="DJ46" s="386">
        <v>0</v>
      </c>
      <c r="DK46" s="386">
        <v>0</v>
      </c>
      <c r="DL46" s="386">
        <v>27840.666666666664</v>
      </c>
      <c r="DM46" s="386"/>
      <c r="DN46" s="386">
        <v>0</v>
      </c>
      <c r="DO46" s="386">
        <v>0</v>
      </c>
      <c r="DP46" s="385">
        <v>-1934.1575</v>
      </c>
      <c r="DQ46" s="385">
        <v>-724.32833333333338</v>
      </c>
      <c r="DR46" s="386"/>
      <c r="DS46" s="386"/>
      <c r="DT46" s="385">
        <v>793180.63207224221</v>
      </c>
      <c r="DU46" s="393">
        <v>767998.45123890892</v>
      </c>
      <c r="DV46" s="393"/>
      <c r="DW46" s="394"/>
      <c r="DX46" s="394">
        <v>0</v>
      </c>
      <c r="DY46" s="394">
        <v>0</v>
      </c>
      <c r="DZ46" s="394">
        <v>27840.666666666664</v>
      </c>
      <c r="EA46" s="394"/>
      <c r="EB46" s="394">
        <v>0</v>
      </c>
      <c r="EC46" s="394">
        <v>0</v>
      </c>
      <c r="ED46" s="393">
        <v>-1934.1575</v>
      </c>
      <c r="EE46" s="393">
        <v>-724.32833333333338</v>
      </c>
      <c r="EF46" s="394"/>
      <c r="EG46" s="394"/>
      <c r="EH46" s="393">
        <v>793180.63207224221</v>
      </c>
      <c r="EI46" s="383">
        <v>767998.45123890892</v>
      </c>
      <c r="EJ46" s="383">
        <v>0</v>
      </c>
      <c r="EK46" s="384"/>
      <c r="EL46" s="384">
        <v>0</v>
      </c>
      <c r="EM46" s="384">
        <v>0</v>
      </c>
      <c r="EN46" s="384">
        <v>27840.666666666664</v>
      </c>
      <c r="EO46" s="384">
        <v>0</v>
      </c>
      <c r="EP46" s="384">
        <v>0</v>
      </c>
      <c r="EQ46" s="384">
        <v>0</v>
      </c>
      <c r="ER46" s="383">
        <v>-1934.1575</v>
      </c>
      <c r="ES46" s="383">
        <v>-724.32833333333338</v>
      </c>
      <c r="ET46" s="384"/>
      <c r="EU46" s="384"/>
      <c r="EV46" s="383">
        <v>793180.63207224221</v>
      </c>
      <c r="EW46" s="381">
        <v>767998.45123890892</v>
      </c>
      <c r="EX46" s="381"/>
      <c r="EY46" s="382"/>
      <c r="EZ46" s="382">
        <v>0</v>
      </c>
      <c r="FA46" s="382">
        <v>0</v>
      </c>
      <c r="FB46" s="382">
        <v>27840.666666666664</v>
      </c>
      <c r="FC46" s="382"/>
      <c r="FD46" s="382">
        <v>0</v>
      </c>
      <c r="FE46" s="382">
        <v>0</v>
      </c>
      <c r="FF46" s="381">
        <v>-1934.1575</v>
      </c>
      <c r="FG46" s="381">
        <v>-724.32833333333338</v>
      </c>
      <c r="FH46" s="382"/>
      <c r="FI46" s="382"/>
      <c r="FJ46" s="381">
        <v>793180.63207224221</v>
      </c>
      <c r="FK46" s="387">
        <v>767998.45123890892</v>
      </c>
      <c r="FL46" s="387"/>
      <c r="FM46" s="388"/>
      <c r="FN46" s="388">
        <v>0</v>
      </c>
      <c r="FO46" s="388">
        <v>0</v>
      </c>
      <c r="FP46" s="388">
        <v>27840.666666666664</v>
      </c>
      <c r="FQ46" s="388"/>
      <c r="FR46" s="388">
        <v>0</v>
      </c>
      <c r="FS46" s="388">
        <v>0</v>
      </c>
      <c r="FT46" s="387">
        <v>-1934.1575</v>
      </c>
      <c r="FU46" s="387">
        <v>-724.32833333333338</v>
      </c>
      <c r="FV46" s="388"/>
      <c r="FW46" s="388"/>
      <c r="FX46" s="387">
        <v>793180.63207224221</v>
      </c>
      <c r="FY46" s="378"/>
      <c r="FZ46" s="395">
        <f t="shared" si="7"/>
        <v>9215981.4148669075</v>
      </c>
      <c r="GA46" s="395">
        <f t="shared" si="7"/>
        <v>332136.33333333331</v>
      </c>
      <c r="GB46" s="395">
        <f t="shared" si="7"/>
        <v>0</v>
      </c>
      <c r="GC46" s="395">
        <f t="shared" si="7"/>
        <v>-23209.890000000003</v>
      </c>
      <c r="GD46" s="395">
        <f t="shared" si="7"/>
        <v>-8691.9399999999987</v>
      </c>
      <c r="GE46" s="395">
        <f t="shared" si="7"/>
        <v>0</v>
      </c>
      <c r="GF46" s="378"/>
      <c r="GG46" s="395">
        <f t="shared" si="3"/>
        <v>2303995.3537167269</v>
      </c>
      <c r="GH46" s="395">
        <f t="shared" si="3"/>
        <v>82058.25</v>
      </c>
      <c r="GI46" s="395">
        <f t="shared" si="3"/>
        <v>0</v>
      </c>
      <c r="GJ46" s="395">
        <f t="shared" si="3"/>
        <v>-5802.4724999999999</v>
      </c>
      <c r="GK46" s="395">
        <f t="shared" si="3"/>
        <v>-2172.9850000000001</v>
      </c>
      <c r="GL46" s="395">
        <f t="shared" si="3"/>
        <v>0</v>
      </c>
      <c r="GM46" s="395"/>
      <c r="GN46" s="395">
        <v>0</v>
      </c>
      <c r="GO46" s="377">
        <v>0</v>
      </c>
      <c r="GP46" s="378"/>
      <c r="GQ46" s="378"/>
      <c r="GR46" s="378"/>
      <c r="GS46" s="378"/>
      <c r="GT46" s="378"/>
      <c r="GU46" s="378">
        <v>0</v>
      </c>
      <c r="GV46" s="378"/>
      <c r="GW46" s="378"/>
      <c r="GX46" s="378"/>
      <c r="GY46" s="378">
        <f t="shared" si="4"/>
        <v>2303995.3537167269</v>
      </c>
      <c r="GZ46" s="378">
        <f t="shared" si="5"/>
        <v>82058.25</v>
      </c>
      <c r="HA46" s="378">
        <f t="shared" si="6"/>
        <v>0</v>
      </c>
    </row>
    <row r="47" spans="1:209" customFormat="1" ht="15">
      <c r="A47" s="266">
        <v>2054</v>
      </c>
      <c r="B47" s="266">
        <v>103189</v>
      </c>
      <c r="C47" s="266" t="s">
        <v>591</v>
      </c>
      <c r="D47" s="175" t="s">
        <v>371</v>
      </c>
      <c r="E47" s="267" t="s">
        <v>573</v>
      </c>
      <c r="F47" s="267" t="s">
        <v>571</v>
      </c>
      <c r="G47" s="320"/>
      <c r="H47" s="377">
        <v>1894068.837977716</v>
      </c>
      <c r="I47" s="377">
        <v>-9388.7999999999993</v>
      </c>
      <c r="J47" s="377">
        <v>-14233.07</v>
      </c>
      <c r="K47" s="377">
        <v>1870446.9679777159</v>
      </c>
      <c r="L47" s="378"/>
      <c r="M47" s="379">
        <v>157839.06983147634</v>
      </c>
      <c r="N47" s="379">
        <v>46683.328421052633</v>
      </c>
      <c r="O47" s="380"/>
      <c r="P47" s="380">
        <v>0</v>
      </c>
      <c r="Q47" s="380">
        <v>0</v>
      </c>
      <c r="R47" s="380">
        <v>0</v>
      </c>
      <c r="S47" s="380">
        <v>0</v>
      </c>
      <c r="T47" s="380">
        <v>0</v>
      </c>
      <c r="U47" s="380">
        <v>0</v>
      </c>
      <c r="V47" s="379">
        <v>-782.4</v>
      </c>
      <c r="W47" s="379">
        <v>-1186.0891666666666</v>
      </c>
      <c r="X47" s="380"/>
      <c r="Y47" s="380">
        <v>0</v>
      </c>
      <c r="Z47" s="379">
        <v>202553.90908586231</v>
      </c>
      <c r="AA47" s="381">
        <v>157839.06983147634</v>
      </c>
      <c r="AB47" s="381"/>
      <c r="AC47" s="382"/>
      <c r="AD47" s="382">
        <v>0</v>
      </c>
      <c r="AE47" s="382">
        <v>0</v>
      </c>
      <c r="AF47" s="382">
        <v>0</v>
      </c>
      <c r="AG47" s="382"/>
      <c r="AH47" s="382">
        <v>0</v>
      </c>
      <c r="AI47" s="382">
        <v>0</v>
      </c>
      <c r="AJ47" s="381">
        <v>-782.4</v>
      </c>
      <c r="AK47" s="381">
        <v>-1186.0891666666666</v>
      </c>
      <c r="AL47" s="382"/>
      <c r="AM47" s="382">
        <v>0</v>
      </c>
      <c r="AN47" s="381">
        <v>155870.58066480968</v>
      </c>
      <c r="AO47" s="383">
        <v>157839.06983147634</v>
      </c>
      <c r="AP47" s="383"/>
      <c r="AQ47" s="384"/>
      <c r="AR47" s="384">
        <v>0</v>
      </c>
      <c r="AS47" s="384">
        <v>0</v>
      </c>
      <c r="AT47" s="384">
        <v>0</v>
      </c>
      <c r="AU47" s="384"/>
      <c r="AV47" s="384">
        <v>0</v>
      </c>
      <c r="AW47" s="384">
        <v>0</v>
      </c>
      <c r="AX47" s="383">
        <v>-782.4</v>
      </c>
      <c r="AY47" s="383">
        <v>-1186.0891666666666</v>
      </c>
      <c r="AZ47" s="384"/>
      <c r="BA47" s="384">
        <v>0</v>
      </c>
      <c r="BB47" s="383">
        <v>155870.58066480968</v>
      </c>
      <c r="BC47" s="385">
        <v>157839.06983147634</v>
      </c>
      <c r="BD47" s="385"/>
      <c r="BE47" s="386"/>
      <c r="BF47" s="386">
        <v>0</v>
      </c>
      <c r="BG47" s="386">
        <v>0</v>
      </c>
      <c r="BH47" s="386">
        <v>0</v>
      </c>
      <c r="BI47" s="386"/>
      <c r="BJ47" s="386">
        <v>0</v>
      </c>
      <c r="BK47" s="386">
        <v>0</v>
      </c>
      <c r="BL47" s="385">
        <v>-782.4</v>
      </c>
      <c r="BM47" s="385">
        <v>-1186.0891666666666</v>
      </c>
      <c r="BN47" s="386"/>
      <c r="BO47" s="386"/>
      <c r="BP47" s="385">
        <v>155870.58066480968</v>
      </c>
      <c r="BQ47" s="387">
        <v>157839.06983147634</v>
      </c>
      <c r="BR47" s="387"/>
      <c r="BS47" s="388"/>
      <c r="BT47" s="388">
        <v>0</v>
      </c>
      <c r="BU47" s="388">
        <v>0</v>
      </c>
      <c r="BV47" s="388">
        <v>0</v>
      </c>
      <c r="BW47" s="388"/>
      <c r="BX47" s="388">
        <v>0</v>
      </c>
      <c r="BY47" s="388">
        <v>0</v>
      </c>
      <c r="BZ47" s="387">
        <v>-782.4</v>
      </c>
      <c r="CA47" s="387">
        <v>-1186.0891666666666</v>
      </c>
      <c r="CB47" s="388"/>
      <c r="CC47" s="388"/>
      <c r="CD47" s="387">
        <v>155870.58066480968</v>
      </c>
      <c r="CE47" s="389">
        <v>157839.06983147634</v>
      </c>
      <c r="CF47" s="389">
        <v>44431.509473684215</v>
      </c>
      <c r="CG47" s="390"/>
      <c r="CH47" s="390">
        <v>0</v>
      </c>
      <c r="CI47" s="390">
        <v>0</v>
      </c>
      <c r="CJ47" s="390">
        <v>0</v>
      </c>
      <c r="CK47" s="390">
        <v>0</v>
      </c>
      <c r="CL47" s="390">
        <v>0</v>
      </c>
      <c r="CM47" s="390">
        <v>0</v>
      </c>
      <c r="CN47" s="389">
        <v>-782.4</v>
      </c>
      <c r="CO47" s="389">
        <v>-1186.0891666666666</v>
      </c>
      <c r="CP47" s="390"/>
      <c r="CQ47" s="390"/>
      <c r="CR47" s="389">
        <v>200302.09013849389</v>
      </c>
      <c r="CS47" s="391">
        <v>157839.06983147634</v>
      </c>
      <c r="CT47" s="391"/>
      <c r="CU47" s="392"/>
      <c r="CV47" s="392">
        <v>0</v>
      </c>
      <c r="CW47" s="392">
        <v>0</v>
      </c>
      <c r="CX47" s="392">
        <v>0</v>
      </c>
      <c r="CY47" s="392"/>
      <c r="CZ47" s="392">
        <v>0</v>
      </c>
      <c r="DA47" s="392">
        <v>0</v>
      </c>
      <c r="DB47" s="391">
        <v>-782.4</v>
      </c>
      <c r="DC47" s="391">
        <v>-1186.0891666666666</v>
      </c>
      <c r="DD47" s="392"/>
      <c r="DE47" s="392"/>
      <c r="DF47" s="391">
        <v>155870.58066480968</v>
      </c>
      <c r="DG47" s="385">
        <v>157839.06983147634</v>
      </c>
      <c r="DH47" s="385"/>
      <c r="DI47" s="386"/>
      <c r="DJ47" s="386">
        <v>0</v>
      </c>
      <c r="DK47" s="386">
        <v>0</v>
      </c>
      <c r="DL47" s="386">
        <v>0</v>
      </c>
      <c r="DM47" s="386"/>
      <c r="DN47" s="386">
        <v>0</v>
      </c>
      <c r="DO47" s="386">
        <v>0</v>
      </c>
      <c r="DP47" s="385">
        <v>-782.4</v>
      </c>
      <c r="DQ47" s="385">
        <v>-1186.0891666666666</v>
      </c>
      <c r="DR47" s="386"/>
      <c r="DS47" s="386"/>
      <c r="DT47" s="385">
        <v>155870.58066480968</v>
      </c>
      <c r="DU47" s="393">
        <v>157839.06983147634</v>
      </c>
      <c r="DV47" s="393"/>
      <c r="DW47" s="394"/>
      <c r="DX47" s="394">
        <v>0</v>
      </c>
      <c r="DY47" s="394">
        <v>0</v>
      </c>
      <c r="DZ47" s="394">
        <v>0</v>
      </c>
      <c r="EA47" s="394"/>
      <c r="EB47" s="394">
        <v>0</v>
      </c>
      <c r="EC47" s="394">
        <v>0</v>
      </c>
      <c r="ED47" s="393">
        <v>-782.4</v>
      </c>
      <c r="EE47" s="393">
        <v>-1186.0891666666666</v>
      </c>
      <c r="EF47" s="394"/>
      <c r="EG47" s="394"/>
      <c r="EH47" s="393">
        <v>155870.58066480968</v>
      </c>
      <c r="EI47" s="383">
        <v>157839.06983147634</v>
      </c>
      <c r="EJ47" s="383">
        <v>39809.458171745151</v>
      </c>
      <c r="EK47" s="384"/>
      <c r="EL47" s="384">
        <v>0</v>
      </c>
      <c r="EM47" s="384">
        <v>0</v>
      </c>
      <c r="EN47" s="384">
        <v>0</v>
      </c>
      <c r="EO47" s="384">
        <v>74.832132963988926</v>
      </c>
      <c r="EP47" s="384">
        <v>0</v>
      </c>
      <c r="EQ47" s="384">
        <v>0</v>
      </c>
      <c r="ER47" s="383">
        <v>-782.4</v>
      </c>
      <c r="ES47" s="383">
        <v>-1186.0891666666666</v>
      </c>
      <c r="ET47" s="384"/>
      <c r="EU47" s="384"/>
      <c r="EV47" s="383">
        <v>195754.87096951882</v>
      </c>
      <c r="EW47" s="381">
        <v>157839.06983147634</v>
      </c>
      <c r="EX47" s="381"/>
      <c r="EY47" s="382"/>
      <c r="EZ47" s="382">
        <v>0</v>
      </c>
      <c r="FA47" s="382">
        <v>0</v>
      </c>
      <c r="FB47" s="382">
        <v>0</v>
      </c>
      <c r="FC47" s="382"/>
      <c r="FD47" s="382">
        <v>0</v>
      </c>
      <c r="FE47" s="382">
        <v>0</v>
      </c>
      <c r="FF47" s="381">
        <v>-782.4</v>
      </c>
      <c r="FG47" s="381">
        <v>-1186.0891666666666</v>
      </c>
      <c r="FH47" s="382"/>
      <c r="FI47" s="382"/>
      <c r="FJ47" s="381">
        <v>155870.58066480968</v>
      </c>
      <c r="FK47" s="387">
        <v>157839.06983147634</v>
      </c>
      <c r="FL47" s="387"/>
      <c r="FM47" s="388"/>
      <c r="FN47" s="388">
        <v>0</v>
      </c>
      <c r="FO47" s="388">
        <v>0</v>
      </c>
      <c r="FP47" s="388">
        <v>0</v>
      </c>
      <c r="FQ47" s="388"/>
      <c r="FR47" s="388">
        <v>0</v>
      </c>
      <c r="FS47" s="388">
        <v>0</v>
      </c>
      <c r="FT47" s="387">
        <v>-782.4</v>
      </c>
      <c r="FU47" s="387">
        <v>-1186.0891666666666</v>
      </c>
      <c r="FV47" s="388"/>
      <c r="FW47" s="388"/>
      <c r="FX47" s="387">
        <v>155870.58066480968</v>
      </c>
      <c r="FY47" s="378"/>
      <c r="FZ47" s="395">
        <f t="shared" si="7"/>
        <v>2024993.1340441979</v>
      </c>
      <c r="GA47" s="395">
        <f t="shared" si="7"/>
        <v>0</v>
      </c>
      <c r="GB47" s="395">
        <f t="shared" si="7"/>
        <v>74.832132963988926</v>
      </c>
      <c r="GC47" s="395">
        <f t="shared" si="7"/>
        <v>-9388.7999999999975</v>
      </c>
      <c r="GD47" s="395">
        <f t="shared" si="7"/>
        <v>-14233.07</v>
      </c>
      <c r="GE47" s="395">
        <f t="shared" si="7"/>
        <v>0</v>
      </c>
      <c r="GF47" s="378"/>
      <c r="GG47" s="395">
        <f t="shared" si="3"/>
        <v>520200.5379154816</v>
      </c>
      <c r="GH47" s="395">
        <f t="shared" si="3"/>
        <v>0</v>
      </c>
      <c r="GI47" s="395">
        <f t="shared" si="3"/>
        <v>0</v>
      </c>
      <c r="GJ47" s="395">
        <f t="shared" si="3"/>
        <v>-2347.1999999999998</v>
      </c>
      <c r="GK47" s="395">
        <f t="shared" si="3"/>
        <v>-3558.2674999999999</v>
      </c>
      <c r="GL47" s="395">
        <f t="shared" si="3"/>
        <v>0</v>
      </c>
      <c r="GM47" s="395"/>
      <c r="GN47" s="395">
        <v>0</v>
      </c>
      <c r="GO47" s="377">
        <v>0</v>
      </c>
      <c r="GP47" s="378"/>
      <c r="GQ47" s="378"/>
      <c r="GR47" s="378"/>
      <c r="GS47" s="378"/>
      <c r="GT47" s="378"/>
      <c r="GU47" s="378">
        <v>7667</v>
      </c>
      <c r="GV47" s="378"/>
      <c r="GW47" s="378"/>
      <c r="GX47" s="378"/>
      <c r="GY47" s="378">
        <f t="shared" si="4"/>
        <v>520200.5379154816</v>
      </c>
      <c r="GZ47" s="378">
        <f t="shared" si="5"/>
        <v>0</v>
      </c>
      <c r="HA47" s="378">
        <f t="shared" si="6"/>
        <v>0</v>
      </c>
    </row>
    <row r="48" spans="1:209" customFormat="1" ht="15">
      <c r="A48" s="266">
        <v>2053</v>
      </c>
      <c r="B48" s="266">
        <v>103188</v>
      </c>
      <c r="C48" s="266" t="s">
        <v>592</v>
      </c>
      <c r="D48" s="175" t="s">
        <v>372</v>
      </c>
      <c r="E48" s="267" t="s">
        <v>573</v>
      </c>
      <c r="F48" s="267" t="s">
        <v>571</v>
      </c>
      <c r="G48" s="320"/>
      <c r="H48" s="377">
        <v>2460045.8410799624</v>
      </c>
      <c r="I48" s="377">
        <v>-12518.4</v>
      </c>
      <c r="J48" s="377">
        <v>-20481.73</v>
      </c>
      <c r="K48" s="377">
        <v>2427045.7110799626</v>
      </c>
      <c r="L48" s="378"/>
      <c r="M48" s="379">
        <v>205003.82008999688</v>
      </c>
      <c r="N48" s="379">
        <v>0</v>
      </c>
      <c r="O48" s="380"/>
      <c r="P48" s="380">
        <v>0</v>
      </c>
      <c r="Q48" s="380">
        <v>0</v>
      </c>
      <c r="R48" s="380">
        <v>0</v>
      </c>
      <c r="S48" s="380">
        <v>0</v>
      </c>
      <c r="T48" s="380">
        <v>0</v>
      </c>
      <c r="U48" s="380">
        <v>0</v>
      </c>
      <c r="V48" s="379">
        <v>-1043.2</v>
      </c>
      <c r="W48" s="379">
        <v>-1706.8108333333332</v>
      </c>
      <c r="X48" s="380"/>
      <c r="Y48" s="380">
        <v>0</v>
      </c>
      <c r="Z48" s="379">
        <v>202253.80925666355</v>
      </c>
      <c r="AA48" s="381">
        <v>205003.82008999688</v>
      </c>
      <c r="AB48" s="381"/>
      <c r="AC48" s="382"/>
      <c r="AD48" s="382">
        <v>0</v>
      </c>
      <c r="AE48" s="382">
        <v>0</v>
      </c>
      <c r="AF48" s="382">
        <v>0</v>
      </c>
      <c r="AG48" s="382"/>
      <c r="AH48" s="382">
        <v>0</v>
      </c>
      <c r="AI48" s="382">
        <v>0</v>
      </c>
      <c r="AJ48" s="381">
        <v>-1043.2</v>
      </c>
      <c r="AK48" s="381">
        <v>-1706.8108333333332</v>
      </c>
      <c r="AL48" s="382"/>
      <c r="AM48" s="382">
        <v>0</v>
      </c>
      <c r="AN48" s="381">
        <v>202253.80925666355</v>
      </c>
      <c r="AO48" s="383">
        <v>205003.82008999688</v>
      </c>
      <c r="AP48" s="383"/>
      <c r="AQ48" s="384"/>
      <c r="AR48" s="384">
        <v>0</v>
      </c>
      <c r="AS48" s="384">
        <v>0</v>
      </c>
      <c r="AT48" s="384">
        <v>0</v>
      </c>
      <c r="AU48" s="384"/>
      <c r="AV48" s="384">
        <v>0</v>
      </c>
      <c r="AW48" s="384">
        <v>0</v>
      </c>
      <c r="AX48" s="383">
        <v>-1043.2</v>
      </c>
      <c r="AY48" s="383">
        <v>-1706.8108333333332</v>
      </c>
      <c r="AZ48" s="384"/>
      <c r="BA48" s="384">
        <v>0</v>
      </c>
      <c r="BB48" s="383">
        <v>202253.80925666355</v>
      </c>
      <c r="BC48" s="385">
        <v>205003.82008999688</v>
      </c>
      <c r="BD48" s="385"/>
      <c r="BE48" s="386"/>
      <c r="BF48" s="386">
        <v>0</v>
      </c>
      <c r="BG48" s="386">
        <v>0</v>
      </c>
      <c r="BH48" s="386">
        <v>0</v>
      </c>
      <c r="BI48" s="386"/>
      <c r="BJ48" s="386">
        <v>0</v>
      </c>
      <c r="BK48" s="386">
        <v>0</v>
      </c>
      <c r="BL48" s="385">
        <v>-1043.2</v>
      </c>
      <c r="BM48" s="385">
        <v>-1706.8108333333332</v>
      </c>
      <c r="BN48" s="386"/>
      <c r="BO48" s="386"/>
      <c r="BP48" s="385">
        <v>202253.80925666355</v>
      </c>
      <c r="BQ48" s="387">
        <v>205003.82008999688</v>
      </c>
      <c r="BR48" s="387"/>
      <c r="BS48" s="388"/>
      <c r="BT48" s="388">
        <v>0</v>
      </c>
      <c r="BU48" s="388">
        <v>0</v>
      </c>
      <c r="BV48" s="388">
        <v>0</v>
      </c>
      <c r="BW48" s="388"/>
      <c r="BX48" s="388">
        <v>0</v>
      </c>
      <c r="BY48" s="388">
        <v>0</v>
      </c>
      <c r="BZ48" s="387">
        <v>-1043.2</v>
      </c>
      <c r="CA48" s="387">
        <v>-1706.8108333333332</v>
      </c>
      <c r="CB48" s="388"/>
      <c r="CC48" s="388"/>
      <c r="CD48" s="387">
        <v>202253.80925666355</v>
      </c>
      <c r="CE48" s="389">
        <v>205003.82008999688</v>
      </c>
      <c r="CF48" s="389">
        <v>0</v>
      </c>
      <c r="CG48" s="390"/>
      <c r="CH48" s="390">
        <v>0</v>
      </c>
      <c r="CI48" s="390">
        <v>0</v>
      </c>
      <c r="CJ48" s="390">
        <v>0</v>
      </c>
      <c r="CK48" s="390">
        <v>0</v>
      </c>
      <c r="CL48" s="390">
        <v>0</v>
      </c>
      <c r="CM48" s="390">
        <v>0</v>
      </c>
      <c r="CN48" s="389">
        <v>-1043.2</v>
      </c>
      <c r="CO48" s="389">
        <v>-1706.8108333333332</v>
      </c>
      <c r="CP48" s="390"/>
      <c r="CQ48" s="390"/>
      <c r="CR48" s="389">
        <v>202253.80925666355</v>
      </c>
      <c r="CS48" s="391">
        <v>205003.82008999688</v>
      </c>
      <c r="CT48" s="391"/>
      <c r="CU48" s="392"/>
      <c r="CV48" s="392">
        <v>0</v>
      </c>
      <c r="CW48" s="392">
        <v>0</v>
      </c>
      <c r="CX48" s="392">
        <v>0</v>
      </c>
      <c r="CY48" s="392"/>
      <c r="CZ48" s="392">
        <v>0</v>
      </c>
      <c r="DA48" s="392">
        <v>0</v>
      </c>
      <c r="DB48" s="391">
        <v>-1043.2</v>
      </c>
      <c r="DC48" s="391">
        <v>-1706.8108333333332</v>
      </c>
      <c r="DD48" s="392"/>
      <c r="DE48" s="392"/>
      <c r="DF48" s="391">
        <v>202253.80925666355</v>
      </c>
      <c r="DG48" s="385">
        <v>205003.82008999688</v>
      </c>
      <c r="DH48" s="385"/>
      <c r="DI48" s="386"/>
      <c r="DJ48" s="386">
        <v>0</v>
      </c>
      <c r="DK48" s="386">
        <v>0</v>
      </c>
      <c r="DL48" s="386">
        <v>0</v>
      </c>
      <c r="DM48" s="386"/>
      <c r="DN48" s="386">
        <v>0</v>
      </c>
      <c r="DO48" s="386">
        <v>0</v>
      </c>
      <c r="DP48" s="385">
        <v>-1043.2</v>
      </c>
      <c r="DQ48" s="385">
        <v>-1706.8108333333332</v>
      </c>
      <c r="DR48" s="386"/>
      <c r="DS48" s="386"/>
      <c r="DT48" s="385">
        <v>202253.80925666355</v>
      </c>
      <c r="DU48" s="393">
        <v>205003.82008999688</v>
      </c>
      <c r="DV48" s="393"/>
      <c r="DW48" s="394"/>
      <c r="DX48" s="394">
        <v>0</v>
      </c>
      <c r="DY48" s="394">
        <v>0</v>
      </c>
      <c r="DZ48" s="394">
        <v>0</v>
      </c>
      <c r="EA48" s="394"/>
      <c r="EB48" s="394">
        <v>0</v>
      </c>
      <c r="EC48" s="394">
        <v>0</v>
      </c>
      <c r="ED48" s="393">
        <v>-1043.2</v>
      </c>
      <c r="EE48" s="393">
        <v>-1706.8108333333332</v>
      </c>
      <c r="EF48" s="394"/>
      <c r="EG48" s="394"/>
      <c r="EH48" s="393">
        <v>202253.80925666355</v>
      </c>
      <c r="EI48" s="383">
        <v>205003.82008999688</v>
      </c>
      <c r="EJ48" s="383">
        <v>0</v>
      </c>
      <c r="EK48" s="384"/>
      <c r="EL48" s="384">
        <v>0</v>
      </c>
      <c r="EM48" s="384">
        <v>0</v>
      </c>
      <c r="EN48" s="384">
        <v>0</v>
      </c>
      <c r="EO48" s="384">
        <v>0</v>
      </c>
      <c r="EP48" s="384">
        <v>0</v>
      </c>
      <c r="EQ48" s="384">
        <v>0</v>
      </c>
      <c r="ER48" s="383">
        <v>-1043.2</v>
      </c>
      <c r="ES48" s="383">
        <v>-1706.8108333333332</v>
      </c>
      <c r="ET48" s="384"/>
      <c r="EU48" s="384"/>
      <c r="EV48" s="383">
        <v>202253.80925666355</v>
      </c>
      <c r="EW48" s="381">
        <v>205003.82008999688</v>
      </c>
      <c r="EX48" s="381"/>
      <c r="EY48" s="382"/>
      <c r="EZ48" s="382">
        <v>0</v>
      </c>
      <c r="FA48" s="382">
        <v>0</v>
      </c>
      <c r="FB48" s="382">
        <v>0</v>
      </c>
      <c r="FC48" s="382"/>
      <c r="FD48" s="382">
        <v>0</v>
      </c>
      <c r="FE48" s="382">
        <v>0</v>
      </c>
      <c r="FF48" s="381">
        <v>-1043.2</v>
      </c>
      <c r="FG48" s="381">
        <v>-1706.8108333333332</v>
      </c>
      <c r="FH48" s="382"/>
      <c r="FI48" s="382"/>
      <c r="FJ48" s="381">
        <v>202253.80925666355</v>
      </c>
      <c r="FK48" s="387">
        <v>205003.82008999688</v>
      </c>
      <c r="FL48" s="387"/>
      <c r="FM48" s="388"/>
      <c r="FN48" s="388">
        <v>0</v>
      </c>
      <c r="FO48" s="388">
        <v>0</v>
      </c>
      <c r="FP48" s="388">
        <v>0</v>
      </c>
      <c r="FQ48" s="388"/>
      <c r="FR48" s="388">
        <v>0</v>
      </c>
      <c r="FS48" s="388">
        <v>0</v>
      </c>
      <c r="FT48" s="387">
        <v>-1043.2</v>
      </c>
      <c r="FU48" s="387">
        <v>-1706.8108333333332</v>
      </c>
      <c r="FV48" s="388"/>
      <c r="FW48" s="388"/>
      <c r="FX48" s="387">
        <v>202253.80925666355</v>
      </c>
      <c r="FY48" s="378"/>
      <c r="FZ48" s="395">
        <f t="shared" si="7"/>
        <v>2460045.841079962</v>
      </c>
      <c r="GA48" s="395">
        <f t="shared" si="7"/>
        <v>0</v>
      </c>
      <c r="GB48" s="395">
        <f t="shared" si="7"/>
        <v>0</v>
      </c>
      <c r="GC48" s="395">
        <f t="shared" si="7"/>
        <v>-12518.400000000003</v>
      </c>
      <c r="GD48" s="395">
        <f t="shared" si="7"/>
        <v>-20481.73</v>
      </c>
      <c r="GE48" s="395">
        <f t="shared" si="7"/>
        <v>0</v>
      </c>
      <c r="GF48" s="378"/>
      <c r="GG48" s="395">
        <f t="shared" si="3"/>
        <v>615011.46026999061</v>
      </c>
      <c r="GH48" s="395">
        <f t="shared" si="3"/>
        <v>0</v>
      </c>
      <c r="GI48" s="395">
        <f t="shared" si="3"/>
        <v>0</v>
      </c>
      <c r="GJ48" s="395">
        <f t="shared" si="3"/>
        <v>-3129.6000000000004</v>
      </c>
      <c r="GK48" s="395">
        <f t="shared" si="3"/>
        <v>-5120.4324999999999</v>
      </c>
      <c r="GL48" s="395">
        <f t="shared" si="3"/>
        <v>0</v>
      </c>
      <c r="GM48" s="395"/>
      <c r="GN48" s="395">
        <v>0</v>
      </c>
      <c r="GO48" s="377">
        <v>0</v>
      </c>
      <c r="GP48" s="378"/>
      <c r="GQ48" s="378"/>
      <c r="GR48" s="378"/>
      <c r="GS48" s="378"/>
      <c r="GT48" s="378"/>
      <c r="GU48" s="378">
        <v>8654</v>
      </c>
      <c r="GV48" s="378"/>
      <c r="GW48" s="378"/>
      <c r="GX48" s="378"/>
      <c r="GY48" s="378">
        <f t="shared" si="4"/>
        <v>615011.46026999061</v>
      </c>
      <c r="GZ48" s="378">
        <f t="shared" si="5"/>
        <v>0</v>
      </c>
      <c r="HA48" s="378">
        <f t="shared" si="6"/>
        <v>0</v>
      </c>
    </row>
    <row r="49" spans="1:209" customFormat="1" ht="15">
      <c r="A49" s="266">
        <v>3320</v>
      </c>
      <c r="B49" s="266">
        <v>103424</v>
      </c>
      <c r="C49" s="266" t="s">
        <v>654</v>
      </c>
      <c r="D49" s="175" t="s">
        <v>434</v>
      </c>
      <c r="E49" s="267" t="s">
        <v>573</v>
      </c>
      <c r="F49" s="267" t="s">
        <v>571</v>
      </c>
      <c r="G49" s="320"/>
      <c r="H49" s="377">
        <v>2420328.6010741638</v>
      </c>
      <c r="I49" s="377">
        <v>-10484.16</v>
      </c>
      <c r="J49" s="377">
        <v>-3868.98</v>
      </c>
      <c r="K49" s="377">
        <v>2405975.4610741637</v>
      </c>
      <c r="L49" s="378"/>
      <c r="M49" s="379">
        <v>201694.05008951365</v>
      </c>
      <c r="N49" s="379">
        <v>0</v>
      </c>
      <c r="O49" s="380"/>
      <c r="P49" s="380">
        <v>0</v>
      </c>
      <c r="Q49" s="380">
        <v>0</v>
      </c>
      <c r="R49" s="380">
        <v>0</v>
      </c>
      <c r="S49" s="380">
        <v>0</v>
      </c>
      <c r="T49" s="380">
        <v>0</v>
      </c>
      <c r="U49" s="380">
        <v>0</v>
      </c>
      <c r="V49" s="379">
        <v>-873.68</v>
      </c>
      <c r="W49" s="379">
        <v>-322.41500000000002</v>
      </c>
      <c r="X49" s="380"/>
      <c r="Y49" s="380">
        <v>0</v>
      </c>
      <c r="Z49" s="379">
        <v>200497.95508951365</v>
      </c>
      <c r="AA49" s="381">
        <v>201694.05008951365</v>
      </c>
      <c r="AB49" s="381"/>
      <c r="AC49" s="382"/>
      <c r="AD49" s="382">
        <v>0</v>
      </c>
      <c r="AE49" s="382">
        <v>0</v>
      </c>
      <c r="AF49" s="382">
        <v>0</v>
      </c>
      <c r="AG49" s="382"/>
      <c r="AH49" s="382">
        <v>0</v>
      </c>
      <c r="AI49" s="382">
        <v>0</v>
      </c>
      <c r="AJ49" s="381">
        <v>-873.68</v>
      </c>
      <c r="AK49" s="381">
        <v>-322.41500000000002</v>
      </c>
      <c r="AL49" s="382"/>
      <c r="AM49" s="382">
        <v>0</v>
      </c>
      <c r="AN49" s="381">
        <v>200497.95508951365</v>
      </c>
      <c r="AO49" s="383">
        <v>201694.05008951365</v>
      </c>
      <c r="AP49" s="383"/>
      <c r="AQ49" s="384"/>
      <c r="AR49" s="384">
        <v>0</v>
      </c>
      <c r="AS49" s="384">
        <v>0</v>
      </c>
      <c r="AT49" s="384">
        <v>0</v>
      </c>
      <c r="AU49" s="384"/>
      <c r="AV49" s="384">
        <v>0</v>
      </c>
      <c r="AW49" s="384">
        <v>0</v>
      </c>
      <c r="AX49" s="383">
        <v>-873.68</v>
      </c>
      <c r="AY49" s="383">
        <v>-322.41500000000002</v>
      </c>
      <c r="AZ49" s="384"/>
      <c r="BA49" s="384">
        <v>0</v>
      </c>
      <c r="BB49" s="383">
        <v>200497.95508951365</v>
      </c>
      <c r="BC49" s="385">
        <v>201694.05008951365</v>
      </c>
      <c r="BD49" s="385"/>
      <c r="BE49" s="386"/>
      <c r="BF49" s="386">
        <v>0</v>
      </c>
      <c r="BG49" s="386">
        <v>0</v>
      </c>
      <c r="BH49" s="386">
        <v>0</v>
      </c>
      <c r="BI49" s="386"/>
      <c r="BJ49" s="386">
        <v>0</v>
      </c>
      <c r="BK49" s="386">
        <v>0</v>
      </c>
      <c r="BL49" s="385">
        <v>-873.68</v>
      </c>
      <c r="BM49" s="385">
        <v>-322.41500000000002</v>
      </c>
      <c r="BN49" s="386"/>
      <c r="BO49" s="386"/>
      <c r="BP49" s="385">
        <v>200497.95508951365</v>
      </c>
      <c r="BQ49" s="387">
        <v>201694.05008951365</v>
      </c>
      <c r="BR49" s="387"/>
      <c r="BS49" s="388"/>
      <c r="BT49" s="388">
        <v>0</v>
      </c>
      <c r="BU49" s="388">
        <v>0</v>
      </c>
      <c r="BV49" s="388">
        <v>0</v>
      </c>
      <c r="BW49" s="388"/>
      <c r="BX49" s="388">
        <v>0</v>
      </c>
      <c r="BY49" s="388">
        <v>0</v>
      </c>
      <c r="BZ49" s="387">
        <v>-873.68</v>
      </c>
      <c r="CA49" s="387">
        <v>-322.41500000000002</v>
      </c>
      <c r="CB49" s="388"/>
      <c r="CC49" s="388"/>
      <c r="CD49" s="387">
        <v>200497.95508951365</v>
      </c>
      <c r="CE49" s="389">
        <v>201694.05008951365</v>
      </c>
      <c r="CF49" s="389">
        <v>0</v>
      </c>
      <c r="CG49" s="390"/>
      <c r="CH49" s="390">
        <v>0</v>
      </c>
      <c r="CI49" s="390">
        <v>0</v>
      </c>
      <c r="CJ49" s="390">
        <v>0</v>
      </c>
      <c r="CK49" s="390">
        <v>0</v>
      </c>
      <c r="CL49" s="390">
        <v>0</v>
      </c>
      <c r="CM49" s="390">
        <v>0</v>
      </c>
      <c r="CN49" s="389">
        <v>-873.68</v>
      </c>
      <c r="CO49" s="389">
        <v>-322.41500000000002</v>
      </c>
      <c r="CP49" s="390"/>
      <c r="CQ49" s="390"/>
      <c r="CR49" s="389">
        <v>200497.95508951365</v>
      </c>
      <c r="CS49" s="391">
        <v>201694.05008951365</v>
      </c>
      <c r="CT49" s="391"/>
      <c r="CU49" s="392"/>
      <c r="CV49" s="392">
        <v>0</v>
      </c>
      <c r="CW49" s="392">
        <v>0</v>
      </c>
      <c r="CX49" s="392">
        <v>0</v>
      </c>
      <c r="CY49" s="392"/>
      <c r="CZ49" s="392">
        <v>0</v>
      </c>
      <c r="DA49" s="392">
        <v>0</v>
      </c>
      <c r="DB49" s="391">
        <v>-873.68</v>
      </c>
      <c r="DC49" s="391">
        <v>-322.41500000000002</v>
      </c>
      <c r="DD49" s="392"/>
      <c r="DE49" s="392"/>
      <c r="DF49" s="391">
        <v>200497.95508951365</v>
      </c>
      <c r="DG49" s="385">
        <v>201694.05008951365</v>
      </c>
      <c r="DH49" s="385"/>
      <c r="DI49" s="386"/>
      <c r="DJ49" s="386">
        <v>0</v>
      </c>
      <c r="DK49" s="386">
        <v>0</v>
      </c>
      <c r="DL49" s="386">
        <v>0</v>
      </c>
      <c r="DM49" s="386"/>
      <c r="DN49" s="386">
        <v>0</v>
      </c>
      <c r="DO49" s="386">
        <v>0</v>
      </c>
      <c r="DP49" s="385">
        <v>-873.68</v>
      </c>
      <c r="DQ49" s="385">
        <v>-322.41500000000002</v>
      </c>
      <c r="DR49" s="386"/>
      <c r="DS49" s="386"/>
      <c r="DT49" s="385">
        <v>200497.95508951365</v>
      </c>
      <c r="DU49" s="393">
        <v>201694.05008951365</v>
      </c>
      <c r="DV49" s="393"/>
      <c r="DW49" s="394"/>
      <c r="DX49" s="394">
        <v>0</v>
      </c>
      <c r="DY49" s="394">
        <v>0</v>
      </c>
      <c r="DZ49" s="394">
        <v>0</v>
      </c>
      <c r="EA49" s="394"/>
      <c r="EB49" s="394">
        <v>0</v>
      </c>
      <c r="EC49" s="394">
        <v>0</v>
      </c>
      <c r="ED49" s="393">
        <v>-873.68</v>
      </c>
      <c r="EE49" s="393">
        <v>-322.41500000000002</v>
      </c>
      <c r="EF49" s="394"/>
      <c r="EG49" s="394"/>
      <c r="EH49" s="393">
        <v>200497.95508951365</v>
      </c>
      <c r="EI49" s="383">
        <v>201694.05008951365</v>
      </c>
      <c r="EJ49" s="383">
        <v>0</v>
      </c>
      <c r="EK49" s="384"/>
      <c r="EL49" s="384">
        <v>0</v>
      </c>
      <c r="EM49" s="384">
        <v>0</v>
      </c>
      <c r="EN49" s="384">
        <v>0</v>
      </c>
      <c r="EO49" s="384">
        <v>0</v>
      </c>
      <c r="EP49" s="384">
        <v>0</v>
      </c>
      <c r="EQ49" s="384">
        <v>0</v>
      </c>
      <c r="ER49" s="383">
        <v>-873.68</v>
      </c>
      <c r="ES49" s="383">
        <v>-322.41500000000002</v>
      </c>
      <c r="ET49" s="384"/>
      <c r="EU49" s="384"/>
      <c r="EV49" s="383">
        <v>200497.95508951365</v>
      </c>
      <c r="EW49" s="381">
        <v>201694.05008951365</v>
      </c>
      <c r="EX49" s="381"/>
      <c r="EY49" s="382"/>
      <c r="EZ49" s="382">
        <v>0</v>
      </c>
      <c r="FA49" s="382">
        <v>0</v>
      </c>
      <c r="FB49" s="382">
        <v>0</v>
      </c>
      <c r="FC49" s="382"/>
      <c r="FD49" s="382">
        <v>0</v>
      </c>
      <c r="FE49" s="382">
        <v>0</v>
      </c>
      <c r="FF49" s="381">
        <v>-873.68</v>
      </c>
      <c r="FG49" s="381">
        <v>-322.41500000000002</v>
      </c>
      <c r="FH49" s="382"/>
      <c r="FI49" s="382"/>
      <c r="FJ49" s="381">
        <v>200497.95508951365</v>
      </c>
      <c r="FK49" s="387">
        <v>201694.05008951365</v>
      </c>
      <c r="FL49" s="387"/>
      <c r="FM49" s="388"/>
      <c r="FN49" s="388">
        <v>0</v>
      </c>
      <c r="FO49" s="388">
        <v>0</v>
      </c>
      <c r="FP49" s="388">
        <v>0</v>
      </c>
      <c r="FQ49" s="388"/>
      <c r="FR49" s="388">
        <v>0</v>
      </c>
      <c r="FS49" s="388">
        <v>0</v>
      </c>
      <c r="FT49" s="387">
        <v>-873.68</v>
      </c>
      <c r="FU49" s="387">
        <v>-322.41500000000002</v>
      </c>
      <c r="FV49" s="388"/>
      <c r="FW49" s="388"/>
      <c r="FX49" s="387">
        <v>200497.95508951365</v>
      </c>
      <c r="FY49" s="378"/>
      <c r="FZ49" s="395">
        <f t="shared" si="7"/>
        <v>2420328.6010741638</v>
      </c>
      <c r="GA49" s="395">
        <f t="shared" si="7"/>
        <v>0</v>
      </c>
      <c r="GB49" s="395">
        <f t="shared" si="7"/>
        <v>0</v>
      </c>
      <c r="GC49" s="395">
        <f t="shared" si="7"/>
        <v>-10484.160000000002</v>
      </c>
      <c r="GD49" s="395">
        <f t="shared" si="7"/>
        <v>-3868.98</v>
      </c>
      <c r="GE49" s="395">
        <f t="shared" si="7"/>
        <v>0</v>
      </c>
      <c r="GF49" s="378"/>
      <c r="GG49" s="395">
        <f t="shared" si="3"/>
        <v>605082.15026854095</v>
      </c>
      <c r="GH49" s="395">
        <f t="shared" si="3"/>
        <v>0</v>
      </c>
      <c r="GI49" s="395">
        <f t="shared" si="3"/>
        <v>0</v>
      </c>
      <c r="GJ49" s="395">
        <f t="shared" si="3"/>
        <v>-2621.04</v>
      </c>
      <c r="GK49" s="395">
        <f t="shared" si="3"/>
        <v>-967.24500000000012</v>
      </c>
      <c r="GL49" s="395">
        <f t="shared" si="3"/>
        <v>0</v>
      </c>
      <c r="GM49" s="395"/>
      <c r="GN49" s="395">
        <v>0</v>
      </c>
      <c r="GO49" s="377">
        <v>0</v>
      </c>
      <c r="GP49" s="378"/>
      <c r="GQ49" s="378"/>
      <c r="GR49" s="378"/>
      <c r="GS49" s="378"/>
      <c r="GT49" s="378"/>
      <c r="GU49" s="378">
        <v>8162</v>
      </c>
      <c r="GV49" s="378"/>
      <c r="GW49" s="378"/>
      <c r="GX49" s="378"/>
      <c r="GY49" s="378">
        <f t="shared" si="4"/>
        <v>605082.15026854095</v>
      </c>
      <c r="GZ49" s="378">
        <f t="shared" si="5"/>
        <v>0</v>
      </c>
      <c r="HA49" s="378">
        <f t="shared" si="6"/>
        <v>0</v>
      </c>
    </row>
    <row r="50" spans="1:209" customFormat="1" ht="15">
      <c r="A50" s="266">
        <v>2055</v>
      </c>
      <c r="B50" s="266">
        <v>103190</v>
      </c>
      <c r="C50" s="266" t="s">
        <v>593</v>
      </c>
      <c r="D50" s="175" t="s">
        <v>373</v>
      </c>
      <c r="E50" s="267" t="s">
        <v>573</v>
      </c>
      <c r="F50" s="267" t="s">
        <v>571</v>
      </c>
      <c r="G50" s="320"/>
      <c r="H50" s="377">
        <v>2215524.4668252985</v>
      </c>
      <c r="I50" s="377">
        <v>-10797.119999999999</v>
      </c>
      <c r="J50" s="377">
        <v>-27824.83</v>
      </c>
      <c r="K50" s="377">
        <v>2176902.5168252983</v>
      </c>
      <c r="L50" s="378"/>
      <c r="M50" s="379">
        <v>184627.03890210821</v>
      </c>
      <c r="N50" s="379">
        <v>42018.912000000004</v>
      </c>
      <c r="O50" s="380"/>
      <c r="P50" s="380">
        <v>0</v>
      </c>
      <c r="Q50" s="380">
        <v>0</v>
      </c>
      <c r="R50" s="380">
        <v>0</v>
      </c>
      <c r="S50" s="380">
        <v>0</v>
      </c>
      <c r="T50" s="380">
        <v>0</v>
      </c>
      <c r="U50" s="380">
        <v>0</v>
      </c>
      <c r="V50" s="379">
        <v>-899.75999999999988</v>
      </c>
      <c r="W50" s="379">
        <v>-2318.7358333333336</v>
      </c>
      <c r="X50" s="380"/>
      <c r="Y50" s="380">
        <v>0</v>
      </c>
      <c r="Z50" s="379">
        <v>223427.45506877487</v>
      </c>
      <c r="AA50" s="381">
        <v>184627.03890210821</v>
      </c>
      <c r="AB50" s="381"/>
      <c r="AC50" s="382"/>
      <c r="AD50" s="382">
        <v>0</v>
      </c>
      <c r="AE50" s="382">
        <v>0</v>
      </c>
      <c r="AF50" s="382">
        <v>0</v>
      </c>
      <c r="AG50" s="382"/>
      <c r="AH50" s="382">
        <v>0</v>
      </c>
      <c r="AI50" s="382">
        <v>0</v>
      </c>
      <c r="AJ50" s="381">
        <v>-899.75999999999988</v>
      </c>
      <c r="AK50" s="381">
        <v>-2318.7358333333336</v>
      </c>
      <c r="AL50" s="382"/>
      <c r="AM50" s="382">
        <v>0</v>
      </c>
      <c r="AN50" s="381">
        <v>181408.54306877486</v>
      </c>
      <c r="AO50" s="383">
        <v>184627.03890210821</v>
      </c>
      <c r="AP50" s="383"/>
      <c r="AQ50" s="384"/>
      <c r="AR50" s="384">
        <v>0</v>
      </c>
      <c r="AS50" s="384">
        <v>0</v>
      </c>
      <c r="AT50" s="384">
        <v>0</v>
      </c>
      <c r="AU50" s="384"/>
      <c r="AV50" s="384">
        <v>0</v>
      </c>
      <c r="AW50" s="384">
        <v>0</v>
      </c>
      <c r="AX50" s="383">
        <v>-899.75999999999988</v>
      </c>
      <c r="AY50" s="383">
        <v>-2318.7358333333336</v>
      </c>
      <c r="AZ50" s="384"/>
      <c r="BA50" s="384">
        <v>0</v>
      </c>
      <c r="BB50" s="383">
        <v>181408.54306877486</v>
      </c>
      <c r="BC50" s="385">
        <v>184627.03890210821</v>
      </c>
      <c r="BD50" s="385"/>
      <c r="BE50" s="386"/>
      <c r="BF50" s="386">
        <v>0</v>
      </c>
      <c r="BG50" s="386">
        <v>0</v>
      </c>
      <c r="BH50" s="386">
        <v>0</v>
      </c>
      <c r="BI50" s="386"/>
      <c r="BJ50" s="386">
        <v>0</v>
      </c>
      <c r="BK50" s="386">
        <v>0</v>
      </c>
      <c r="BL50" s="385">
        <v>-899.75999999999988</v>
      </c>
      <c r="BM50" s="385">
        <v>-2318.7358333333336</v>
      </c>
      <c r="BN50" s="386"/>
      <c r="BO50" s="386"/>
      <c r="BP50" s="385">
        <v>181408.54306877486</v>
      </c>
      <c r="BQ50" s="387">
        <v>184627.03890210821</v>
      </c>
      <c r="BR50" s="387"/>
      <c r="BS50" s="388"/>
      <c r="BT50" s="388">
        <v>0</v>
      </c>
      <c r="BU50" s="388">
        <v>0</v>
      </c>
      <c r="BV50" s="388">
        <v>0</v>
      </c>
      <c r="BW50" s="388"/>
      <c r="BX50" s="388">
        <v>0</v>
      </c>
      <c r="BY50" s="388">
        <v>0</v>
      </c>
      <c r="BZ50" s="387">
        <v>-899.75999999999988</v>
      </c>
      <c r="CA50" s="387">
        <v>-2318.7358333333336</v>
      </c>
      <c r="CB50" s="388"/>
      <c r="CC50" s="388"/>
      <c r="CD50" s="387">
        <v>181408.54306877486</v>
      </c>
      <c r="CE50" s="389">
        <v>184627.03890210821</v>
      </c>
      <c r="CF50" s="389">
        <v>42081</v>
      </c>
      <c r="CG50" s="390"/>
      <c r="CH50" s="390">
        <v>0</v>
      </c>
      <c r="CI50" s="390">
        <v>0</v>
      </c>
      <c r="CJ50" s="390">
        <v>0</v>
      </c>
      <c r="CK50" s="390">
        <v>0</v>
      </c>
      <c r="CL50" s="390">
        <v>0</v>
      </c>
      <c r="CM50" s="390">
        <v>0</v>
      </c>
      <c r="CN50" s="389">
        <v>-899.75999999999988</v>
      </c>
      <c r="CO50" s="389">
        <v>-2318.7358333333336</v>
      </c>
      <c r="CP50" s="390"/>
      <c r="CQ50" s="390"/>
      <c r="CR50" s="389">
        <v>223489.54306877486</v>
      </c>
      <c r="CS50" s="391">
        <v>184627.03890210821</v>
      </c>
      <c r="CT50" s="391"/>
      <c r="CU50" s="392"/>
      <c r="CV50" s="392">
        <v>0</v>
      </c>
      <c r="CW50" s="392">
        <v>0</v>
      </c>
      <c r="CX50" s="392">
        <v>0</v>
      </c>
      <c r="CY50" s="392"/>
      <c r="CZ50" s="392">
        <v>0</v>
      </c>
      <c r="DA50" s="392">
        <v>0</v>
      </c>
      <c r="DB50" s="391">
        <v>-899.75999999999988</v>
      </c>
      <c r="DC50" s="391">
        <v>-2318.7358333333336</v>
      </c>
      <c r="DD50" s="392"/>
      <c r="DE50" s="392"/>
      <c r="DF50" s="391">
        <v>181408.54306877486</v>
      </c>
      <c r="DG50" s="385">
        <v>184627.03890210821</v>
      </c>
      <c r="DH50" s="385"/>
      <c r="DI50" s="386"/>
      <c r="DJ50" s="386">
        <v>0</v>
      </c>
      <c r="DK50" s="386">
        <v>0</v>
      </c>
      <c r="DL50" s="386">
        <v>0</v>
      </c>
      <c r="DM50" s="386"/>
      <c r="DN50" s="386">
        <v>0</v>
      </c>
      <c r="DO50" s="386">
        <v>0</v>
      </c>
      <c r="DP50" s="385">
        <v>-899.75999999999988</v>
      </c>
      <c r="DQ50" s="385">
        <v>-2318.7358333333336</v>
      </c>
      <c r="DR50" s="386"/>
      <c r="DS50" s="386"/>
      <c r="DT50" s="385">
        <v>181408.54306877486</v>
      </c>
      <c r="DU50" s="393">
        <v>184627.03890210821</v>
      </c>
      <c r="DV50" s="393"/>
      <c r="DW50" s="394"/>
      <c r="DX50" s="394">
        <v>0</v>
      </c>
      <c r="DY50" s="394">
        <v>0</v>
      </c>
      <c r="DZ50" s="394">
        <v>0</v>
      </c>
      <c r="EA50" s="394"/>
      <c r="EB50" s="394">
        <v>0</v>
      </c>
      <c r="EC50" s="394">
        <v>0</v>
      </c>
      <c r="ED50" s="393">
        <v>-899.75999999999988</v>
      </c>
      <c r="EE50" s="393">
        <v>-2318.7358333333336</v>
      </c>
      <c r="EF50" s="394"/>
      <c r="EG50" s="394"/>
      <c r="EH50" s="393">
        <v>181408.54306877486</v>
      </c>
      <c r="EI50" s="383">
        <v>184627.03890210821</v>
      </c>
      <c r="EJ50" s="383">
        <v>36460.527157894743</v>
      </c>
      <c r="EK50" s="384"/>
      <c r="EL50" s="384">
        <v>0</v>
      </c>
      <c r="EM50" s="384">
        <v>0</v>
      </c>
      <c r="EN50" s="384">
        <v>0</v>
      </c>
      <c r="EO50" s="384">
        <v>0</v>
      </c>
      <c r="EP50" s="384">
        <v>0</v>
      </c>
      <c r="EQ50" s="384">
        <v>0</v>
      </c>
      <c r="ER50" s="383">
        <v>-899.75999999999988</v>
      </c>
      <c r="ES50" s="383">
        <v>-2318.7358333333336</v>
      </c>
      <c r="ET50" s="384"/>
      <c r="EU50" s="384"/>
      <c r="EV50" s="383">
        <v>217869.0702266696</v>
      </c>
      <c r="EW50" s="381">
        <v>184627.03890210821</v>
      </c>
      <c r="EX50" s="381"/>
      <c r="EY50" s="382"/>
      <c r="EZ50" s="382">
        <v>0</v>
      </c>
      <c r="FA50" s="382">
        <v>0</v>
      </c>
      <c r="FB50" s="382">
        <v>0</v>
      </c>
      <c r="FC50" s="382"/>
      <c r="FD50" s="382">
        <v>0</v>
      </c>
      <c r="FE50" s="382">
        <v>0</v>
      </c>
      <c r="FF50" s="381">
        <v>-899.75999999999988</v>
      </c>
      <c r="FG50" s="381">
        <v>-2318.7358333333336</v>
      </c>
      <c r="FH50" s="382"/>
      <c r="FI50" s="382"/>
      <c r="FJ50" s="381">
        <v>181408.54306877486</v>
      </c>
      <c r="FK50" s="387">
        <v>184627.03890210821</v>
      </c>
      <c r="FL50" s="387"/>
      <c r="FM50" s="388"/>
      <c r="FN50" s="388">
        <v>0</v>
      </c>
      <c r="FO50" s="388">
        <v>0</v>
      </c>
      <c r="FP50" s="388">
        <v>0</v>
      </c>
      <c r="FQ50" s="388"/>
      <c r="FR50" s="388">
        <v>0</v>
      </c>
      <c r="FS50" s="388">
        <v>0</v>
      </c>
      <c r="FT50" s="387">
        <v>-899.75999999999988</v>
      </c>
      <c r="FU50" s="387">
        <v>-2318.7358333333336</v>
      </c>
      <c r="FV50" s="388"/>
      <c r="FW50" s="388"/>
      <c r="FX50" s="387">
        <v>181408.54306877486</v>
      </c>
      <c r="FY50" s="378"/>
      <c r="FZ50" s="395">
        <f t="shared" si="7"/>
        <v>2336084.9059831928</v>
      </c>
      <c r="GA50" s="395">
        <f t="shared" si="7"/>
        <v>0</v>
      </c>
      <c r="GB50" s="395">
        <f t="shared" si="7"/>
        <v>0</v>
      </c>
      <c r="GC50" s="395">
        <f t="shared" si="7"/>
        <v>-10797.12</v>
      </c>
      <c r="GD50" s="395">
        <f t="shared" si="7"/>
        <v>-27824.829999999998</v>
      </c>
      <c r="GE50" s="395">
        <f t="shared" si="7"/>
        <v>0</v>
      </c>
      <c r="GF50" s="378"/>
      <c r="GG50" s="395">
        <f t="shared" si="3"/>
        <v>595900.02870632464</v>
      </c>
      <c r="GH50" s="395">
        <f t="shared" si="3"/>
        <v>0</v>
      </c>
      <c r="GI50" s="395">
        <f t="shared" si="3"/>
        <v>0</v>
      </c>
      <c r="GJ50" s="395">
        <f t="shared" si="3"/>
        <v>-2699.2799999999997</v>
      </c>
      <c r="GK50" s="395">
        <f t="shared" si="3"/>
        <v>-6956.2075000000004</v>
      </c>
      <c r="GL50" s="395">
        <f t="shared" si="3"/>
        <v>0</v>
      </c>
      <c r="GM50" s="395"/>
      <c r="GN50" s="395">
        <v>0</v>
      </c>
      <c r="GO50" s="377">
        <v>0</v>
      </c>
      <c r="GP50" s="378"/>
      <c r="GQ50" s="378"/>
      <c r="GR50" s="378"/>
      <c r="GS50" s="378"/>
      <c r="GT50" s="378"/>
      <c r="GU50" s="378">
        <v>8150</v>
      </c>
      <c r="GV50" s="378"/>
      <c r="GW50" s="378"/>
      <c r="GX50" s="378"/>
      <c r="GY50" s="378">
        <f t="shared" si="4"/>
        <v>595900.02870632464</v>
      </c>
      <c r="GZ50" s="378">
        <f t="shared" si="5"/>
        <v>0</v>
      </c>
      <c r="HA50" s="378">
        <f t="shared" si="6"/>
        <v>0</v>
      </c>
    </row>
    <row r="51" spans="1:209" customFormat="1" ht="15">
      <c r="A51" s="266">
        <v>2454</v>
      </c>
      <c r="B51" s="266">
        <v>103381</v>
      </c>
      <c r="C51" s="266" t="s">
        <v>742</v>
      </c>
      <c r="D51" s="175" t="s">
        <v>521</v>
      </c>
      <c r="E51" s="267" t="s">
        <v>573</v>
      </c>
      <c r="F51" s="267" t="s">
        <v>571</v>
      </c>
      <c r="G51" s="320"/>
      <c r="H51" s="377">
        <v>2380941.0462590163</v>
      </c>
      <c r="I51" s="377">
        <v>-9701.76</v>
      </c>
      <c r="J51" s="377">
        <v>-30475.86</v>
      </c>
      <c r="K51" s="377">
        <v>2340763.4262590166</v>
      </c>
      <c r="L51" s="378"/>
      <c r="M51" s="379">
        <v>198411.75385491803</v>
      </c>
      <c r="N51" s="379">
        <v>54069.189473684208</v>
      </c>
      <c r="O51" s="380"/>
      <c r="P51" s="380">
        <v>0</v>
      </c>
      <c r="Q51" s="380">
        <v>0</v>
      </c>
      <c r="R51" s="380">
        <v>0</v>
      </c>
      <c r="S51" s="380">
        <v>0</v>
      </c>
      <c r="T51" s="380">
        <v>0</v>
      </c>
      <c r="U51" s="380">
        <v>0</v>
      </c>
      <c r="V51" s="379">
        <v>-808.48</v>
      </c>
      <c r="W51" s="379">
        <v>-2539.6550000000002</v>
      </c>
      <c r="X51" s="380"/>
      <c r="Y51" s="380">
        <v>0</v>
      </c>
      <c r="Z51" s="379">
        <v>249132.80832860223</v>
      </c>
      <c r="AA51" s="381">
        <v>198411.75385491803</v>
      </c>
      <c r="AB51" s="381"/>
      <c r="AC51" s="382"/>
      <c r="AD51" s="382">
        <v>0</v>
      </c>
      <c r="AE51" s="382">
        <v>0</v>
      </c>
      <c r="AF51" s="382">
        <v>0</v>
      </c>
      <c r="AG51" s="382"/>
      <c r="AH51" s="382">
        <v>0</v>
      </c>
      <c r="AI51" s="382">
        <v>0</v>
      </c>
      <c r="AJ51" s="381">
        <v>-808.48</v>
      </c>
      <c r="AK51" s="381">
        <v>-2539.6550000000002</v>
      </c>
      <c r="AL51" s="382"/>
      <c r="AM51" s="382">
        <v>0</v>
      </c>
      <c r="AN51" s="381">
        <v>195063.61885491802</v>
      </c>
      <c r="AO51" s="383">
        <v>198411.75385491803</v>
      </c>
      <c r="AP51" s="383"/>
      <c r="AQ51" s="384"/>
      <c r="AR51" s="384">
        <v>0</v>
      </c>
      <c r="AS51" s="384">
        <v>0</v>
      </c>
      <c r="AT51" s="384">
        <v>0</v>
      </c>
      <c r="AU51" s="384"/>
      <c r="AV51" s="384">
        <v>0</v>
      </c>
      <c r="AW51" s="384">
        <v>0</v>
      </c>
      <c r="AX51" s="383">
        <v>-808.48</v>
      </c>
      <c r="AY51" s="383">
        <v>-2539.6550000000002</v>
      </c>
      <c r="AZ51" s="384"/>
      <c r="BA51" s="384">
        <v>0</v>
      </c>
      <c r="BB51" s="383">
        <v>195063.61885491802</v>
      </c>
      <c r="BC51" s="385">
        <v>198411.75385491803</v>
      </c>
      <c r="BD51" s="385"/>
      <c r="BE51" s="386"/>
      <c r="BF51" s="386">
        <v>0</v>
      </c>
      <c r="BG51" s="386">
        <v>0</v>
      </c>
      <c r="BH51" s="386">
        <v>0</v>
      </c>
      <c r="BI51" s="386"/>
      <c r="BJ51" s="386">
        <v>0</v>
      </c>
      <c r="BK51" s="386">
        <v>0</v>
      </c>
      <c r="BL51" s="385">
        <v>-808.48</v>
      </c>
      <c r="BM51" s="385">
        <v>-2539.6550000000002</v>
      </c>
      <c r="BN51" s="386"/>
      <c r="BO51" s="386"/>
      <c r="BP51" s="385">
        <v>195063.61885491802</v>
      </c>
      <c r="BQ51" s="387">
        <v>198411.75385491803</v>
      </c>
      <c r="BR51" s="387"/>
      <c r="BS51" s="388"/>
      <c r="BT51" s="388">
        <v>0</v>
      </c>
      <c r="BU51" s="388">
        <v>0</v>
      </c>
      <c r="BV51" s="388">
        <v>0</v>
      </c>
      <c r="BW51" s="388"/>
      <c r="BX51" s="388">
        <v>0</v>
      </c>
      <c r="BY51" s="388">
        <v>0</v>
      </c>
      <c r="BZ51" s="387">
        <v>-808.48</v>
      </c>
      <c r="CA51" s="387">
        <v>-2539.6550000000002</v>
      </c>
      <c r="CB51" s="388"/>
      <c r="CC51" s="388"/>
      <c r="CD51" s="387">
        <v>195063.61885491802</v>
      </c>
      <c r="CE51" s="389">
        <v>198411.75385491803</v>
      </c>
      <c r="CF51" s="389">
        <v>46193.077894736845</v>
      </c>
      <c r="CG51" s="390"/>
      <c r="CH51" s="390">
        <v>0</v>
      </c>
      <c r="CI51" s="390">
        <v>0</v>
      </c>
      <c r="CJ51" s="390">
        <v>0</v>
      </c>
      <c r="CK51" s="390">
        <v>0</v>
      </c>
      <c r="CL51" s="390">
        <v>0</v>
      </c>
      <c r="CM51" s="390">
        <v>0</v>
      </c>
      <c r="CN51" s="389">
        <v>-808.48</v>
      </c>
      <c r="CO51" s="389">
        <v>-2539.6550000000002</v>
      </c>
      <c r="CP51" s="390"/>
      <c r="CQ51" s="390"/>
      <c r="CR51" s="389">
        <v>241256.69674965486</v>
      </c>
      <c r="CS51" s="391">
        <v>198411.75385491803</v>
      </c>
      <c r="CT51" s="391"/>
      <c r="CU51" s="392"/>
      <c r="CV51" s="392">
        <v>0</v>
      </c>
      <c r="CW51" s="392">
        <v>0</v>
      </c>
      <c r="CX51" s="392">
        <v>0</v>
      </c>
      <c r="CY51" s="392"/>
      <c r="CZ51" s="392">
        <v>0</v>
      </c>
      <c r="DA51" s="392">
        <v>0</v>
      </c>
      <c r="DB51" s="391">
        <v>-808.48</v>
      </c>
      <c r="DC51" s="391">
        <v>-2539.6550000000002</v>
      </c>
      <c r="DD51" s="392"/>
      <c r="DE51" s="392"/>
      <c r="DF51" s="391">
        <v>195063.61885491802</v>
      </c>
      <c r="DG51" s="385">
        <v>198411.75385491803</v>
      </c>
      <c r="DH51" s="385"/>
      <c r="DI51" s="386"/>
      <c r="DJ51" s="386">
        <v>0</v>
      </c>
      <c r="DK51" s="386">
        <v>0</v>
      </c>
      <c r="DL51" s="386">
        <v>0</v>
      </c>
      <c r="DM51" s="386"/>
      <c r="DN51" s="386">
        <v>0</v>
      </c>
      <c r="DO51" s="386">
        <v>0</v>
      </c>
      <c r="DP51" s="385">
        <v>-808.48</v>
      </c>
      <c r="DQ51" s="385">
        <v>-2539.6550000000002</v>
      </c>
      <c r="DR51" s="386"/>
      <c r="DS51" s="386"/>
      <c r="DT51" s="385">
        <v>195063.61885491802</v>
      </c>
      <c r="DU51" s="393">
        <v>198411.75385491803</v>
      </c>
      <c r="DV51" s="393"/>
      <c r="DW51" s="394"/>
      <c r="DX51" s="394">
        <v>0</v>
      </c>
      <c r="DY51" s="394">
        <v>0</v>
      </c>
      <c r="DZ51" s="394">
        <v>0</v>
      </c>
      <c r="EA51" s="394"/>
      <c r="EB51" s="394">
        <v>0</v>
      </c>
      <c r="EC51" s="394">
        <v>0</v>
      </c>
      <c r="ED51" s="393">
        <v>-808.48</v>
      </c>
      <c r="EE51" s="393">
        <v>-2539.6550000000002</v>
      </c>
      <c r="EF51" s="394"/>
      <c r="EG51" s="394"/>
      <c r="EH51" s="393">
        <v>195063.61885491802</v>
      </c>
      <c r="EI51" s="383">
        <v>198411.75385491803</v>
      </c>
      <c r="EJ51" s="383">
        <v>43936.745484764542</v>
      </c>
      <c r="EK51" s="384"/>
      <c r="EL51" s="384">
        <v>0</v>
      </c>
      <c r="EM51" s="384">
        <v>0</v>
      </c>
      <c r="EN51" s="384">
        <v>0</v>
      </c>
      <c r="EO51" s="384">
        <v>0</v>
      </c>
      <c r="EP51" s="384">
        <v>0</v>
      </c>
      <c r="EQ51" s="384">
        <v>0</v>
      </c>
      <c r="ER51" s="383">
        <v>-808.48</v>
      </c>
      <c r="ES51" s="383">
        <v>-2539.6550000000002</v>
      </c>
      <c r="ET51" s="384"/>
      <c r="EU51" s="384"/>
      <c r="EV51" s="383">
        <v>239000.36433968256</v>
      </c>
      <c r="EW51" s="381">
        <v>198411.75385491803</v>
      </c>
      <c r="EX51" s="381"/>
      <c r="EY51" s="382"/>
      <c r="EZ51" s="382">
        <v>0</v>
      </c>
      <c r="FA51" s="382">
        <v>0</v>
      </c>
      <c r="FB51" s="382">
        <v>0</v>
      </c>
      <c r="FC51" s="382"/>
      <c r="FD51" s="382">
        <v>0</v>
      </c>
      <c r="FE51" s="382">
        <v>0</v>
      </c>
      <c r="FF51" s="381">
        <v>-808.48</v>
      </c>
      <c r="FG51" s="381">
        <v>-2539.6550000000002</v>
      </c>
      <c r="FH51" s="382"/>
      <c r="FI51" s="382"/>
      <c r="FJ51" s="381">
        <v>195063.61885491802</v>
      </c>
      <c r="FK51" s="387">
        <v>198411.75385491803</v>
      </c>
      <c r="FL51" s="387"/>
      <c r="FM51" s="388"/>
      <c r="FN51" s="388">
        <v>0</v>
      </c>
      <c r="FO51" s="388">
        <v>0</v>
      </c>
      <c r="FP51" s="388">
        <v>0</v>
      </c>
      <c r="FQ51" s="388"/>
      <c r="FR51" s="388">
        <v>0</v>
      </c>
      <c r="FS51" s="388">
        <v>0</v>
      </c>
      <c r="FT51" s="387">
        <v>-808.48</v>
      </c>
      <c r="FU51" s="387">
        <v>-2539.6550000000002</v>
      </c>
      <c r="FV51" s="388"/>
      <c r="FW51" s="388"/>
      <c r="FX51" s="387">
        <v>195063.61885491802</v>
      </c>
      <c r="FY51" s="378"/>
      <c r="FZ51" s="395">
        <f t="shared" si="7"/>
        <v>2525140.0591122019</v>
      </c>
      <c r="GA51" s="395">
        <f t="shared" si="7"/>
        <v>0</v>
      </c>
      <c r="GB51" s="395">
        <f t="shared" si="7"/>
        <v>0</v>
      </c>
      <c r="GC51" s="395">
        <f t="shared" si="7"/>
        <v>-9701.7599999999984</v>
      </c>
      <c r="GD51" s="395">
        <f t="shared" si="7"/>
        <v>-30475.859999999997</v>
      </c>
      <c r="GE51" s="395">
        <f t="shared" si="7"/>
        <v>0</v>
      </c>
      <c r="GF51" s="378"/>
      <c r="GG51" s="395">
        <f t="shared" si="3"/>
        <v>649304.45103843836</v>
      </c>
      <c r="GH51" s="395">
        <f t="shared" si="3"/>
        <v>0</v>
      </c>
      <c r="GI51" s="395">
        <f t="shared" si="3"/>
        <v>0</v>
      </c>
      <c r="GJ51" s="395">
        <f t="shared" si="3"/>
        <v>-2425.44</v>
      </c>
      <c r="GK51" s="395">
        <f t="shared" si="3"/>
        <v>-7618.9650000000001</v>
      </c>
      <c r="GL51" s="395">
        <f t="shared" si="3"/>
        <v>0</v>
      </c>
      <c r="GM51" s="395"/>
      <c r="GN51" s="395">
        <v>0</v>
      </c>
      <c r="GO51" s="377">
        <v>0</v>
      </c>
      <c r="GP51" s="378"/>
      <c r="GQ51" s="378"/>
      <c r="GR51" s="378"/>
      <c r="GS51" s="378"/>
      <c r="GT51" s="378"/>
      <c r="GU51" s="378">
        <v>7979</v>
      </c>
      <c r="GV51" s="378"/>
      <c r="GW51" s="378"/>
      <c r="GX51" s="378"/>
      <c r="GY51" s="378">
        <f t="shared" si="4"/>
        <v>649304.45103843836</v>
      </c>
      <c r="GZ51" s="378">
        <f t="shared" si="5"/>
        <v>0</v>
      </c>
      <c r="HA51" s="378">
        <f t="shared" si="6"/>
        <v>0</v>
      </c>
    </row>
    <row r="52" spans="1:209" customFormat="1" ht="15">
      <c r="A52" s="266">
        <v>3321</v>
      </c>
      <c r="B52" s="266">
        <v>103425</v>
      </c>
      <c r="C52" s="266" t="s">
        <v>743</v>
      </c>
      <c r="D52" s="175" t="s">
        <v>522</v>
      </c>
      <c r="E52" s="267" t="s">
        <v>573</v>
      </c>
      <c r="F52" s="267" t="s">
        <v>571</v>
      </c>
      <c r="G52" s="320"/>
      <c r="H52" s="377">
        <v>2044500.5958213268</v>
      </c>
      <c r="I52" s="377">
        <v>-9075.84</v>
      </c>
      <c r="J52" s="377">
        <v>-3815.97</v>
      </c>
      <c r="K52" s="377">
        <v>2031608.7858213268</v>
      </c>
      <c r="L52" s="378"/>
      <c r="M52" s="379">
        <v>170375.04965177723</v>
      </c>
      <c r="N52" s="379">
        <v>0</v>
      </c>
      <c r="O52" s="380"/>
      <c r="P52" s="380">
        <v>0</v>
      </c>
      <c r="Q52" s="380">
        <v>0</v>
      </c>
      <c r="R52" s="380">
        <v>0</v>
      </c>
      <c r="S52" s="380">
        <v>0</v>
      </c>
      <c r="T52" s="380">
        <v>0</v>
      </c>
      <c r="U52" s="380">
        <v>0</v>
      </c>
      <c r="V52" s="379">
        <v>-756.32</v>
      </c>
      <c r="W52" s="379">
        <v>-317.9975</v>
      </c>
      <c r="X52" s="380"/>
      <c r="Y52" s="380">
        <v>0</v>
      </c>
      <c r="Z52" s="379">
        <v>169300.73215177722</v>
      </c>
      <c r="AA52" s="381">
        <v>170375.04965177723</v>
      </c>
      <c r="AB52" s="381"/>
      <c r="AC52" s="382"/>
      <c r="AD52" s="382">
        <v>0</v>
      </c>
      <c r="AE52" s="382">
        <v>0</v>
      </c>
      <c r="AF52" s="382">
        <v>0</v>
      </c>
      <c r="AG52" s="382"/>
      <c r="AH52" s="382">
        <v>0</v>
      </c>
      <c r="AI52" s="382">
        <v>0</v>
      </c>
      <c r="AJ52" s="381">
        <v>-756.32</v>
      </c>
      <c r="AK52" s="381">
        <v>-317.9975</v>
      </c>
      <c r="AL52" s="382"/>
      <c r="AM52" s="382">
        <v>0</v>
      </c>
      <c r="AN52" s="381">
        <v>169300.73215177722</v>
      </c>
      <c r="AO52" s="383">
        <v>170375.04965177723</v>
      </c>
      <c r="AP52" s="383"/>
      <c r="AQ52" s="384"/>
      <c r="AR52" s="384">
        <v>0</v>
      </c>
      <c r="AS52" s="384">
        <v>0</v>
      </c>
      <c r="AT52" s="384">
        <v>0</v>
      </c>
      <c r="AU52" s="384"/>
      <c r="AV52" s="384">
        <v>0</v>
      </c>
      <c r="AW52" s="384">
        <v>0</v>
      </c>
      <c r="AX52" s="383">
        <v>-756.32</v>
      </c>
      <c r="AY52" s="383">
        <v>-317.9975</v>
      </c>
      <c r="AZ52" s="384"/>
      <c r="BA52" s="384">
        <v>0</v>
      </c>
      <c r="BB52" s="383">
        <v>169300.73215177722</v>
      </c>
      <c r="BC52" s="385">
        <v>170375.04965177723</v>
      </c>
      <c r="BD52" s="385"/>
      <c r="BE52" s="386"/>
      <c r="BF52" s="386">
        <v>0</v>
      </c>
      <c r="BG52" s="386">
        <v>0</v>
      </c>
      <c r="BH52" s="386">
        <v>0</v>
      </c>
      <c r="BI52" s="386"/>
      <c r="BJ52" s="386">
        <v>0</v>
      </c>
      <c r="BK52" s="386">
        <v>0</v>
      </c>
      <c r="BL52" s="385">
        <v>-756.32</v>
      </c>
      <c r="BM52" s="385">
        <v>-317.9975</v>
      </c>
      <c r="BN52" s="386"/>
      <c r="BO52" s="386"/>
      <c r="BP52" s="385">
        <v>169300.73215177722</v>
      </c>
      <c r="BQ52" s="387">
        <v>170375.04965177723</v>
      </c>
      <c r="BR52" s="387"/>
      <c r="BS52" s="388"/>
      <c r="BT52" s="388">
        <v>0</v>
      </c>
      <c r="BU52" s="388">
        <v>0</v>
      </c>
      <c r="BV52" s="388">
        <v>0</v>
      </c>
      <c r="BW52" s="388"/>
      <c r="BX52" s="388">
        <v>0</v>
      </c>
      <c r="BY52" s="388">
        <v>0</v>
      </c>
      <c r="BZ52" s="387">
        <v>-756.32</v>
      </c>
      <c r="CA52" s="387">
        <v>-317.9975</v>
      </c>
      <c r="CB52" s="388"/>
      <c r="CC52" s="388"/>
      <c r="CD52" s="387">
        <v>169300.73215177722</v>
      </c>
      <c r="CE52" s="389">
        <v>170375.04965177723</v>
      </c>
      <c r="CF52" s="389">
        <v>0</v>
      </c>
      <c r="CG52" s="390"/>
      <c r="CH52" s="390">
        <v>0</v>
      </c>
      <c r="CI52" s="390">
        <v>0</v>
      </c>
      <c r="CJ52" s="390">
        <v>0</v>
      </c>
      <c r="CK52" s="390">
        <v>0</v>
      </c>
      <c r="CL52" s="390">
        <v>0</v>
      </c>
      <c r="CM52" s="390">
        <v>0</v>
      </c>
      <c r="CN52" s="389">
        <v>-756.32</v>
      </c>
      <c r="CO52" s="389">
        <v>-317.9975</v>
      </c>
      <c r="CP52" s="390"/>
      <c r="CQ52" s="390"/>
      <c r="CR52" s="389">
        <v>169300.73215177722</v>
      </c>
      <c r="CS52" s="391">
        <v>170375.04965177723</v>
      </c>
      <c r="CT52" s="391"/>
      <c r="CU52" s="392"/>
      <c r="CV52" s="392">
        <v>0</v>
      </c>
      <c r="CW52" s="392">
        <v>0</v>
      </c>
      <c r="CX52" s="392">
        <v>0</v>
      </c>
      <c r="CY52" s="392"/>
      <c r="CZ52" s="392">
        <v>0</v>
      </c>
      <c r="DA52" s="392">
        <v>0</v>
      </c>
      <c r="DB52" s="391">
        <v>-756.32</v>
      </c>
      <c r="DC52" s="391">
        <v>-317.9975</v>
      </c>
      <c r="DD52" s="392"/>
      <c r="DE52" s="392"/>
      <c r="DF52" s="391">
        <v>169300.73215177722</v>
      </c>
      <c r="DG52" s="385">
        <v>170375.04965177723</v>
      </c>
      <c r="DH52" s="385"/>
      <c r="DI52" s="386"/>
      <c r="DJ52" s="386">
        <v>0</v>
      </c>
      <c r="DK52" s="386">
        <v>0</v>
      </c>
      <c r="DL52" s="386">
        <v>0</v>
      </c>
      <c r="DM52" s="386"/>
      <c r="DN52" s="386">
        <v>0</v>
      </c>
      <c r="DO52" s="386">
        <v>0</v>
      </c>
      <c r="DP52" s="385">
        <v>-756.32</v>
      </c>
      <c r="DQ52" s="385">
        <v>-317.9975</v>
      </c>
      <c r="DR52" s="386"/>
      <c r="DS52" s="386"/>
      <c r="DT52" s="385">
        <v>169300.73215177722</v>
      </c>
      <c r="DU52" s="393">
        <v>170375.04965177723</v>
      </c>
      <c r="DV52" s="393"/>
      <c r="DW52" s="394"/>
      <c r="DX52" s="394">
        <v>0</v>
      </c>
      <c r="DY52" s="394">
        <v>0</v>
      </c>
      <c r="DZ52" s="394">
        <v>0</v>
      </c>
      <c r="EA52" s="394"/>
      <c r="EB52" s="394">
        <v>0</v>
      </c>
      <c r="EC52" s="394">
        <v>0</v>
      </c>
      <c r="ED52" s="393">
        <v>-756.32</v>
      </c>
      <c r="EE52" s="393">
        <v>-317.9975</v>
      </c>
      <c r="EF52" s="394"/>
      <c r="EG52" s="394"/>
      <c r="EH52" s="393">
        <v>169300.73215177722</v>
      </c>
      <c r="EI52" s="383">
        <v>170375.04965177723</v>
      </c>
      <c r="EJ52" s="383">
        <v>0</v>
      </c>
      <c r="EK52" s="384"/>
      <c r="EL52" s="384">
        <v>0</v>
      </c>
      <c r="EM52" s="384">
        <v>0</v>
      </c>
      <c r="EN52" s="384">
        <v>0</v>
      </c>
      <c r="EO52" s="384">
        <v>0</v>
      </c>
      <c r="EP52" s="384">
        <v>0</v>
      </c>
      <c r="EQ52" s="384">
        <v>0</v>
      </c>
      <c r="ER52" s="383">
        <v>-756.32</v>
      </c>
      <c r="ES52" s="383">
        <v>-317.9975</v>
      </c>
      <c r="ET52" s="384"/>
      <c r="EU52" s="384"/>
      <c r="EV52" s="383">
        <v>169300.73215177722</v>
      </c>
      <c r="EW52" s="381">
        <v>170375.04965177723</v>
      </c>
      <c r="EX52" s="381"/>
      <c r="EY52" s="382"/>
      <c r="EZ52" s="382">
        <v>0</v>
      </c>
      <c r="FA52" s="382">
        <v>0</v>
      </c>
      <c r="FB52" s="382">
        <v>0</v>
      </c>
      <c r="FC52" s="382"/>
      <c r="FD52" s="382">
        <v>0</v>
      </c>
      <c r="FE52" s="382">
        <v>0</v>
      </c>
      <c r="FF52" s="381">
        <v>-756.32</v>
      </c>
      <c r="FG52" s="381">
        <v>-317.9975</v>
      </c>
      <c r="FH52" s="382"/>
      <c r="FI52" s="382"/>
      <c r="FJ52" s="381">
        <v>169300.73215177722</v>
      </c>
      <c r="FK52" s="387">
        <v>170375.04965177723</v>
      </c>
      <c r="FL52" s="387"/>
      <c r="FM52" s="388"/>
      <c r="FN52" s="388">
        <v>0</v>
      </c>
      <c r="FO52" s="388">
        <v>0</v>
      </c>
      <c r="FP52" s="388">
        <v>0</v>
      </c>
      <c r="FQ52" s="388"/>
      <c r="FR52" s="388">
        <v>0</v>
      </c>
      <c r="FS52" s="388">
        <v>0</v>
      </c>
      <c r="FT52" s="387">
        <v>-756.32</v>
      </c>
      <c r="FU52" s="387">
        <v>-317.9975</v>
      </c>
      <c r="FV52" s="388"/>
      <c r="FW52" s="388"/>
      <c r="FX52" s="387">
        <v>169300.73215177722</v>
      </c>
      <c r="FY52" s="378"/>
      <c r="FZ52" s="395">
        <f t="shared" si="7"/>
        <v>2044500.5958213264</v>
      </c>
      <c r="GA52" s="395">
        <f t="shared" si="7"/>
        <v>0</v>
      </c>
      <c r="GB52" s="395">
        <f t="shared" si="7"/>
        <v>0</v>
      </c>
      <c r="GC52" s="395">
        <f t="shared" si="7"/>
        <v>-9075.8399999999983</v>
      </c>
      <c r="GD52" s="395">
        <f t="shared" si="7"/>
        <v>-3815.97</v>
      </c>
      <c r="GE52" s="395">
        <f t="shared" si="7"/>
        <v>0</v>
      </c>
      <c r="GF52" s="378"/>
      <c r="GG52" s="395">
        <f t="shared" si="3"/>
        <v>511125.14895533165</v>
      </c>
      <c r="GH52" s="395">
        <f t="shared" si="3"/>
        <v>0</v>
      </c>
      <c r="GI52" s="395">
        <f t="shared" si="3"/>
        <v>0</v>
      </c>
      <c r="GJ52" s="395">
        <f t="shared" si="3"/>
        <v>-2268.96</v>
      </c>
      <c r="GK52" s="395">
        <f t="shared" si="3"/>
        <v>-953.99250000000006</v>
      </c>
      <c r="GL52" s="395">
        <f t="shared" si="3"/>
        <v>0</v>
      </c>
      <c r="GM52" s="395"/>
      <c r="GN52" s="395">
        <v>0</v>
      </c>
      <c r="GO52" s="377">
        <v>0</v>
      </c>
      <c r="GP52" s="378"/>
      <c r="GQ52" s="378"/>
      <c r="GR52" s="378"/>
      <c r="GS52" s="378"/>
      <c r="GT52" s="378"/>
      <c r="GU52" s="378">
        <v>7987</v>
      </c>
      <c r="GV52" s="378"/>
      <c r="GW52" s="378"/>
      <c r="GX52" s="378"/>
      <c r="GY52" s="378">
        <f t="shared" si="4"/>
        <v>511125.14895533165</v>
      </c>
      <c r="GZ52" s="378">
        <f t="shared" si="5"/>
        <v>0</v>
      </c>
      <c r="HA52" s="378">
        <f t="shared" si="6"/>
        <v>0</v>
      </c>
    </row>
    <row r="53" spans="1:209" customFormat="1" ht="15">
      <c r="A53" s="266">
        <v>1026</v>
      </c>
      <c r="B53" s="266">
        <v>103139</v>
      </c>
      <c r="C53" s="266" t="s">
        <v>657</v>
      </c>
      <c r="D53" s="175" t="s">
        <v>437</v>
      </c>
      <c r="E53" s="267" t="s">
        <v>570</v>
      </c>
      <c r="F53" s="267" t="s">
        <v>571</v>
      </c>
      <c r="G53" s="320"/>
      <c r="H53" s="377">
        <v>0</v>
      </c>
      <c r="I53" s="377">
        <v>0</v>
      </c>
      <c r="J53" s="377">
        <v>0</v>
      </c>
      <c r="K53" s="377">
        <v>0</v>
      </c>
      <c r="L53" s="378"/>
      <c r="M53" s="379">
        <v>0</v>
      </c>
      <c r="N53" s="379">
        <v>430802.50448846543</v>
      </c>
      <c r="O53" s="380"/>
      <c r="P53" s="380">
        <v>0</v>
      </c>
      <c r="Q53" s="380">
        <v>0</v>
      </c>
      <c r="R53" s="380">
        <v>0</v>
      </c>
      <c r="S53" s="380">
        <v>1283.578947368421</v>
      </c>
      <c r="T53" s="380">
        <v>0</v>
      </c>
      <c r="U53" s="380">
        <v>0</v>
      </c>
      <c r="V53" s="379">
        <v>0</v>
      </c>
      <c r="W53" s="379">
        <v>0</v>
      </c>
      <c r="X53" s="380"/>
      <c r="Y53" s="380">
        <v>0</v>
      </c>
      <c r="Z53" s="379">
        <v>432086.08343583386</v>
      </c>
      <c r="AA53" s="381">
        <v>0</v>
      </c>
      <c r="AB53" s="381"/>
      <c r="AC53" s="382"/>
      <c r="AD53" s="382">
        <v>0</v>
      </c>
      <c r="AE53" s="382">
        <v>0</v>
      </c>
      <c r="AF53" s="382">
        <v>0</v>
      </c>
      <c r="AG53" s="382"/>
      <c r="AH53" s="382">
        <v>0</v>
      </c>
      <c r="AI53" s="382">
        <v>0</v>
      </c>
      <c r="AJ53" s="381">
        <v>0</v>
      </c>
      <c r="AK53" s="381">
        <v>0</v>
      </c>
      <c r="AL53" s="382"/>
      <c r="AM53" s="382">
        <v>0</v>
      </c>
      <c r="AN53" s="381">
        <v>0</v>
      </c>
      <c r="AO53" s="383">
        <v>0</v>
      </c>
      <c r="AP53" s="383"/>
      <c r="AQ53" s="384"/>
      <c r="AR53" s="384">
        <v>0</v>
      </c>
      <c r="AS53" s="384">
        <v>0</v>
      </c>
      <c r="AT53" s="384">
        <v>0</v>
      </c>
      <c r="AU53" s="384"/>
      <c r="AV53" s="384">
        <v>0</v>
      </c>
      <c r="AW53" s="384">
        <v>0</v>
      </c>
      <c r="AX53" s="383">
        <v>0</v>
      </c>
      <c r="AY53" s="383">
        <v>0</v>
      </c>
      <c r="AZ53" s="384"/>
      <c r="BA53" s="384">
        <v>0</v>
      </c>
      <c r="BB53" s="383">
        <v>0</v>
      </c>
      <c r="BC53" s="385">
        <v>0</v>
      </c>
      <c r="BD53" s="385"/>
      <c r="BE53" s="386"/>
      <c r="BF53" s="386">
        <v>0</v>
      </c>
      <c r="BG53" s="386">
        <v>0</v>
      </c>
      <c r="BH53" s="386">
        <v>0</v>
      </c>
      <c r="BI53" s="386"/>
      <c r="BJ53" s="386">
        <v>0</v>
      </c>
      <c r="BK53" s="386">
        <v>0</v>
      </c>
      <c r="BL53" s="385">
        <v>0</v>
      </c>
      <c r="BM53" s="385">
        <v>0</v>
      </c>
      <c r="BN53" s="386"/>
      <c r="BO53" s="386"/>
      <c r="BP53" s="385">
        <v>0</v>
      </c>
      <c r="BQ53" s="387">
        <v>0</v>
      </c>
      <c r="BR53" s="387"/>
      <c r="BS53" s="388"/>
      <c r="BT53" s="388">
        <v>0</v>
      </c>
      <c r="BU53" s="388">
        <v>0</v>
      </c>
      <c r="BV53" s="388">
        <v>0</v>
      </c>
      <c r="BW53" s="388"/>
      <c r="BX53" s="388">
        <v>0</v>
      </c>
      <c r="BY53" s="388">
        <v>0</v>
      </c>
      <c r="BZ53" s="387">
        <v>0</v>
      </c>
      <c r="CA53" s="387">
        <v>0</v>
      </c>
      <c r="CB53" s="388"/>
      <c r="CC53" s="388"/>
      <c r="CD53" s="387">
        <v>0</v>
      </c>
      <c r="CE53" s="389">
        <v>0</v>
      </c>
      <c r="CF53" s="389">
        <v>123684.69145586898</v>
      </c>
      <c r="CG53" s="390"/>
      <c r="CH53" s="390">
        <v>0</v>
      </c>
      <c r="CI53" s="390">
        <v>0</v>
      </c>
      <c r="CJ53" s="390">
        <v>0</v>
      </c>
      <c r="CK53" s="390">
        <v>770.14736842105276</v>
      </c>
      <c r="CL53" s="390">
        <v>0</v>
      </c>
      <c r="CM53" s="390">
        <v>0</v>
      </c>
      <c r="CN53" s="389">
        <v>0</v>
      </c>
      <c r="CO53" s="389">
        <v>0</v>
      </c>
      <c r="CP53" s="390"/>
      <c r="CQ53" s="390"/>
      <c r="CR53" s="389">
        <v>124454.83882429003</v>
      </c>
      <c r="CS53" s="391">
        <v>0</v>
      </c>
      <c r="CT53" s="391"/>
      <c r="CU53" s="392"/>
      <c r="CV53" s="392">
        <v>0</v>
      </c>
      <c r="CW53" s="392">
        <v>0</v>
      </c>
      <c r="CX53" s="392">
        <v>0</v>
      </c>
      <c r="CY53" s="392"/>
      <c r="CZ53" s="392">
        <v>0</v>
      </c>
      <c r="DA53" s="392">
        <v>0</v>
      </c>
      <c r="DB53" s="391">
        <v>0</v>
      </c>
      <c r="DC53" s="391">
        <v>0</v>
      </c>
      <c r="DD53" s="392"/>
      <c r="DE53" s="392"/>
      <c r="DF53" s="391">
        <v>0</v>
      </c>
      <c r="DG53" s="385">
        <v>0</v>
      </c>
      <c r="DH53" s="385"/>
      <c r="DI53" s="386"/>
      <c r="DJ53" s="386">
        <v>0</v>
      </c>
      <c r="DK53" s="386">
        <v>0</v>
      </c>
      <c r="DL53" s="386">
        <v>0</v>
      </c>
      <c r="DM53" s="386"/>
      <c r="DN53" s="386">
        <v>0</v>
      </c>
      <c r="DO53" s="386">
        <v>0</v>
      </c>
      <c r="DP53" s="385">
        <v>0</v>
      </c>
      <c r="DQ53" s="385">
        <v>0</v>
      </c>
      <c r="DR53" s="386"/>
      <c r="DS53" s="386"/>
      <c r="DT53" s="385">
        <v>0</v>
      </c>
      <c r="DU53" s="393">
        <v>0</v>
      </c>
      <c r="DV53" s="393"/>
      <c r="DW53" s="394"/>
      <c r="DX53" s="394">
        <v>0</v>
      </c>
      <c r="DY53" s="394">
        <v>0</v>
      </c>
      <c r="DZ53" s="394">
        <v>0</v>
      </c>
      <c r="EA53" s="394"/>
      <c r="EB53" s="394">
        <v>0</v>
      </c>
      <c r="EC53" s="394">
        <v>0</v>
      </c>
      <c r="ED53" s="393">
        <v>0</v>
      </c>
      <c r="EE53" s="393">
        <v>0</v>
      </c>
      <c r="EF53" s="394"/>
      <c r="EG53" s="394"/>
      <c r="EH53" s="393">
        <v>0</v>
      </c>
      <c r="EI53" s="383">
        <v>0</v>
      </c>
      <c r="EJ53" s="383">
        <v>123514.03346260394</v>
      </c>
      <c r="EK53" s="384"/>
      <c r="EL53" s="384">
        <v>0</v>
      </c>
      <c r="EM53" s="384">
        <v>0</v>
      </c>
      <c r="EN53" s="384">
        <v>0</v>
      </c>
      <c r="EO53" s="384">
        <v>748.32132963988931</v>
      </c>
      <c r="EP53" s="384">
        <v>0</v>
      </c>
      <c r="EQ53" s="384">
        <v>0</v>
      </c>
      <c r="ER53" s="383">
        <v>0</v>
      </c>
      <c r="ES53" s="383">
        <v>0</v>
      </c>
      <c r="ET53" s="384"/>
      <c r="EU53" s="384"/>
      <c r="EV53" s="383">
        <v>124262.35479224383</v>
      </c>
      <c r="EW53" s="381">
        <v>0</v>
      </c>
      <c r="EX53" s="381"/>
      <c r="EY53" s="382"/>
      <c r="EZ53" s="382">
        <v>0</v>
      </c>
      <c r="FA53" s="382">
        <v>0</v>
      </c>
      <c r="FB53" s="382">
        <v>0</v>
      </c>
      <c r="FC53" s="382"/>
      <c r="FD53" s="382">
        <v>0</v>
      </c>
      <c r="FE53" s="382">
        <v>0</v>
      </c>
      <c r="FF53" s="381">
        <v>0</v>
      </c>
      <c r="FG53" s="381">
        <v>0</v>
      </c>
      <c r="FH53" s="382"/>
      <c r="FI53" s="382"/>
      <c r="FJ53" s="381">
        <v>0</v>
      </c>
      <c r="FK53" s="387">
        <v>0</v>
      </c>
      <c r="FL53" s="387"/>
      <c r="FM53" s="388"/>
      <c r="FN53" s="388">
        <v>0</v>
      </c>
      <c r="FO53" s="388">
        <v>0</v>
      </c>
      <c r="FP53" s="388">
        <v>0</v>
      </c>
      <c r="FQ53" s="388"/>
      <c r="FR53" s="388">
        <v>0</v>
      </c>
      <c r="FS53" s="388">
        <v>0</v>
      </c>
      <c r="FT53" s="387">
        <v>0</v>
      </c>
      <c r="FU53" s="387">
        <v>0</v>
      </c>
      <c r="FV53" s="388"/>
      <c r="FW53" s="388"/>
      <c r="FX53" s="387">
        <v>0</v>
      </c>
      <c r="FY53" s="378"/>
      <c r="FZ53" s="395">
        <f t="shared" si="7"/>
        <v>678001.22940693831</v>
      </c>
      <c r="GA53" s="395">
        <f t="shared" si="7"/>
        <v>0</v>
      </c>
      <c r="GB53" s="395">
        <f t="shared" si="7"/>
        <v>2802.0476454293635</v>
      </c>
      <c r="GC53" s="395">
        <f t="shared" si="7"/>
        <v>0</v>
      </c>
      <c r="GD53" s="395">
        <f t="shared" si="7"/>
        <v>0</v>
      </c>
      <c r="GE53" s="395">
        <f t="shared" si="7"/>
        <v>0</v>
      </c>
      <c r="GF53" s="378"/>
      <c r="GG53" s="395">
        <f t="shared" si="3"/>
        <v>430802.50448846543</v>
      </c>
      <c r="GH53" s="395">
        <f t="shared" si="3"/>
        <v>0</v>
      </c>
      <c r="GI53" s="395">
        <f t="shared" si="3"/>
        <v>1283.578947368421</v>
      </c>
      <c r="GJ53" s="395">
        <f t="shared" si="3"/>
        <v>0</v>
      </c>
      <c r="GK53" s="395">
        <f t="shared" si="3"/>
        <v>0</v>
      </c>
      <c r="GL53" s="395">
        <f t="shared" si="3"/>
        <v>0</v>
      </c>
      <c r="GM53" s="395"/>
      <c r="GN53" s="395">
        <v>0</v>
      </c>
      <c r="GO53" s="377">
        <v>0</v>
      </c>
      <c r="GP53" s="378"/>
      <c r="GQ53" s="378"/>
      <c r="GR53" s="378"/>
      <c r="GS53" s="378"/>
      <c r="GT53" s="378"/>
      <c r="GU53" s="378">
        <v>0</v>
      </c>
      <c r="GV53" s="378"/>
      <c r="GW53" s="378"/>
      <c r="GX53" s="378"/>
      <c r="GY53" s="378">
        <f t="shared" si="4"/>
        <v>430802.50448846543</v>
      </c>
      <c r="GZ53" s="378">
        <f t="shared" si="5"/>
        <v>0</v>
      </c>
      <c r="HA53" s="378">
        <f t="shared" si="6"/>
        <v>1283.578947368421</v>
      </c>
    </row>
    <row r="54" spans="1:209" customFormat="1" ht="15">
      <c r="A54" s="266">
        <v>2294</v>
      </c>
      <c r="B54" s="266">
        <v>103318</v>
      </c>
      <c r="C54" s="266" t="s">
        <v>658</v>
      </c>
      <c r="D54" s="175" t="s">
        <v>438</v>
      </c>
      <c r="E54" s="267" t="s">
        <v>573</v>
      </c>
      <c r="F54" s="267" t="s">
        <v>571</v>
      </c>
      <c r="G54" s="320"/>
      <c r="H54" s="377">
        <v>2493444.5930000003</v>
      </c>
      <c r="I54" s="377">
        <v>-10953.599999999999</v>
      </c>
      <c r="J54" s="377">
        <v>-28089.83</v>
      </c>
      <c r="K54" s="377">
        <v>2454401.1630000002</v>
      </c>
      <c r="L54" s="378"/>
      <c r="M54" s="379">
        <v>207787.0494166667</v>
      </c>
      <c r="N54" s="379">
        <v>0</v>
      </c>
      <c r="O54" s="380"/>
      <c r="P54" s="380">
        <v>0</v>
      </c>
      <c r="Q54" s="380">
        <v>0</v>
      </c>
      <c r="R54" s="380">
        <v>0</v>
      </c>
      <c r="S54" s="380">
        <v>0</v>
      </c>
      <c r="T54" s="380">
        <v>0</v>
      </c>
      <c r="U54" s="380">
        <v>0</v>
      </c>
      <c r="V54" s="379">
        <v>-912.79999999999984</v>
      </c>
      <c r="W54" s="379">
        <v>-2340.8191666666667</v>
      </c>
      <c r="X54" s="380"/>
      <c r="Y54" s="380">
        <v>0</v>
      </c>
      <c r="Z54" s="379">
        <v>204533.43025000006</v>
      </c>
      <c r="AA54" s="381">
        <v>207787.0494166667</v>
      </c>
      <c r="AB54" s="381"/>
      <c r="AC54" s="382"/>
      <c r="AD54" s="382">
        <v>0</v>
      </c>
      <c r="AE54" s="382">
        <v>0</v>
      </c>
      <c r="AF54" s="382">
        <v>0</v>
      </c>
      <c r="AG54" s="382"/>
      <c r="AH54" s="382">
        <v>0</v>
      </c>
      <c r="AI54" s="382">
        <v>0</v>
      </c>
      <c r="AJ54" s="381">
        <v>-912.79999999999984</v>
      </c>
      <c r="AK54" s="381">
        <v>-2340.8191666666667</v>
      </c>
      <c r="AL54" s="382"/>
      <c r="AM54" s="382">
        <v>0</v>
      </c>
      <c r="AN54" s="381">
        <v>204533.43025000006</v>
      </c>
      <c r="AO54" s="383">
        <v>207787.0494166667</v>
      </c>
      <c r="AP54" s="383"/>
      <c r="AQ54" s="384"/>
      <c r="AR54" s="384">
        <v>0</v>
      </c>
      <c r="AS54" s="384">
        <v>0</v>
      </c>
      <c r="AT54" s="384">
        <v>0</v>
      </c>
      <c r="AU54" s="384"/>
      <c r="AV54" s="384">
        <v>0</v>
      </c>
      <c r="AW54" s="384">
        <v>0</v>
      </c>
      <c r="AX54" s="383">
        <v>-912.79999999999984</v>
      </c>
      <c r="AY54" s="383">
        <v>-2340.8191666666667</v>
      </c>
      <c r="AZ54" s="384"/>
      <c r="BA54" s="384">
        <v>0</v>
      </c>
      <c r="BB54" s="383">
        <v>204533.43025000006</v>
      </c>
      <c r="BC54" s="385">
        <v>207787.0494166667</v>
      </c>
      <c r="BD54" s="385"/>
      <c r="BE54" s="386"/>
      <c r="BF54" s="386">
        <v>0</v>
      </c>
      <c r="BG54" s="386">
        <v>0</v>
      </c>
      <c r="BH54" s="386">
        <v>0</v>
      </c>
      <c r="BI54" s="386"/>
      <c r="BJ54" s="386">
        <v>0</v>
      </c>
      <c r="BK54" s="386">
        <v>0</v>
      </c>
      <c r="BL54" s="385">
        <v>-912.79999999999984</v>
      </c>
      <c r="BM54" s="385">
        <v>-2340.8191666666667</v>
      </c>
      <c r="BN54" s="386"/>
      <c r="BO54" s="386"/>
      <c r="BP54" s="385">
        <v>204533.43025000006</v>
      </c>
      <c r="BQ54" s="387">
        <v>207787.0494166667</v>
      </c>
      <c r="BR54" s="387"/>
      <c r="BS54" s="388"/>
      <c r="BT54" s="388">
        <v>0</v>
      </c>
      <c r="BU54" s="388">
        <v>0</v>
      </c>
      <c r="BV54" s="388">
        <v>0</v>
      </c>
      <c r="BW54" s="388"/>
      <c r="BX54" s="388">
        <v>0</v>
      </c>
      <c r="BY54" s="388">
        <v>0</v>
      </c>
      <c r="BZ54" s="387">
        <v>-912.79999999999984</v>
      </c>
      <c r="CA54" s="387">
        <v>-2340.8191666666667</v>
      </c>
      <c r="CB54" s="388"/>
      <c r="CC54" s="388"/>
      <c r="CD54" s="387">
        <v>204533.43025000006</v>
      </c>
      <c r="CE54" s="389">
        <v>207787.0494166667</v>
      </c>
      <c r="CF54" s="389">
        <v>0</v>
      </c>
      <c r="CG54" s="390"/>
      <c r="CH54" s="390">
        <v>0</v>
      </c>
      <c r="CI54" s="390">
        <v>0</v>
      </c>
      <c r="CJ54" s="390">
        <v>0</v>
      </c>
      <c r="CK54" s="390">
        <v>0</v>
      </c>
      <c r="CL54" s="390">
        <v>0</v>
      </c>
      <c r="CM54" s="390">
        <v>0</v>
      </c>
      <c r="CN54" s="389">
        <v>-912.79999999999984</v>
      </c>
      <c r="CO54" s="389">
        <v>-2340.8191666666667</v>
      </c>
      <c r="CP54" s="390"/>
      <c r="CQ54" s="390"/>
      <c r="CR54" s="389">
        <v>204533.43025000006</v>
      </c>
      <c r="CS54" s="391">
        <v>207787.0494166667</v>
      </c>
      <c r="CT54" s="391"/>
      <c r="CU54" s="392"/>
      <c r="CV54" s="392">
        <v>0</v>
      </c>
      <c r="CW54" s="392">
        <v>0</v>
      </c>
      <c r="CX54" s="392">
        <v>0</v>
      </c>
      <c r="CY54" s="392"/>
      <c r="CZ54" s="392">
        <v>0</v>
      </c>
      <c r="DA54" s="392">
        <v>0</v>
      </c>
      <c r="DB54" s="391">
        <v>-912.79999999999984</v>
      </c>
      <c r="DC54" s="391">
        <v>-2340.8191666666667</v>
      </c>
      <c r="DD54" s="392"/>
      <c r="DE54" s="392"/>
      <c r="DF54" s="391">
        <v>204533.43025000006</v>
      </c>
      <c r="DG54" s="385">
        <v>207787.0494166667</v>
      </c>
      <c r="DH54" s="385"/>
      <c r="DI54" s="386"/>
      <c r="DJ54" s="386">
        <v>0</v>
      </c>
      <c r="DK54" s="386">
        <v>0</v>
      </c>
      <c r="DL54" s="386">
        <v>0</v>
      </c>
      <c r="DM54" s="386"/>
      <c r="DN54" s="386">
        <v>0</v>
      </c>
      <c r="DO54" s="386">
        <v>0</v>
      </c>
      <c r="DP54" s="385">
        <v>-912.79999999999984</v>
      </c>
      <c r="DQ54" s="385">
        <v>-2340.8191666666667</v>
      </c>
      <c r="DR54" s="386"/>
      <c r="DS54" s="386"/>
      <c r="DT54" s="385">
        <v>204533.43025000006</v>
      </c>
      <c r="DU54" s="393">
        <v>207787.0494166667</v>
      </c>
      <c r="DV54" s="393"/>
      <c r="DW54" s="394"/>
      <c r="DX54" s="394">
        <v>0</v>
      </c>
      <c r="DY54" s="394">
        <v>0</v>
      </c>
      <c r="DZ54" s="394">
        <v>0</v>
      </c>
      <c r="EA54" s="394"/>
      <c r="EB54" s="394">
        <v>0</v>
      </c>
      <c r="EC54" s="394">
        <v>0</v>
      </c>
      <c r="ED54" s="393">
        <v>-912.79999999999984</v>
      </c>
      <c r="EE54" s="393">
        <v>-2340.8191666666667</v>
      </c>
      <c r="EF54" s="394"/>
      <c r="EG54" s="394"/>
      <c r="EH54" s="393">
        <v>204533.43025000006</v>
      </c>
      <c r="EI54" s="383">
        <v>207787.0494166667</v>
      </c>
      <c r="EJ54" s="383">
        <v>0</v>
      </c>
      <c r="EK54" s="384"/>
      <c r="EL54" s="384">
        <v>0</v>
      </c>
      <c r="EM54" s="384">
        <v>0</v>
      </c>
      <c r="EN54" s="384">
        <v>0</v>
      </c>
      <c r="EO54" s="384">
        <v>0</v>
      </c>
      <c r="EP54" s="384">
        <v>0</v>
      </c>
      <c r="EQ54" s="384">
        <v>0</v>
      </c>
      <c r="ER54" s="383">
        <v>-912.79999999999984</v>
      </c>
      <c r="ES54" s="383">
        <v>-2340.8191666666667</v>
      </c>
      <c r="ET54" s="384"/>
      <c r="EU54" s="384"/>
      <c r="EV54" s="383">
        <v>204533.43025000006</v>
      </c>
      <c r="EW54" s="381">
        <v>207787.0494166667</v>
      </c>
      <c r="EX54" s="381"/>
      <c r="EY54" s="382"/>
      <c r="EZ54" s="382">
        <v>0</v>
      </c>
      <c r="FA54" s="382">
        <v>0</v>
      </c>
      <c r="FB54" s="382">
        <v>0</v>
      </c>
      <c r="FC54" s="382"/>
      <c r="FD54" s="382">
        <v>0</v>
      </c>
      <c r="FE54" s="382">
        <v>0</v>
      </c>
      <c r="FF54" s="381">
        <v>-912.79999999999984</v>
      </c>
      <c r="FG54" s="381">
        <v>-2340.8191666666667</v>
      </c>
      <c r="FH54" s="382"/>
      <c r="FI54" s="382"/>
      <c r="FJ54" s="381">
        <v>204533.43025000006</v>
      </c>
      <c r="FK54" s="387">
        <v>207787.0494166667</v>
      </c>
      <c r="FL54" s="387"/>
      <c r="FM54" s="388"/>
      <c r="FN54" s="388">
        <v>0</v>
      </c>
      <c r="FO54" s="388">
        <v>0</v>
      </c>
      <c r="FP54" s="388">
        <v>0</v>
      </c>
      <c r="FQ54" s="388"/>
      <c r="FR54" s="388">
        <v>0</v>
      </c>
      <c r="FS54" s="388">
        <v>0</v>
      </c>
      <c r="FT54" s="387">
        <v>-912.79999999999984</v>
      </c>
      <c r="FU54" s="387">
        <v>-2340.8191666666667</v>
      </c>
      <c r="FV54" s="388"/>
      <c r="FW54" s="388"/>
      <c r="FX54" s="387">
        <v>204533.43025000006</v>
      </c>
      <c r="FY54" s="378"/>
      <c r="FZ54" s="395">
        <f t="shared" si="7"/>
        <v>2493444.5930000003</v>
      </c>
      <c r="GA54" s="395">
        <f t="shared" si="7"/>
        <v>0</v>
      </c>
      <c r="GB54" s="395">
        <f t="shared" si="7"/>
        <v>0</v>
      </c>
      <c r="GC54" s="395">
        <f t="shared" si="7"/>
        <v>-10953.599999999997</v>
      </c>
      <c r="GD54" s="395">
        <f t="shared" si="7"/>
        <v>-28089.830000000005</v>
      </c>
      <c r="GE54" s="395">
        <f t="shared" si="7"/>
        <v>0</v>
      </c>
      <c r="GF54" s="378"/>
      <c r="GG54" s="395">
        <f t="shared" si="3"/>
        <v>623361.14825000009</v>
      </c>
      <c r="GH54" s="395">
        <f t="shared" si="3"/>
        <v>0</v>
      </c>
      <c r="GI54" s="395">
        <f t="shared" si="3"/>
        <v>0</v>
      </c>
      <c r="GJ54" s="395">
        <f t="shared" si="3"/>
        <v>-2738.3999999999996</v>
      </c>
      <c r="GK54" s="395">
        <f t="shared" si="3"/>
        <v>-7022.4575000000004</v>
      </c>
      <c r="GL54" s="395">
        <f t="shared" si="3"/>
        <v>0</v>
      </c>
      <c r="GM54" s="395"/>
      <c r="GN54" s="395">
        <v>0</v>
      </c>
      <c r="GO54" s="377">
        <v>0</v>
      </c>
      <c r="GP54" s="378"/>
      <c r="GQ54" s="378"/>
      <c r="GR54" s="378"/>
      <c r="GS54" s="378"/>
      <c r="GT54" s="378"/>
      <c r="GU54" s="378">
        <v>8154</v>
      </c>
      <c r="GV54" s="378"/>
      <c r="GW54" s="378"/>
      <c r="GX54" s="378"/>
      <c r="GY54" s="378">
        <f t="shared" si="4"/>
        <v>623361.14825000009</v>
      </c>
      <c r="GZ54" s="378">
        <f t="shared" si="5"/>
        <v>0</v>
      </c>
      <c r="HA54" s="378">
        <f t="shared" si="6"/>
        <v>0</v>
      </c>
    </row>
    <row r="55" spans="1:209" customFormat="1" ht="15">
      <c r="A55" s="266">
        <v>2486</v>
      </c>
      <c r="B55" s="266">
        <v>133759</v>
      </c>
      <c r="C55" s="266" t="s">
        <v>594</v>
      </c>
      <c r="D55" s="175" t="s">
        <v>374</v>
      </c>
      <c r="E55" s="267" t="s">
        <v>573</v>
      </c>
      <c r="F55" s="267" t="s">
        <v>571</v>
      </c>
      <c r="G55" s="320"/>
      <c r="H55" s="377">
        <v>1343114.9999659897</v>
      </c>
      <c r="I55" s="377">
        <v>-4876.96</v>
      </c>
      <c r="J55" s="377">
        <v>-14979.66</v>
      </c>
      <c r="K55" s="377">
        <v>1323258.3799659899</v>
      </c>
      <c r="L55" s="378"/>
      <c r="M55" s="379">
        <v>111926.24999716581</v>
      </c>
      <c r="N55" s="379">
        <v>19925.031578947368</v>
      </c>
      <c r="O55" s="380"/>
      <c r="P55" s="380">
        <v>0</v>
      </c>
      <c r="Q55" s="380">
        <v>0</v>
      </c>
      <c r="R55" s="380">
        <v>0</v>
      </c>
      <c r="S55" s="380">
        <v>0</v>
      </c>
      <c r="T55" s="380">
        <v>0</v>
      </c>
      <c r="U55" s="380">
        <v>0</v>
      </c>
      <c r="V55" s="379">
        <v>-406.41333333333336</v>
      </c>
      <c r="W55" s="379">
        <v>-1248.3050000000001</v>
      </c>
      <c r="X55" s="380"/>
      <c r="Y55" s="380">
        <v>0</v>
      </c>
      <c r="Z55" s="379">
        <v>130196.56324277987</v>
      </c>
      <c r="AA55" s="381">
        <v>111926.24999716581</v>
      </c>
      <c r="AB55" s="381"/>
      <c r="AC55" s="382"/>
      <c r="AD55" s="382">
        <v>0</v>
      </c>
      <c r="AE55" s="382">
        <v>0</v>
      </c>
      <c r="AF55" s="382">
        <v>0</v>
      </c>
      <c r="AG55" s="382"/>
      <c r="AH55" s="382">
        <v>0</v>
      </c>
      <c r="AI55" s="382">
        <v>0</v>
      </c>
      <c r="AJ55" s="381">
        <v>-406.41333333333336</v>
      </c>
      <c r="AK55" s="381">
        <v>-1248.3050000000001</v>
      </c>
      <c r="AL55" s="382"/>
      <c r="AM55" s="382">
        <v>0</v>
      </c>
      <c r="AN55" s="381">
        <v>110271.53166383249</v>
      </c>
      <c r="AO55" s="383">
        <v>111926.24999716581</v>
      </c>
      <c r="AP55" s="383"/>
      <c r="AQ55" s="384"/>
      <c r="AR55" s="384">
        <v>0</v>
      </c>
      <c r="AS55" s="384">
        <v>0</v>
      </c>
      <c r="AT55" s="384">
        <v>0</v>
      </c>
      <c r="AU55" s="384"/>
      <c r="AV55" s="384">
        <v>0</v>
      </c>
      <c r="AW55" s="384">
        <v>0</v>
      </c>
      <c r="AX55" s="383">
        <v>-406.41333333333336</v>
      </c>
      <c r="AY55" s="383">
        <v>-1248.3050000000001</v>
      </c>
      <c r="AZ55" s="384"/>
      <c r="BA55" s="384">
        <v>0</v>
      </c>
      <c r="BB55" s="383">
        <v>110271.53166383249</v>
      </c>
      <c r="BC55" s="385">
        <v>111926.24999716581</v>
      </c>
      <c r="BD55" s="385"/>
      <c r="BE55" s="386"/>
      <c r="BF55" s="386">
        <v>0</v>
      </c>
      <c r="BG55" s="386">
        <v>0</v>
      </c>
      <c r="BH55" s="386">
        <v>0</v>
      </c>
      <c r="BI55" s="386"/>
      <c r="BJ55" s="386">
        <v>0</v>
      </c>
      <c r="BK55" s="386">
        <v>0</v>
      </c>
      <c r="BL55" s="385">
        <v>-406.41333333333336</v>
      </c>
      <c r="BM55" s="385">
        <v>-1248.3050000000001</v>
      </c>
      <c r="BN55" s="386"/>
      <c r="BO55" s="386"/>
      <c r="BP55" s="385">
        <v>110271.53166383249</v>
      </c>
      <c r="BQ55" s="387">
        <v>111926.24999716581</v>
      </c>
      <c r="BR55" s="387"/>
      <c r="BS55" s="388"/>
      <c r="BT55" s="388">
        <v>0</v>
      </c>
      <c r="BU55" s="388">
        <v>0</v>
      </c>
      <c r="BV55" s="388">
        <v>0</v>
      </c>
      <c r="BW55" s="388"/>
      <c r="BX55" s="388">
        <v>0</v>
      </c>
      <c r="BY55" s="388">
        <v>0</v>
      </c>
      <c r="BZ55" s="387">
        <v>-406.41333333333336</v>
      </c>
      <c r="CA55" s="387">
        <v>-1248.3050000000001</v>
      </c>
      <c r="CB55" s="388"/>
      <c r="CC55" s="388"/>
      <c r="CD55" s="387">
        <v>110271.53166383249</v>
      </c>
      <c r="CE55" s="389">
        <v>111926.24999716581</v>
      </c>
      <c r="CF55" s="389">
        <v>13684.292631578948</v>
      </c>
      <c r="CG55" s="390"/>
      <c r="CH55" s="390">
        <v>0</v>
      </c>
      <c r="CI55" s="390">
        <v>0</v>
      </c>
      <c r="CJ55" s="390">
        <v>0</v>
      </c>
      <c r="CK55" s="390">
        <v>0</v>
      </c>
      <c r="CL55" s="390">
        <v>0</v>
      </c>
      <c r="CM55" s="390">
        <v>0</v>
      </c>
      <c r="CN55" s="389">
        <v>-406.41333333333336</v>
      </c>
      <c r="CO55" s="389">
        <v>-1248.3050000000001</v>
      </c>
      <c r="CP55" s="390"/>
      <c r="CQ55" s="390"/>
      <c r="CR55" s="389">
        <v>123955.82429541144</v>
      </c>
      <c r="CS55" s="391">
        <v>111926.24999716581</v>
      </c>
      <c r="CT55" s="391"/>
      <c r="CU55" s="392"/>
      <c r="CV55" s="392">
        <v>0</v>
      </c>
      <c r="CW55" s="392">
        <v>0</v>
      </c>
      <c r="CX55" s="392">
        <v>0</v>
      </c>
      <c r="CY55" s="392"/>
      <c r="CZ55" s="392">
        <v>0</v>
      </c>
      <c r="DA55" s="392">
        <v>0</v>
      </c>
      <c r="DB55" s="391">
        <v>-406.41333333333336</v>
      </c>
      <c r="DC55" s="391">
        <v>-1248.3050000000001</v>
      </c>
      <c r="DD55" s="392"/>
      <c r="DE55" s="392"/>
      <c r="DF55" s="391">
        <v>110271.53166383249</v>
      </c>
      <c r="DG55" s="385">
        <v>111926.24999716581</v>
      </c>
      <c r="DH55" s="385"/>
      <c r="DI55" s="386"/>
      <c r="DJ55" s="386">
        <v>0</v>
      </c>
      <c r="DK55" s="386">
        <v>0</v>
      </c>
      <c r="DL55" s="386">
        <v>0</v>
      </c>
      <c r="DM55" s="386"/>
      <c r="DN55" s="386">
        <v>0</v>
      </c>
      <c r="DO55" s="386">
        <v>0</v>
      </c>
      <c r="DP55" s="385">
        <v>-406.41333333333336</v>
      </c>
      <c r="DQ55" s="385">
        <v>-1248.3050000000001</v>
      </c>
      <c r="DR55" s="386"/>
      <c r="DS55" s="386"/>
      <c r="DT55" s="385">
        <v>110271.53166383249</v>
      </c>
      <c r="DU55" s="393">
        <v>111926.24999716581</v>
      </c>
      <c r="DV55" s="393"/>
      <c r="DW55" s="394"/>
      <c r="DX55" s="394">
        <v>0</v>
      </c>
      <c r="DY55" s="394">
        <v>0</v>
      </c>
      <c r="DZ55" s="394">
        <v>0</v>
      </c>
      <c r="EA55" s="394"/>
      <c r="EB55" s="394">
        <v>0</v>
      </c>
      <c r="EC55" s="394">
        <v>0</v>
      </c>
      <c r="ED55" s="393">
        <v>-406.41333333333336</v>
      </c>
      <c r="EE55" s="393">
        <v>-1248.3050000000001</v>
      </c>
      <c r="EF55" s="394"/>
      <c r="EG55" s="394"/>
      <c r="EH55" s="393">
        <v>110271.53166383249</v>
      </c>
      <c r="EI55" s="383">
        <v>111926.24999716581</v>
      </c>
      <c r="EJ55" s="383">
        <v>15451.686648199446</v>
      </c>
      <c r="EK55" s="384"/>
      <c r="EL55" s="384">
        <v>0</v>
      </c>
      <c r="EM55" s="384">
        <v>0</v>
      </c>
      <c r="EN55" s="384">
        <v>0</v>
      </c>
      <c r="EO55" s="384">
        <v>0</v>
      </c>
      <c r="EP55" s="384">
        <v>0</v>
      </c>
      <c r="EQ55" s="384">
        <v>0</v>
      </c>
      <c r="ER55" s="383">
        <v>-406.41333333333336</v>
      </c>
      <c r="ES55" s="383">
        <v>-1248.3050000000001</v>
      </c>
      <c r="ET55" s="384"/>
      <c r="EU55" s="384"/>
      <c r="EV55" s="383">
        <v>125723.21831203194</v>
      </c>
      <c r="EW55" s="381">
        <v>111926.24999716581</v>
      </c>
      <c r="EX55" s="381"/>
      <c r="EY55" s="382"/>
      <c r="EZ55" s="382">
        <v>0</v>
      </c>
      <c r="FA55" s="382">
        <v>0</v>
      </c>
      <c r="FB55" s="382">
        <v>0</v>
      </c>
      <c r="FC55" s="382"/>
      <c r="FD55" s="382">
        <v>0</v>
      </c>
      <c r="FE55" s="382">
        <v>0</v>
      </c>
      <c r="FF55" s="381">
        <v>-406.41333333333336</v>
      </c>
      <c r="FG55" s="381">
        <v>-1248.3050000000001</v>
      </c>
      <c r="FH55" s="382"/>
      <c r="FI55" s="382"/>
      <c r="FJ55" s="381">
        <v>110271.53166383249</v>
      </c>
      <c r="FK55" s="387">
        <v>111926.24999716581</v>
      </c>
      <c r="FL55" s="387"/>
      <c r="FM55" s="388"/>
      <c r="FN55" s="388">
        <v>0</v>
      </c>
      <c r="FO55" s="388">
        <v>0</v>
      </c>
      <c r="FP55" s="388">
        <v>0</v>
      </c>
      <c r="FQ55" s="388"/>
      <c r="FR55" s="388">
        <v>0</v>
      </c>
      <c r="FS55" s="388">
        <v>0</v>
      </c>
      <c r="FT55" s="387">
        <v>-406.41333333333336</v>
      </c>
      <c r="FU55" s="387">
        <v>-1248.3050000000001</v>
      </c>
      <c r="FV55" s="388"/>
      <c r="FW55" s="388"/>
      <c r="FX55" s="387">
        <v>110271.53166383249</v>
      </c>
      <c r="FY55" s="378"/>
      <c r="FZ55" s="395">
        <f t="shared" si="7"/>
        <v>1392176.0108247153</v>
      </c>
      <c r="GA55" s="395">
        <f t="shared" si="7"/>
        <v>0</v>
      </c>
      <c r="GB55" s="395">
        <f t="shared" si="7"/>
        <v>0</v>
      </c>
      <c r="GC55" s="395">
        <f t="shared" si="7"/>
        <v>-4876.96</v>
      </c>
      <c r="GD55" s="395">
        <f t="shared" si="7"/>
        <v>-14979.660000000002</v>
      </c>
      <c r="GE55" s="395">
        <f t="shared" si="7"/>
        <v>0</v>
      </c>
      <c r="GF55" s="378"/>
      <c r="GG55" s="395">
        <f t="shared" si="3"/>
        <v>355703.78157044481</v>
      </c>
      <c r="GH55" s="395">
        <f t="shared" si="3"/>
        <v>0</v>
      </c>
      <c r="GI55" s="395">
        <f t="shared" si="3"/>
        <v>0</v>
      </c>
      <c r="GJ55" s="395">
        <f t="shared" si="3"/>
        <v>-1219.24</v>
      </c>
      <c r="GK55" s="395">
        <f t="shared" si="3"/>
        <v>-3744.915</v>
      </c>
      <c r="GL55" s="395">
        <f t="shared" si="3"/>
        <v>0</v>
      </c>
      <c r="GM55" s="395"/>
      <c r="GN55" s="395">
        <v>0</v>
      </c>
      <c r="GO55" s="377">
        <v>0</v>
      </c>
      <c r="GP55" s="378"/>
      <c r="GQ55" s="378"/>
      <c r="GR55" s="378"/>
      <c r="GS55" s="378"/>
      <c r="GT55" s="378"/>
      <c r="GU55" s="378">
        <v>7392</v>
      </c>
      <c r="GV55" s="378"/>
      <c r="GW55" s="378"/>
      <c r="GX55" s="378"/>
      <c r="GY55" s="378">
        <f t="shared" si="4"/>
        <v>355703.78157044481</v>
      </c>
      <c r="GZ55" s="378">
        <f t="shared" si="5"/>
        <v>0</v>
      </c>
      <c r="HA55" s="378">
        <f t="shared" si="6"/>
        <v>0</v>
      </c>
    </row>
    <row r="56" spans="1:209" customFormat="1" ht="15">
      <c r="A56" s="266">
        <v>3435</v>
      </c>
      <c r="B56" s="266">
        <v>131920</v>
      </c>
      <c r="C56" s="266" t="s">
        <v>744</v>
      </c>
      <c r="D56" s="175" t="s">
        <v>523</v>
      </c>
      <c r="E56" s="267" t="s">
        <v>573</v>
      </c>
      <c r="F56" s="267" t="s">
        <v>571</v>
      </c>
      <c r="G56" s="320"/>
      <c r="H56" s="377">
        <v>2086293.97</v>
      </c>
      <c r="I56" s="377">
        <v>-10953.599999999999</v>
      </c>
      <c r="J56" s="377">
        <v>-5193.97</v>
      </c>
      <c r="K56" s="377">
        <v>2070146.4</v>
      </c>
      <c r="L56" s="378"/>
      <c r="M56" s="379">
        <v>173857.83083333334</v>
      </c>
      <c r="N56" s="379">
        <v>0</v>
      </c>
      <c r="O56" s="380"/>
      <c r="P56" s="380">
        <v>0</v>
      </c>
      <c r="Q56" s="380">
        <v>0</v>
      </c>
      <c r="R56" s="380">
        <v>0</v>
      </c>
      <c r="S56" s="380">
        <v>0</v>
      </c>
      <c r="T56" s="380">
        <v>0</v>
      </c>
      <c r="U56" s="380">
        <v>0</v>
      </c>
      <c r="V56" s="379">
        <v>-912.79999999999984</v>
      </c>
      <c r="W56" s="379">
        <v>-432.83083333333337</v>
      </c>
      <c r="X56" s="380"/>
      <c r="Y56" s="380">
        <v>0</v>
      </c>
      <c r="Z56" s="379">
        <v>172512.2</v>
      </c>
      <c r="AA56" s="381">
        <v>173857.83083333334</v>
      </c>
      <c r="AB56" s="381"/>
      <c r="AC56" s="382"/>
      <c r="AD56" s="382">
        <v>0</v>
      </c>
      <c r="AE56" s="382">
        <v>0</v>
      </c>
      <c r="AF56" s="382">
        <v>0</v>
      </c>
      <c r="AG56" s="382"/>
      <c r="AH56" s="382">
        <v>0</v>
      </c>
      <c r="AI56" s="382">
        <v>0</v>
      </c>
      <c r="AJ56" s="381">
        <v>-912.79999999999984</v>
      </c>
      <c r="AK56" s="381">
        <v>-432.83083333333337</v>
      </c>
      <c r="AL56" s="382"/>
      <c r="AM56" s="382">
        <v>0</v>
      </c>
      <c r="AN56" s="381">
        <v>172512.2</v>
      </c>
      <c r="AO56" s="383">
        <v>173857.83083333334</v>
      </c>
      <c r="AP56" s="383"/>
      <c r="AQ56" s="384"/>
      <c r="AR56" s="384">
        <v>0</v>
      </c>
      <c r="AS56" s="384">
        <v>0</v>
      </c>
      <c r="AT56" s="384">
        <v>0</v>
      </c>
      <c r="AU56" s="384"/>
      <c r="AV56" s="384">
        <v>0</v>
      </c>
      <c r="AW56" s="384">
        <v>0</v>
      </c>
      <c r="AX56" s="383">
        <v>-912.79999999999984</v>
      </c>
      <c r="AY56" s="383">
        <v>-432.83083333333337</v>
      </c>
      <c r="AZ56" s="384"/>
      <c r="BA56" s="384">
        <v>0</v>
      </c>
      <c r="BB56" s="383">
        <v>172512.2</v>
      </c>
      <c r="BC56" s="385">
        <v>173857.83083333334</v>
      </c>
      <c r="BD56" s="385"/>
      <c r="BE56" s="386"/>
      <c r="BF56" s="386">
        <v>0</v>
      </c>
      <c r="BG56" s="386">
        <v>0</v>
      </c>
      <c r="BH56" s="386">
        <v>0</v>
      </c>
      <c r="BI56" s="386"/>
      <c r="BJ56" s="386">
        <v>0</v>
      </c>
      <c r="BK56" s="386">
        <v>0</v>
      </c>
      <c r="BL56" s="385">
        <v>-912.79999999999984</v>
      </c>
      <c r="BM56" s="385">
        <v>-432.83083333333337</v>
      </c>
      <c r="BN56" s="386"/>
      <c r="BO56" s="386"/>
      <c r="BP56" s="385">
        <v>172512.2</v>
      </c>
      <c r="BQ56" s="387">
        <v>173857.83083333334</v>
      </c>
      <c r="BR56" s="387"/>
      <c r="BS56" s="388"/>
      <c r="BT56" s="388">
        <v>0</v>
      </c>
      <c r="BU56" s="388">
        <v>0</v>
      </c>
      <c r="BV56" s="388">
        <v>0</v>
      </c>
      <c r="BW56" s="388"/>
      <c r="BX56" s="388">
        <v>0</v>
      </c>
      <c r="BY56" s="388">
        <v>0</v>
      </c>
      <c r="BZ56" s="387">
        <v>-912.79999999999984</v>
      </c>
      <c r="CA56" s="387">
        <v>-432.83083333333337</v>
      </c>
      <c r="CB56" s="388"/>
      <c r="CC56" s="388"/>
      <c r="CD56" s="387">
        <v>172512.2</v>
      </c>
      <c r="CE56" s="389">
        <v>173857.83083333334</v>
      </c>
      <c r="CF56" s="389">
        <v>0</v>
      </c>
      <c r="CG56" s="390"/>
      <c r="CH56" s="390">
        <v>0</v>
      </c>
      <c r="CI56" s="390">
        <v>0</v>
      </c>
      <c r="CJ56" s="390">
        <v>0</v>
      </c>
      <c r="CK56" s="390">
        <v>0</v>
      </c>
      <c r="CL56" s="390">
        <v>0</v>
      </c>
      <c r="CM56" s="390">
        <v>0</v>
      </c>
      <c r="CN56" s="389">
        <v>-912.79999999999984</v>
      </c>
      <c r="CO56" s="389">
        <v>-432.83083333333337</v>
      </c>
      <c r="CP56" s="390"/>
      <c r="CQ56" s="390"/>
      <c r="CR56" s="389">
        <v>172512.2</v>
      </c>
      <c r="CS56" s="391">
        <v>173857.83083333334</v>
      </c>
      <c r="CT56" s="391"/>
      <c r="CU56" s="392"/>
      <c r="CV56" s="392">
        <v>0</v>
      </c>
      <c r="CW56" s="392">
        <v>0</v>
      </c>
      <c r="CX56" s="392">
        <v>0</v>
      </c>
      <c r="CY56" s="392"/>
      <c r="CZ56" s="392">
        <v>0</v>
      </c>
      <c r="DA56" s="392">
        <v>0</v>
      </c>
      <c r="DB56" s="391">
        <v>-912.79999999999984</v>
      </c>
      <c r="DC56" s="391">
        <v>-432.83083333333337</v>
      </c>
      <c r="DD56" s="392"/>
      <c r="DE56" s="392"/>
      <c r="DF56" s="391">
        <v>172512.2</v>
      </c>
      <c r="DG56" s="385">
        <v>173857.83083333334</v>
      </c>
      <c r="DH56" s="385"/>
      <c r="DI56" s="386"/>
      <c r="DJ56" s="386">
        <v>0</v>
      </c>
      <c r="DK56" s="386">
        <v>0</v>
      </c>
      <c r="DL56" s="386">
        <v>0</v>
      </c>
      <c r="DM56" s="386"/>
      <c r="DN56" s="386">
        <v>0</v>
      </c>
      <c r="DO56" s="386">
        <v>0</v>
      </c>
      <c r="DP56" s="385">
        <v>-912.79999999999984</v>
      </c>
      <c r="DQ56" s="385">
        <v>-432.83083333333337</v>
      </c>
      <c r="DR56" s="386"/>
      <c r="DS56" s="386"/>
      <c r="DT56" s="385">
        <v>172512.2</v>
      </c>
      <c r="DU56" s="393">
        <v>173857.83083333334</v>
      </c>
      <c r="DV56" s="393"/>
      <c r="DW56" s="394"/>
      <c r="DX56" s="394">
        <v>0</v>
      </c>
      <c r="DY56" s="394">
        <v>0</v>
      </c>
      <c r="DZ56" s="394">
        <v>0</v>
      </c>
      <c r="EA56" s="394"/>
      <c r="EB56" s="394">
        <v>0</v>
      </c>
      <c r="EC56" s="394">
        <v>0</v>
      </c>
      <c r="ED56" s="393">
        <v>-912.79999999999984</v>
      </c>
      <c r="EE56" s="393">
        <v>-432.83083333333337</v>
      </c>
      <c r="EF56" s="394"/>
      <c r="EG56" s="394"/>
      <c r="EH56" s="393">
        <v>172512.2</v>
      </c>
      <c r="EI56" s="383">
        <v>173857.83083333334</v>
      </c>
      <c r="EJ56" s="383">
        <v>0</v>
      </c>
      <c r="EK56" s="384"/>
      <c r="EL56" s="384">
        <v>0</v>
      </c>
      <c r="EM56" s="384">
        <v>0</v>
      </c>
      <c r="EN56" s="384">
        <v>0</v>
      </c>
      <c r="EO56" s="384">
        <v>0</v>
      </c>
      <c r="EP56" s="384">
        <v>0</v>
      </c>
      <c r="EQ56" s="384">
        <v>0</v>
      </c>
      <c r="ER56" s="383">
        <v>-912.79999999999984</v>
      </c>
      <c r="ES56" s="383">
        <v>-432.83083333333337</v>
      </c>
      <c r="ET56" s="384"/>
      <c r="EU56" s="384"/>
      <c r="EV56" s="383">
        <v>172512.2</v>
      </c>
      <c r="EW56" s="381">
        <v>173857.83083333334</v>
      </c>
      <c r="EX56" s="381"/>
      <c r="EY56" s="382"/>
      <c r="EZ56" s="382">
        <v>0</v>
      </c>
      <c r="FA56" s="382">
        <v>0</v>
      </c>
      <c r="FB56" s="382">
        <v>0</v>
      </c>
      <c r="FC56" s="382"/>
      <c r="FD56" s="382">
        <v>0</v>
      </c>
      <c r="FE56" s="382">
        <v>0</v>
      </c>
      <c r="FF56" s="381">
        <v>-912.79999999999984</v>
      </c>
      <c r="FG56" s="381">
        <v>-432.83083333333337</v>
      </c>
      <c r="FH56" s="382"/>
      <c r="FI56" s="382"/>
      <c r="FJ56" s="381">
        <v>172512.2</v>
      </c>
      <c r="FK56" s="387">
        <v>173857.83083333334</v>
      </c>
      <c r="FL56" s="387"/>
      <c r="FM56" s="388"/>
      <c r="FN56" s="388">
        <v>0</v>
      </c>
      <c r="FO56" s="388">
        <v>0</v>
      </c>
      <c r="FP56" s="388">
        <v>0</v>
      </c>
      <c r="FQ56" s="388"/>
      <c r="FR56" s="388">
        <v>0</v>
      </c>
      <c r="FS56" s="388">
        <v>0</v>
      </c>
      <c r="FT56" s="387">
        <v>-912.79999999999984</v>
      </c>
      <c r="FU56" s="387">
        <v>-432.83083333333337</v>
      </c>
      <c r="FV56" s="388"/>
      <c r="FW56" s="388"/>
      <c r="FX56" s="387">
        <v>172512.2</v>
      </c>
      <c r="FY56" s="378"/>
      <c r="FZ56" s="395">
        <f t="shared" si="7"/>
        <v>2086293.97</v>
      </c>
      <c r="GA56" s="395">
        <f t="shared" si="7"/>
        <v>0</v>
      </c>
      <c r="GB56" s="395">
        <f t="shared" si="7"/>
        <v>0</v>
      </c>
      <c r="GC56" s="395">
        <f t="shared" si="7"/>
        <v>-10953.599999999997</v>
      </c>
      <c r="GD56" s="395">
        <f t="shared" si="7"/>
        <v>-5193.97</v>
      </c>
      <c r="GE56" s="395">
        <f t="shared" si="7"/>
        <v>0</v>
      </c>
      <c r="GF56" s="378"/>
      <c r="GG56" s="395">
        <f t="shared" si="3"/>
        <v>521573.49250000005</v>
      </c>
      <c r="GH56" s="395">
        <f t="shared" si="3"/>
        <v>0</v>
      </c>
      <c r="GI56" s="395">
        <f t="shared" si="3"/>
        <v>0</v>
      </c>
      <c r="GJ56" s="395">
        <f t="shared" si="3"/>
        <v>-2738.3999999999996</v>
      </c>
      <c r="GK56" s="395">
        <f t="shared" si="3"/>
        <v>-1298.4925000000001</v>
      </c>
      <c r="GL56" s="395">
        <f t="shared" si="3"/>
        <v>0</v>
      </c>
      <c r="GM56" s="395"/>
      <c r="GN56" s="395">
        <v>0</v>
      </c>
      <c r="GO56" s="377">
        <v>0</v>
      </c>
      <c r="GP56" s="378"/>
      <c r="GQ56" s="378"/>
      <c r="GR56" s="378"/>
      <c r="GS56" s="378"/>
      <c r="GT56" s="378"/>
      <c r="GU56" s="378">
        <v>8179</v>
      </c>
      <c r="GV56" s="378"/>
      <c r="GW56" s="378"/>
      <c r="GX56" s="378"/>
      <c r="GY56" s="378">
        <f t="shared" si="4"/>
        <v>521573.49250000005</v>
      </c>
      <c r="GZ56" s="378">
        <f t="shared" si="5"/>
        <v>0</v>
      </c>
      <c r="HA56" s="378">
        <f t="shared" si="6"/>
        <v>0</v>
      </c>
    </row>
    <row r="57" spans="1:209" customFormat="1" ht="15">
      <c r="A57" s="266">
        <v>7050</v>
      </c>
      <c r="B57" s="266">
        <v>103625</v>
      </c>
      <c r="C57" s="266" t="s">
        <v>745</v>
      </c>
      <c r="D57" s="175" t="s">
        <v>524</v>
      </c>
      <c r="E57" s="267" t="s">
        <v>575</v>
      </c>
      <c r="F57" s="267" t="s">
        <v>571</v>
      </c>
      <c r="G57" s="320"/>
      <c r="H57" s="377">
        <v>0</v>
      </c>
      <c r="I57" s="377">
        <v>0</v>
      </c>
      <c r="J57" s="377">
        <v>0</v>
      </c>
      <c r="K57" s="377">
        <v>0</v>
      </c>
      <c r="L57" s="378"/>
      <c r="M57" s="379">
        <v>0</v>
      </c>
      <c r="N57" s="379">
        <v>0</v>
      </c>
      <c r="O57" s="380"/>
      <c r="P57" s="380">
        <v>101874.89583333336</v>
      </c>
      <c r="Q57" s="380">
        <v>0</v>
      </c>
      <c r="R57" s="380">
        <v>0</v>
      </c>
      <c r="S57" s="380">
        <v>0</v>
      </c>
      <c r="T57" s="380">
        <v>78415.219962123156</v>
      </c>
      <c r="U57" s="380">
        <v>0</v>
      </c>
      <c r="V57" s="379">
        <v>0</v>
      </c>
      <c r="W57" s="379">
        <v>0</v>
      </c>
      <c r="X57" s="380"/>
      <c r="Y57" s="380">
        <v>0</v>
      </c>
      <c r="Z57" s="379">
        <v>180290.11579545651</v>
      </c>
      <c r="AA57" s="381">
        <v>0</v>
      </c>
      <c r="AB57" s="381"/>
      <c r="AC57" s="382"/>
      <c r="AD57" s="382">
        <v>101874.89583333336</v>
      </c>
      <c r="AE57" s="382">
        <v>0</v>
      </c>
      <c r="AF57" s="382">
        <v>0</v>
      </c>
      <c r="AG57" s="382"/>
      <c r="AH57" s="382">
        <v>78415.219962123156</v>
      </c>
      <c r="AI57" s="382">
        <v>0</v>
      </c>
      <c r="AJ57" s="381">
        <v>0</v>
      </c>
      <c r="AK57" s="381">
        <v>0</v>
      </c>
      <c r="AL57" s="382"/>
      <c r="AM57" s="382">
        <v>0</v>
      </c>
      <c r="AN57" s="381">
        <v>180290.11579545651</v>
      </c>
      <c r="AO57" s="383">
        <v>0</v>
      </c>
      <c r="AP57" s="383"/>
      <c r="AQ57" s="384"/>
      <c r="AR57" s="384">
        <v>101874.89583333336</v>
      </c>
      <c r="AS57" s="384">
        <v>0</v>
      </c>
      <c r="AT57" s="384">
        <v>0</v>
      </c>
      <c r="AU57" s="384"/>
      <c r="AV57" s="384">
        <v>679970.14303904632</v>
      </c>
      <c r="AW57" s="384">
        <v>0</v>
      </c>
      <c r="AX57" s="383">
        <v>0</v>
      </c>
      <c r="AY57" s="383">
        <v>0</v>
      </c>
      <c r="AZ57" s="384"/>
      <c r="BA57" s="384">
        <v>0</v>
      </c>
      <c r="BB57" s="383">
        <v>781845.03887237969</v>
      </c>
      <c r="BC57" s="385">
        <v>0</v>
      </c>
      <c r="BD57" s="385"/>
      <c r="BE57" s="386"/>
      <c r="BF57" s="386">
        <v>101874.89583333336</v>
      </c>
      <c r="BG57" s="386">
        <v>0</v>
      </c>
      <c r="BH57" s="386">
        <v>0</v>
      </c>
      <c r="BI57" s="386"/>
      <c r="BJ57" s="386">
        <v>78415.219962123156</v>
      </c>
      <c r="BK57" s="386">
        <v>0</v>
      </c>
      <c r="BL57" s="385">
        <v>0</v>
      </c>
      <c r="BM57" s="385">
        <v>0</v>
      </c>
      <c r="BN57" s="386"/>
      <c r="BO57" s="386"/>
      <c r="BP57" s="385">
        <v>180290.11579545651</v>
      </c>
      <c r="BQ57" s="387">
        <v>0</v>
      </c>
      <c r="BR57" s="387"/>
      <c r="BS57" s="388"/>
      <c r="BT57" s="388">
        <v>101874.89583333336</v>
      </c>
      <c r="BU57" s="388">
        <v>0</v>
      </c>
      <c r="BV57" s="388">
        <v>0</v>
      </c>
      <c r="BW57" s="388"/>
      <c r="BX57" s="388">
        <v>78415.219962123156</v>
      </c>
      <c r="BY57" s="388">
        <v>0</v>
      </c>
      <c r="BZ57" s="387">
        <v>0</v>
      </c>
      <c r="CA57" s="387">
        <v>0</v>
      </c>
      <c r="CB57" s="388"/>
      <c r="CC57" s="388"/>
      <c r="CD57" s="387">
        <v>180290.11579545651</v>
      </c>
      <c r="CE57" s="389">
        <v>0</v>
      </c>
      <c r="CF57" s="389">
        <v>0</v>
      </c>
      <c r="CG57" s="390"/>
      <c r="CH57" s="390">
        <v>101874.89583333336</v>
      </c>
      <c r="CI57" s="390">
        <v>0</v>
      </c>
      <c r="CJ57" s="390">
        <v>0</v>
      </c>
      <c r="CK57" s="390">
        <v>0</v>
      </c>
      <c r="CL57" s="390">
        <v>78415.219962123156</v>
      </c>
      <c r="CM57" s="390">
        <v>0</v>
      </c>
      <c r="CN57" s="389">
        <v>0</v>
      </c>
      <c r="CO57" s="389">
        <v>0</v>
      </c>
      <c r="CP57" s="390"/>
      <c r="CQ57" s="390"/>
      <c r="CR57" s="389">
        <v>180290.11579545651</v>
      </c>
      <c r="CS57" s="391">
        <v>0</v>
      </c>
      <c r="CT57" s="391"/>
      <c r="CU57" s="392"/>
      <c r="CV57" s="392">
        <v>101874.89583333336</v>
      </c>
      <c r="CW57" s="392">
        <v>0</v>
      </c>
      <c r="CX57" s="392">
        <v>0</v>
      </c>
      <c r="CY57" s="392"/>
      <c r="CZ57" s="392">
        <v>78415.219962123156</v>
      </c>
      <c r="DA57" s="392">
        <v>0</v>
      </c>
      <c r="DB57" s="391">
        <v>0</v>
      </c>
      <c r="DC57" s="391">
        <v>0</v>
      </c>
      <c r="DD57" s="392"/>
      <c r="DE57" s="392"/>
      <c r="DF57" s="391">
        <v>180290.11579545651</v>
      </c>
      <c r="DG57" s="385">
        <v>0</v>
      </c>
      <c r="DH57" s="385"/>
      <c r="DI57" s="386"/>
      <c r="DJ57" s="386">
        <v>101874.89583333336</v>
      </c>
      <c r="DK57" s="386">
        <v>0</v>
      </c>
      <c r="DL57" s="386">
        <v>0</v>
      </c>
      <c r="DM57" s="386"/>
      <c r="DN57" s="386">
        <v>78415.219962123156</v>
      </c>
      <c r="DO57" s="386">
        <v>0</v>
      </c>
      <c r="DP57" s="385">
        <v>0</v>
      </c>
      <c r="DQ57" s="385">
        <v>0</v>
      </c>
      <c r="DR57" s="386"/>
      <c r="DS57" s="386"/>
      <c r="DT57" s="385">
        <v>180290.11579545651</v>
      </c>
      <c r="DU57" s="393">
        <v>0</v>
      </c>
      <c r="DV57" s="393"/>
      <c r="DW57" s="394"/>
      <c r="DX57" s="394">
        <v>101874.89583333336</v>
      </c>
      <c r="DY57" s="394">
        <v>0</v>
      </c>
      <c r="DZ57" s="394">
        <v>0</v>
      </c>
      <c r="EA57" s="394"/>
      <c r="EB57" s="394">
        <v>78415.219962123156</v>
      </c>
      <c r="EC57" s="394">
        <v>0</v>
      </c>
      <c r="ED57" s="393">
        <v>0</v>
      </c>
      <c r="EE57" s="393">
        <v>0</v>
      </c>
      <c r="EF57" s="394"/>
      <c r="EG57" s="394"/>
      <c r="EH57" s="393">
        <v>180290.11579545651</v>
      </c>
      <c r="EI57" s="383">
        <v>0</v>
      </c>
      <c r="EJ57" s="383">
        <v>0</v>
      </c>
      <c r="EK57" s="384"/>
      <c r="EL57" s="384">
        <v>101874.89583333336</v>
      </c>
      <c r="EM57" s="384">
        <v>0</v>
      </c>
      <c r="EN57" s="384">
        <v>0</v>
      </c>
      <c r="EO57" s="384">
        <v>0</v>
      </c>
      <c r="EP57" s="384">
        <v>78415.219962123156</v>
      </c>
      <c r="EQ57" s="384">
        <v>0</v>
      </c>
      <c r="ER57" s="383">
        <v>0</v>
      </c>
      <c r="ES57" s="383">
        <v>0</v>
      </c>
      <c r="ET57" s="384"/>
      <c r="EU57" s="384"/>
      <c r="EV57" s="383">
        <v>180290.11579545651</v>
      </c>
      <c r="EW57" s="381">
        <v>0</v>
      </c>
      <c r="EX57" s="381"/>
      <c r="EY57" s="382"/>
      <c r="EZ57" s="382">
        <v>101874.89583333336</v>
      </c>
      <c r="FA57" s="382">
        <v>0</v>
      </c>
      <c r="FB57" s="382">
        <v>0</v>
      </c>
      <c r="FC57" s="382"/>
      <c r="FD57" s="382">
        <v>78415.219962123156</v>
      </c>
      <c r="FE57" s="382">
        <v>0</v>
      </c>
      <c r="FF57" s="381">
        <v>0</v>
      </c>
      <c r="FG57" s="381">
        <v>0</v>
      </c>
      <c r="FH57" s="382"/>
      <c r="FI57" s="382"/>
      <c r="FJ57" s="381">
        <v>180290.11579545651</v>
      </c>
      <c r="FK57" s="387">
        <v>0</v>
      </c>
      <c r="FL57" s="387"/>
      <c r="FM57" s="388"/>
      <c r="FN57" s="388">
        <v>101874.89583333336</v>
      </c>
      <c r="FO57" s="388">
        <v>0</v>
      </c>
      <c r="FP57" s="388">
        <v>0</v>
      </c>
      <c r="FQ57" s="388"/>
      <c r="FR57" s="388">
        <v>78415.219962123156</v>
      </c>
      <c r="FS57" s="388">
        <v>0</v>
      </c>
      <c r="FT57" s="387">
        <v>0</v>
      </c>
      <c r="FU57" s="387">
        <v>0</v>
      </c>
      <c r="FV57" s="388"/>
      <c r="FW57" s="388"/>
      <c r="FX57" s="387">
        <v>180290.11579545651</v>
      </c>
      <c r="FY57" s="378"/>
      <c r="FZ57" s="395">
        <f t="shared" si="7"/>
        <v>1222498.7500000002</v>
      </c>
      <c r="GA57" s="395">
        <f t="shared" si="7"/>
        <v>0</v>
      </c>
      <c r="GB57" s="395">
        <f t="shared" si="7"/>
        <v>1542537.5626224007</v>
      </c>
      <c r="GC57" s="395">
        <f t="shared" si="7"/>
        <v>0</v>
      </c>
      <c r="GD57" s="395">
        <f t="shared" si="7"/>
        <v>0</v>
      </c>
      <c r="GE57" s="395">
        <f t="shared" si="7"/>
        <v>0</v>
      </c>
      <c r="GF57" s="378"/>
      <c r="GG57" s="395">
        <f t="shared" si="3"/>
        <v>305624.68750000006</v>
      </c>
      <c r="GH57" s="395">
        <f t="shared" si="3"/>
        <v>0</v>
      </c>
      <c r="GI57" s="395">
        <f t="shared" si="3"/>
        <v>836800.5829632926</v>
      </c>
      <c r="GJ57" s="395">
        <f t="shared" si="3"/>
        <v>0</v>
      </c>
      <c r="GK57" s="395">
        <f t="shared" si="3"/>
        <v>0</v>
      </c>
      <c r="GL57" s="395">
        <f t="shared" si="3"/>
        <v>0</v>
      </c>
      <c r="GM57" s="395"/>
      <c r="GN57" s="395">
        <v>0</v>
      </c>
      <c r="GO57" s="377">
        <v>0</v>
      </c>
      <c r="GP57" s="378"/>
      <c r="GQ57" s="378"/>
      <c r="GR57" s="378"/>
      <c r="GS57" s="378"/>
      <c r="GT57" s="378"/>
      <c r="GU57" s="378">
        <v>0</v>
      </c>
      <c r="GV57" s="378"/>
      <c r="GW57" s="378"/>
      <c r="GX57" s="378"/>
      <c r="GY57" s="378">
        <f t="shared" si="4"/>
        <v>305624.68750000006</v>
      </c>
      <c r="GZ57" s="378">
        <f t="shared" si="5"/>
        <v>0</v>
      </c>
      <c r="HA57" s="378">
        <f t="shared" si="6"/>
        <v>836800.5829632926</v>
      </c>
    </row>
    <row r="58" spans="1:209" customFormat="1" ht="15">
      <c r="A58" s="266">
        <v>1006</v>
      </c>
      <c r="B58" s="266">
        <v>103122</v>
      </c>
      <c r="C58" s="266" t="s">
        <v>659</v>
      </c>
      <c r="D58" s="175" t="s">
        <v>439</v>
      </c>
      <c r="E58" s="267" t="s">
        <v>570</v>
      </c>
      <c r="F58" s="267" t="s">
        <v>571</v>
      </c>
      <c r="G58" s="320"/>
      <c r="H58" s="377">
        <v>0</v>
      </c>
      <c r="I58" s="377">
        <v>0</v>
      </c>
      <c r="J58" s="377">
        <v>0</v>
      </c>
      <c r="K58" s="377">
        <v>0</v>
      </c>
      <c r="L58" s="378"/>
      <c r="M58" s="379">
        <v>0</v>
      </c>
      <c r="N58" s="379">
        <v>287995.30801733508</v>
      </c>
      <c r="O58" s="380"/>
      <c r="P58" s="380">
        <v>0</v>
      </c>
      <c r="Q58" s="380">
        <v>3333.3333333333335</v>
      </c>
      <c r="R58" s="380">
        <v>0</v>
      </c>
      <c r="S58" s="380">
        <v>1797.0105263157893</v>
      </c>
      <c r="T58" s="380">
        <v>0</v>
      </c>
      <c r="U58" s="380">
        <v>4413.3166666666666</v>
      </c>
      <c r="V58" s="379">
        <v>0</v>
      </c>
      <c r="W58" s="379">
        <v>0</v>
      </c>
      <c r="X58" s="380"/>
      <c r="Y58" s="380">
        <v>0</v>
      </c>
      <c r="Z58" s="379">
        <v>297538.96854365082</v>
      </c>
      <c r="AA58" s="381">
        <v>0</v>
      </c>
      <c r="AB58" s="381"/>
      <c r="AC58" s="382"/>
      <c r="AD58" s="382">
        <v>0</v>
      </c>
      <c r="AE58" s="382">
        <v>3333.3333333333335</v>
      </c>
      <c r="AF58" s="382">
        <v>0</v>
      </c>
      <c r="AG58" s="382"/>
      <c r="AH58" s="382">
        <v>0</v>
      </c>
      <c r="AI58" s="382">
        <v>4413.3166666666666</v>
      </c>
      <c r="AJ58" s="381">
        <v>0</v>
      </c>
      <c r="AK58" s="381">
        <v>0</v>
      </c>
      <c r="AL58" s="382"/>
      <c r="AM58" s="382">
        <v>0</v>
      </c>
      <c r="AN58" s="381">
        <v>7746.65</v>
      </c>
      <c r="AO58" s="383">
        <v>0</v>
      </c>
      <c r="AP58" s="383"/>
      <c r="AQ58" s="384"/>
      <c r="AR58" s="384">
        <v>0</v>
      </c>
      <c r="AS58" s="384">
        <v>3333.3333333333335</v>
      </c>
      <c r="AT58" s="384">
        <v>0</v>
      </c>
      <c r="AU58" s="384"/>
      <c r="AV58" s="384">
        <v>0</v>
      </c>
      <c r="AW58" s="384">
        <v>4413.3166666666666</v>
      </c>
      <c r="AX58" s="383">
        <v>0</v>
      </c>
      <c r="AY58" s="383">
        <v>0</v>
      </c>
      <c r="AZ58" s="384"/>
      <c r="BA58" s="384">
        <v>0</v>
      </c>
      <c r="BB58" s="383">
        <v>7746.65</v>
      </c>
      <c r="BC58" s="385">
        <v>0</v>
      </c>
      <c r="BD58" s="385"/>
      <c r="BE58" s="386"/>
      <c r="BF58" s="386">
        <v>0</v>
      </c>
      <c r="BG58" s="386">
        <v>3333.3333333333335</v>
      </c>
      <c r="BH58" s="386">
        <v>0</v>
      </c>
      <c r="BI58" s="386"/>
      <c r="BJ58" s="386">
        <v>0</v>
      </c>
      <c r="BK58" s="386">
        <v>4413.3166666666666</v>
      </c>
      <c r="BL58" s="385">
        <v>0</v>
      </c>
      <c r="BM58" s="385">
        <v>0</v>
      </c>
      <c r="BN58" s="386"/>
      <c r="BO58" s="386"/>
      <c r="BP58" s="385">
        <v>7746.65</v>
      </c>
      <c r="BQ58" s="387">
        <v>0</v>
      </c>
      <c r="BR58" s="387"/>
      <c r="BS58" s="388"/>
      <c r="BT58" s="388">
        <v>0</v>
      </c>
      <c r="BU58" s="388">
        <v>3333.3333333333335</v>
      </c>
      <c r="BV58" s="388">
        <v>0</v>
      </c>
      <c r="BW58" s="388"/>
      <c r="BX58" s="388">
        <v>0</v>
      </c>
      <c r="BY58" s="388">
        <v>4413.3166666666666</v>
      </c>
      <c r="BZ58" s="387">
        <v>0</v>
      </c>
      <c r="CA58" s="387">
        <v>0</v>
      </c>
      <c r="CB58" s="388"/>
      <c r="CC58" s="388"/>
      <c r="CD58" s="387">
        <v>7746.65</v>
      </c>
      <c r="CE58" s="389">
        <v>0</v>
      </c>
      <c r="CF58" s="389">
        <v>89975.682593493868</v>
      </c>
      <c r="CG58" s="390"/>
      <c r="CH58" s="390">
        <v>0</v>
      </c>
      <c r="CI58" s="390">
        <v>3333.3333333333335</v>
      </c>
      <c r="CJ58" s="390">
        <v>0</v>
      </c>
      <c r="CK58" s="390">
        <v>1540.2947368421055</v>
      </c>
      <c r="CL58" s="390">
        <v>0</v>
      </c>
      <c r="CM58" s="390">
        <v>4413.3166666666666</v>
      </c>
      <c r="CN58" s="389">
        <v>0</v>
      </c>
      <c r="CO58" s="389">
        <v>0</v>
      </c>
      <c r="CP58" s="390"/>
      <c r="CQ58" s="390"/>
      <c r="CR58" s="389">
        <v>99262.627330335963</v>
      </c>
      <c r="CS58" s="391">
        <v>0</v>
      </c>
      <c r="CT58" s="391"/>
      <c r="CU58" s="392"/>
      <c r="CV58" s="392">
        <v>0</v>
      </c>
      <c r="CW58" s="392">
        <v>3333.3333333333335</v>
      </c>
      <c r="CX58" s="392">
        <v>0</v>
      </c>
      <c r="CY58" s="392"/>
      <c r="CZ58" s="392">
        <v>0</v>
      </c>
      <c r="DA58" s="392">
        <v>4413.3166666666666</v>
      </c>
      <c r="DB58" s="391">
        <v>0</v>
      </c>
      <c r="DC58" s="391">
        <v>0</v>
      </c>
      <c r="DD58" s="392"/>
      <c r="DE58" s="392"/>
      <c r="DF58" s="391">
        <v>7746.65</v>
      </c>
      <c r="DG58" s="385">
        <v>0</v>
      </c>
      <c r="DH58" s="385"/>
      <c r="DI58" s="386"/>
      <c r="DJ58" s="386">
        <v>0</v>
      </c>
      <c r="DK58" s="386">
        <v>3333.3333333333335</v>
      </c>
      <c r="DL58" s="386">
        <v>0</v>
      </c>
      <c r="DM58" s="386"/>
      <c r="DN58" s="386">
        <v>0</v>
      </c>
      <c r="DO58" s="386">
        <v>4413.3166666666666</v>
      </c>
      <c r="DP58" s="385">
        <v>0</v>
      </c>
      <c r="DQ58" s="385">
        <v>0</v>
      </c>
      <c r="DR58" s="386"/>
      <c r="DS58" s="386"/>
      <c r="DT58" s="385">
        <v>7746.65</v>
      </c>
      <c r="DU58" s="393">
        <v>0</v>
      </c>
      <c r="DV58" s="393"/>
      <c r="DW58" s="394"/>
      <c r="DX58" s="394">
        <v>0</v>
      </c>
      <c r="DY58" s="394">
        <v>3333.3333333333335</v>
      </c>
      <c r="DZ58" s="394">
        <v>0</v>
      </c>
      <c r="EA58" s="394"/>
      <c r="EB58" s="394">
        <v>0</v>
      </c>
      <c r="EC58" s="394">
        <v>4413.3166666666666</v>
      </c>
      <c r="ED58" s="393">
        <v>0</v>
      </c>
      <c r="EE58" s="393">
        <v>0</v>
      </c>
      <c r="EF58" s="394"/>
      <c r="EG58" s="394"/>
      <c r="EH58" s="393">
        <v>7746.65</v>
      </c>
      <c r="EI58" s="383">
        <v>0</v>
      </c>
      <c r="EJ58" s="383">
        <v>79836.089085872591</v>
      </c>
      <c r="EK58" s="384"/>
      <c r="EL58" s="384">
        <v>0</v>
      </c>
      <c r="EM58" s="384">
        <v>3333.3333333333335</v>
      </c>
      <c r="EN58" s="384">
        <v>0</v>
      </c>
      <c r="EO58" s="384">
        <v>1421.8105263157895</v>
      </c>
      <c r="EP58" s="384">
        <v>0</v>
      </c>
      <c r="EQ58" s="384">
        <v>4413.3166666666666</v>
      </c>
      <c r="ER58" s="383">
        <v>0</v>
      </c>
      <c r="ES58" s="383">
        <v>0</v>
      </c>
      <c r="ET58" s="384"/>
      <c r="EU58" s="384"/>
      <c r="EV58" s="383">
        <v>89004.549612188377</v>
      </c>
      <c r="EW58" s="381">
        <v>0</v>
      </c>
      <c r="EX58" s="381"/>
      <c r="EY58" s="382"/>
      <c r="EZ58" s="382">
        <v>0</v>
      </c>
      <c r="FA58" s="382">
        <v>3333.3333333333335</v>
      </c>
      <c r="FB58" s="382">
        <v>0</v>
      </c>
      <c r="FC58" s="382"/>
      <c r="FD58" s="382">
        <v>0</v>
      </c>
      <c r="FE58" s="382">
        <v>4413.3166666666666</v>
      </c>
      <c r="FF58" s="381">
        <v>0</v>
      </c>
      <c r="FG58" s="381">
        <v>0</v>
      </c>
      <c r="FH58" s="382"/>
      <c r="FI58" s="382"/>
      <c r="FJ58" s="381">
        <v>7746.65</v>
      </c>
      <c r="FK58" s="387">
        <v>0</v>
      </c>
      <c r="FL58" s="387"/>
      <c r="FM58" s="388"/>
      <c r="FN58" s="388">
        <v>0</v>
      </c>
      <c r="FO58" s="388">
        <v>3333.3333333333335</v>
      </c>
      <c r="FP58" s="388">
        <v>0</v>
      </c>
      <c r="FQ58" s="388"/>
      <c r="FR58" s="388">
        <v>0</v>
      </c>
      <c r="FS58" s="388">
        <v>4413.3166666666666</v>
      </c>
      <c r="FT58" s="387">
        <v>0</v>
      </c>
      <c r="FU58" s="387">
        <v>0</v>
      </c>
      <c r="FV58" s="388"/>
      <c r="FW58" s="388"/>
      <c r="FX58" s="387">
        <v>7746.65</v>
      </c>
      <c r="FY58" s="378"/>
      <c r="FZ58" s="395">
        <f t="shared" si="7"/>
        <v>497807.07969670126</v>
      </c>
      <c r="GA58" s="395">
        <f t="shared" si="7"/>
        <v>0</v>
      </c>
      <c r="GB58" s="395">
        <f t="shared" si="7"/>
        <v>57718.915789473678</v>
      </c>
      <c r="GC58" s="395">
        <f t="shared" si="7"/>
        <v>0</v>
      </c>
      <c r="GD58" s="395">
        <f t="shared" si="7"/>
        <v>0</v>
      </c>
      <c r="GE58" s="395">
        <f t="shared" si="7"/>
        <v>0</v>
      </c>
      <c r="GF58" s="378"/>
      <c r="GG58" s="395">
        <f t="shared" si="3"/>
        <v>297995.30801733502</v>
      </c>
      <c r="GH58" s="395">
        <f t="shared" si="3"/>
        <v>0</v>
      </c>
      <c r="GI58" s="395">
        <f t="shared" si="3"/>
        <v>15036.96052631579</v>
      </c>
      <c r="GJ58" s="395">
        <f t="shared" si="3"/>
        <v>0</v>
      </c>
      <c r="GK58" s="395">
        <f t="shared" si="3"/>
        <v>0</v>
      </c>
      <c r="GL58" s="395">
        <f t="shared" si="3"/>
        <v>0</v>
      </c>
      <c r="GM58" s="395"/>
      <c r="GN58" s="395">
        <v>0</v>
      </c>
      <c r="GO58" s="377">
        <v>0</v>
      </c>
      <c r="GP58" s="378"/>
      <c r="GQ58" s="378"/>
      <c r="GR58" s="378"/>
      <c r="GS58" s="378"/>
      <c r="GT58" s="378"/>
      <c r="GU58" s="378">
        <v>0</v>
      </c>
      <c r="GV58" s="378"/>
      <c r="GW58" s="378"/>
      <c r="GX58" s="378"/>
      <c r="GY58" s="378">
        <f t="shared" si="4"/>
        <v>297995.30801733502</v>
      </c>
      <c r="GZ58" s="378">
        <f t="shared" si="5"/>
        <v>0</v>
      </c>
      <c r="HA58" s="378">
        <f t="shared" si="6"/>
        <v>15036.96052631579</v>
      </c>
    </row>
    <row r="59" spans="1:209" customFormat="1" ht="15">
      <c r="A59" s="266">
        <v>2081</v>
      </c>
      <c r="B59" s="266">
        <v>103201</v>
      </c>
      <c r="C59" s="266" t="s">
        <v>746</v>
      </c>
      <c r="D59" s="175" t="s">
        <v>525</v>
      </c>
      <c r="E59" s="267" t="s">
        <v>573</v>
      </c>
      <c r="F59" s="267" t="s">
        <v>571</v>
      </c>
      <c r="G59" s="320"/>
      <c r="H59" s="377">
        <v>2197762.5943344743</v>
      </c>
      <c r="I59" s="377">
        <v>-10875.359999999999</v>
      </c>
      <c r="J59" s="377">
        <v>-41339.75</v>
      </c>
      <c r="K59" s="377">
        <v>2145547.4843344744</v>
      </c>
      <c r="L59" s="378"/>
      <c r="M59" s="379">
        <v>183146.88286120619</v>
      </c>
      <c r="N59" s="379">
        <v>0</v>
      </c>
      <c r="O59" s="380"/>
      <c r="P59" s="380">
        <v>0</v>
      </c>
      <c r="Q59" s="380">
        <v>0</v>
      </c>
      <c r="R59" s="380">
        <v>0</v>
      </c>
      <c r="S59" s="380">
        <v>0</v>
      </c>
      <c r="T59" s="380">
        <v>0</v>
      </c>
      <c r="U59" s="380">
        <v>0</v>
      </c>
      <c r="V59" s="379">
        <v>-906.27999999999986</v>
      </c>
      <c r="W59" s="379">
        <v>-3444.9791666666665</v>
      </c>
      <c r="X59" s="380"/>
      <c r="Y59" s="380">
        <v>0</v>
      </c>
      <c r="Z59" s="379">
        <v>178795.62369453954</v>
      </c>
      <c r="AA59" s="381">
        <v>183146.88286120619</v>
      </c>
      <c r="AB59" s="381"/>
      <c r="AC59" s="382"/>
      <c r="AD59" s="382">
        <v>0</v>
      </c>
      <c r="AE59" s="382">
        <v>0</v>
      </c>
      <c r="AF59" s="382">
        <v>0</v>
      </c>
      <c r="AG59" s="382"/>
      <c r="AH59" s="382">
        <v>0</v>
      </c>
      <c r="AI59" s="382">
        <v>0</v>
      </c>
      <c r="AJ59" s="381">
        <v>-906.27999999999986</v>
      </c>
      <c r="AK59" s="381">
        <v>-3444.9791666666665</v>
      </c>
      <c r="AL59" s="382"/>
      <c r="AM59" s="382">
        <v>0</v>
      </c>
      <c r="AN59" s="381">
        <v>178795.62369453954</v>
      </c>
      <c r="AO59" s="383">
        <v>183146.88286120619</v>
      </c>
      <c r="AP59" s="383"/>
      <c r="AQ59" s="384"/>
      <c r="AR59" s="384">
        <v>0</v>
      </c>
      <c r="AS59" s="384">
        <v>0</v>
      </c>
      <c r="AT59" s="384">
        <v>0</v>
      </c>
      <c r="AU59" s="384"/>
      <c r="AV59" s="384">
        <v>0</v>
      </c>
      <c r="AW59" s="384">
        <v>0</v>
      </c>
      <c r="AX59" s="383">
        <v>-906.27999999999986</v>
      </c>
      <c r="AY59" s="383">
        <v>-3444.9791666666665</v>
      </c>
      <c r="AZ59" s="384"/>
      <c r="BA59" s="384">
        <v>0</v>
      </c>
      <c r="BB59" s="383">
        <v>178795.62369453954</v>
      </c>
      <c r="BC59" s="385">
        <v>183146.88286120619</v>
      </c>
      <c r="BD59" s="385"/>
      <c r="BE59" s="386"/>
      <c r="BF59" s="386">
        <v>0</v>
      </c>
      <c r="BG59" s="386">
        <v>0</v>
      </c>
      <c r="BH59" s="386">
        <v>0</v>
      </c>
      <c r="BI59" s="386"/>
      <c r="BJ59" s="386">
        <v>0</v>
      </c>
      <c r="BK59" s="386">
        <v>0</v>
      </c>
      <c r="BL59" s="385">
        <v>-906.27999999999986</v>
      </c>
      <c r="BM59" s="385">
        <v>-3444.9791666666665</v>
      </c>
      <c r="BN59" s="386"/>
      <c r="BO59" s="386"/>
      <c r="BP59" s="385">
        <v>178795.62369453954</v>
      </c>
      <c r="BQ59" s="387">
        <v>183146.88286120619</v>
      </c>
      <c r="BR59" s="387"/>
      <c r="BS59" s="388"/>
      <c r="BT59" s="388">
        <v>0</v>
      </c>
      <c r="BU59" s="388">
        <v>0</v>
      </c>
      <c r="BV59" s="388">
        <v>0</v>
      </c>
      <c r="BW59" s="388"/>
      <c r="BX59" s="388">
        <v>0</v>
      </c>
      <c r="BY59" s="388">
        <v>0</v>
      </c>
      <c r="BZ59" s="387">
        <v>-906.27999999999986</v>
      </c>
      <c r="CA59" s="387">
        <v>-3444.9791666666665</v>
      </c>
      <c r="CB59" s="388"/>
      <c r="CC59" s="388"/>
      <c r="CD59" s="387">
        <v>178795.62369453954</v>
      </c>
      <c r="CE59" s="389">
        <v>183146.88286120619</v>
      </c>
      <c r="CF59" s="389">
        <v>0</v>
      </c>
      <c r="CG59" s="390"/>
      <c r="CH59" s="390">
        <v>0</v>
      </c>
      <c r="CI59" s="390">
        <v>0</v>
      </c>
      <c r="CJ59" s="390">
        <v>0</v>
      </c>
      <c r="CK59" s="390">
        <v>0</v>
      </c>
      <c r="CL59" s="390">
        <v>0</v>
      </c>
      <c r="CM59" s="390">
        <v>0</v>
      </c>
      <c r="CN59" s="389">
        <v>-906.27999999999986</v>
      </c>
      <c r="CO59" s="389">
        <v>-3444.9791666666665</v>
      </c>
      <c r="CP59" s="390"/>
      <c r="CQ59" s="390"/>
      <c r="CR59" s="389">
        <v>178795.62369453954</v>
      </c>
      <c r="CS59" s="391">
        <v>183146.88286120619</v>
      </c>
      <c r="CT59" s="391"/>
      <c r="CU59" s="392"/>
      <c r="CV59" s="392">
        <v>0</v>
      </c>
      <c r="CW59" s="392">
        <v>0</v>
      </c>
      <c r="CX59" s="392">
        <v>0</v>
      </c>
      <c r="CY59" s="392"/>
      <c r="CZ59" s="392">
        <v>0</v>
      </c>
      <c r="DA59" s="392">
        <v>0</v>
      </c>
      <c r="DB59" s="391">
        <v>-906.27999999999986</v>
      </c>
      <c r="DC59" s="391">
        <v>-3444.9791666666665</v>
      </c>
      <c r="DD59" s="392"/>
      <c r="DE59" s="392"/>
      <c r="DF59" s="391">
        <v>178795.62369453954</v>
      </c>
      <c r="DG59" s="385">
        <v>183146.88286120619</v>
      </c>
      <c r="DH59" s="385"/>
      <c r="DI59" s="386"/>
      <c r="DJ59" s="386">
        <v>0</v>
      </c>
      <c r="DK59" s="386">
        <v>0</v>
      </c>
      <c r="DL59" s="386">
        <v>0</v>
      </c>
      <c r="DM59" s="386"/>
      <c r="DN59" s="386">
        <v>0</v>
      </c>
      <c r="DO59" s="386">
        <v>0</v>
      </c>
      <c r="DP59" s="385">
        <v>-906.27999999999986</v>
      </c>
      <c r="DQ59" s="385">
        <v>-3444.9791666666665</v>
      </c>
      <c r="DR59" s="386"/>
      <c r="DS59" s="386"/>
      <c r="DT59" s="385">
        <v>178795.62369453954</v>
      </c>
      <c r="DU59" s="393">
        <v>183146.88286120619</v>
      </c>
      <c r="DV59" s="393"/>
      <c r="DW59" s="394"/>
      <c r="DX59" s="394">
        <v>0</v>
      </c>
      <c r="DY59" s="394">
        <v>0</v>
      </c>
      <c r="DZ59" s="394">
        <v>0</v>
      </c>
      <c r="EA59" s="394"/>
      <c r="EB59" s="394">
        <v>0</v>
      </c>
      <c r="EC59" s="394">
        <v>0</v>
      </c>
      <c r="ED59" s="393">
        <v>-906.27999999999986</v>
      </c>
      <c r="EE59" s="393">
        <v>-3444.9791666666665</v>
      </c>
      <c r="EF59" s="394"/>
      <c r="EG59" s="394"/>
      <c r="EH59" s="393">
        <v>178795.62369453954</v>
      </c>
      <c r="EI59" s="383">
        <v>183146.88286120619</v>
      </c>
      <c r="EJ59" s="383">
        <v>0</v>
      </c>
      <c r="EK59" s="384"/>
      <c r="EL59" s="384">
        <v>0</v>
      </c>
      <c r="EM59" s="384">
        <v>0</v>
      </c>
      <c r="EN59" s="384">
        <v>0</v>
      </c>
      <c r="EO59" s="384">
        <v>0</v>
      </c>
      <c r="EP59" s="384">
        <v>0</v>
      </c>
      <c r="EQ59" s="384">
        <v>0</v>
      </c>
      <c r="ER59" s="383">
        <v>-906.27999999999986</v>
      </c>
      <c r="ES59" s="383">
        <v>-3444.9791666666665</v>
      </c>
      <c r="ET59" s="384"/>
      <c r="EU59" s="384"/>
      <c r="EV59" s="383">
        <v>178795.62369453954</v>
      </c>
      <c r="EW59" s="381">
        <v>183146.88286120619</v>
      </c>
      <c r="EX59" s="381"/>
      <c r="EY59" s="382"/>
      <c r="EZ59" s="382">
        <v>0</v>
      </c>
      <c r="FA59" s="382">
        <v>0</v>
      </c>
      <c r="FB59" s="382">
        <v>0</v>
      </c>
      <c r="FC59" s="382"/>
      <c r="FD59" s="382">
        <v>0</v>
      </c>
      <c r="FE59" s="382">
        <v>0</v>
      </c>
      <c r="FF59" s="381">
        <v>-906.27999999999986</v>
      </c>
      <c r="FG59" s="381">
        <v>-3444.9791666666665</v>
      </c>
      <c r="FH59" s="382"/>
      <c r="FI59" s="382"/>
      <c r="FJ59" s="381">
        <v>178795.62369453954</v>
      </c>
      <c r="FK59" s="387">
        <v>183146.88286120619</v>
      </c>
      <c r="FL59" s="387"/>
      <c r="FM59" s="388"/>
      <c r="FN59" s="388">
        <v>0</v>
      </c>
      <c r="FO59" s="388">
        <v>0</v>
      </c>
      <c r="FP59" s="388">
        <v>0</v>
      </c>
      <c r="FQ59" s="388"/>
      <c r="FR59" s="388">
        <v>0</v>
      </c>
      <c r="FS59" s="388">
        <v>0</v>
      </c>
      <c r="FT59" s="387">
        <v>-906.27999999999986</v>
      </c>
      <c r="FU59" s="387">
        <v>-3444.9791666666665</v>
      </c>
      <c r="FV59" s="388"/>
      <c r="FW59" s="388"/>
      <c r="FX59" s="387">
        <v>178795.62369453954</v>
      </c>
      <c r="FY59" s="378"/>
      <c r="FZ59" s="395">
        <f t="shared" si="7"/>
        <v>2197762.5943344748</v>
      </c>
      <c r="GA59" s="395">
        <f t="shared" si="7"/>
        <v>0</v>
      </c>
      <c r="GB59" s="395">
        <f t="shared" si="7"/>
        <v>0</v>
      </c>
      <c r="GC59" s="395">
        <f t="shared" si="7"/>
        <v>-10875.36</v>
      </c>
      <c r="GD59" s="395">
        <f t="shared" si="7"/>
        <v>-41339.75</v>
      </c>
      <c r="GE59" s="395">
        <f t="shared" si="7"/>
        <v>0</v>
      </c>
      <c r="GF59" s="378"/>
      <c r="GG59" s="395">
        <f t="shared" si="3"/>
        <v>549440.64858361857</v>
      </c>
      <c r="GH59" s="395">
        <f t="shared" si="3"/>
        <v>0</v>
      </c>
      <c r="GI59" s="395">
        <f t="shared" si="3"/>
        <v>0</v>
      </c>
      <c r="GJ59" s="395">
        <f t="shared" si="3"/>
        <v>-2718.8399999999997</v>
      </c>
      <c r="GK59" s="395">
        <f t="shared" si="3"/>
        <v>-10334.9375</v>
      </c>
      <c r="GL59" s="395">
        <f t="shared" si="3"/>
        <v>0</v>
      </c>
      <c r="GM59" s="395"/>
      <c r="GN59" s="395">
        <v>0</v>
      </c>
      <c r="GO59" s="377">
        <v>0</v>
      </c>
      <c r="GP59" s="378"/>
      <c r="GQ59" s="378"/>
      <c r="GR59" s="378"/>
      <c r="GS59" s="378"/>
      <c r="GT59" s="378"/>
      <c r="GU59" s="378">
        <v>8162</v>
      </c>
      <c r="GV59" s="378"/>
      <c r="GW59" s="378"/>
      <c r="GX59" s="378"/>
      <c r="GY59" s="378">
        <f t="shared" si="4"/>
        <v>549440.64858361857</v>
      </c>
      <c r="GZ59" s="378">
        <f t="shared" si="5"/>
        <v>0</v>
      </c>
      <c r="HA59" s="378">
        <f t="shared" si="6"/>
        <v>0</v>
      </c>
    </row>
    <row r="60" spans="1:209" customFormat="1" ht="15">
      <c r="A60" s="266">
        <v>2296</v>
      </c>
      <c r="B60" s="266">
        <v>103320</v>
      </c>
      <c r="C60" s="266" t="s">
        <v>595</v>
      </c>
      <c r="D60" s="175" t="s">
        <v>375</v>
      </c>
      <c r="E60" s="267" t="s">
        <v>573</v>
      </c>
      <c r="F60" s="267" t="s">
        <v>881</v>
      </c>
      <c r="G60" s="320"/>
      <c r="H60" s="377">
        <v>1503044.2674120141</v>
      </c>
      <c r="I60" s="377">
        <v>-6754.7199999999993</v>
      </c>
      <c r="J60" s="377">
        <v>-31269.81</v>
      </c>
      <c r="K60" s="377">
        <v>1465019.737412014</v>
      </c>
      <c r="L60" s="378"/>
      <c r="M60" s="379">
        <v>125253.68895100117</v>
      </c>
      <c r="N60" s="379">
        <v>0</v>
      </c>
      <c r="O60" s="380"/>
      <c r="P60" s="380">
        <v>0</v>
      </c>
      <c r="Q60" s="380">
        <v>0</v>
      </c>
      <c r="R60" s="380">
        <v>0</v>
      </c>
      <c r="S60" s="380">
        <v>0</v>
      </c>
      <c r="T60" s="380">
        <v>0</v>
      </c>
      <c r="U60" s="380">
        <v>0</v>
      </c>
      <c r="V60" s="379">
        <v>-562.89333333333332</v>
      </c>
      <c r="W60" s="379">
        <v>-2605.8175000000001</v>
      </c>
      <c r="X60" s="380"/>
      <c r="Y60" s="380">
        <v>0</v>
      </c>
      <c r="Z60" s="379">
        <v>122084.97811766784</v>
      </c>
      <c r="AA60" s="381">
        <v>125253.68895100117</v>
      </c>
      <c r="AB60" s="381"/>
      <c r="AC60" s="382"/>
      <c r="AD60" s="382">
        <v>0</v>
      </c>
      <c r="AE60" s="382">
        <v>0</v>
      </c>
      <c r="AF60" s="382">
        <v>0</v>
      </c>
      <c r="AG60" s="382"/>
      <c r="AH60" s="382">
        <v>0</v>
      </c>
      <c r="AI60" s="382">
        <v>0</v>
      </c>
      <c r="AJ60" s="381">
        <v>-562.89333333333332</v>
      </c>
      <c r="AK60" s="381">
        <v>-2605.8175000000001</v>
      </c>
      <c r="AL60" s="382"/>
      <c r="AM60" s="382">
        <v>0</v>
      </c>
      <c r="AN60" s="381">
        <v>122084.97811766784</v>
      </c>
      <c r="AO60" s="383">
        <v>125253.68895100117</v>
      </c>
      <c r="AP60" s="383"/>
      <c r="AQ60" s="384"/>
      <c r="AR60" s="384">
        <v>0</v>
      </c>
      <c r="AS60" s="384">
        <v>0</v>
      </c>
      <c r="AT60" s="384">
        <v>0</v>
      </c>
      <c r="AU60" s="384"/>
      <c r="AV60" s="384">
        <v>0</v>
      </c>
      <c r="AW60" s="384">
        <v>0</v>
      </c>
      <c r="AX60" s="383">
        <v>-562.89333333333332</v>
      </c>
      <c r="AY60" s="383">
        <v>-2605.8175000000001</v>
      </c>
      <c r="AZ60" s="384"/>
      <c r="BA60" s="384">
        <v>0</v>
      </c>
      <c r="BB60" s="383">
        <v>122084.97811766784</v>
      </c>
      <c r="BC60" s="385">
        <v>125253.68895100117</v>
      </c>
      <c r="BD60" s="385"/>
      <c r="BE60" s="386"/>
      <c r="BF60" s="386">
        <v>0</v>
      </c>
      <c r="BG60" s="386">
        <v>0</v>
      </c>
      <c r="BH60" s="386">
        <v>0</v>
      </c>
      <c r="BI60" s="386"/>
      <c r="BJ60" s="386">
        <v>0</v>
      </c>
      <c r="BK60" s="386">
        <v>0</v>
      </c>
      <c r="BL60" s="385">
        <v>-562.89333333333332</v>
      </c>
      <c r="BM60" s="385">
        <v>-2605.8175000000001</v>
      </c>
      <c r="BN60" s="386"/>
      <c r="BO60" s="386"/>
      <c r="BP60" s="385">
        <v>122084.97811766784</v>
      </c>
      <c r="BQ60" s="387">
        <v>125253.68895100117</v>
      </c>
      <c r="BR60" s="387"/>
      <c r="BS60" s="388"/>
      <c r="BT60" s="388">
        <v>0</v>
      </c>
      <c r="BU60" s="388">
        <v>0</v>
      </c>
      <c r="BV60" s="388">
        <v>0</v>
      </c>
      <c r="BW60" s="388"/>
      <c r="BX60" s="388">
        <v>0</v>
      </c>
      <c r="BY60" s="388">
        <v>0</v>
      </c>
      <c r="BZ60" s="387">
        <v>-562.89333333333332</v>
      </c>
      <c r="CA60" s="387">
        <v>-2605.8175000000001</v>
      </c>
      <c r="CB60" s="388"/>
      <c r="CC60" s="388"/>
      <c r="CD60" s="387">
        <v>122084.97811766784</v>
      </c>
      <c r="CE60" s="389">
        <v>125253.68895100117</v>
      </c>
      <c r="CF60" s="389">
        <v>0</v>
      </c>
      <c r="CG60" s="390"/>
      <c r="CH60" s="390">
        <v>0</v>
      </c>
      <c r="CI60" s="390">
        <v>0</v>
      </c>
      <c r="CJ60" s="390">
        <v>0</v>
      </c>
      <c r="CK60" s="390">
        <v>0</v>
      </c>
      <c r="CL60" s="390">
        <v>0</v>
      </c>
      <c r="CM60" s="390">
        <v>0</v>
      </c>
      <c r="CN60" s="389">
        <v>-562.89333333333332</v>
      </c>
      <c r="CO60" s="389">
        <v>-2605.8175000000001</v>
      </c>
      <c r="CP60" s="390"/>
      <c r="CQ60" s="390"/>
      <c r="CR60" s="389">
        <v>122084.97811766784</v>
      </c>
      <c r="CS60" s="391">
        <v>125253.68895100117</v>
      </c>
      <c r="CT60" s="391"/>
      <c r="CU60" s="392"/>
      <c r="CV60" s="392">
        <v>0</v>
      </c>
      <c r="CW60" s="392">
        <v>0</v>
      </c>
      <c r="CX60" s="392">
        <v>0</v>
      </c>
      <c r="CY60" s="392"/>
      <c r="CZ60" s="392">
        <v>0</v>
      </c>
      <c r="DA60" s="392">
        <v>0</v>
      </c>
      <c r="DB60" s="391">
        <v>-562.89333333333332</v>
      </c>
      <c r="DC60" s="391">
        <v>-2605.8175000000001</v>
      </c>
      <c r="DD60" s="392"/>
      <c r="DE60" s="392"/>
      <c r="DF60" s="391">
        <v>122084.97811766784</v>
      </c>
      <c r="DG60" s="385">
        <v>125253.68895100117</v>
      </c>
      <c r="DH60" s="385"/>
      <c r="DI60" s="386"/>
      <c r="DJ60" s="386">
        <v>0</v>
      </c>
      <c r="DK60" s="386">
        <v>0</v>
      </c>
      <c r="DL60" s="386">
        <v>0</v>
      </c>
      <c r="DM60" s="386"/>
      <c r="DN60" s="386">
        <v>0</v>
      </c>
      <c r="DO60" s="386">
        <v>0</v>
      </c>
      <c r="DP60" s="385">
        <v>-562.89333333333332</v>
      </c>
      <c r="DQ60" s="385">
        <v>-2605.8175000000001</v>
      </c>
      <c r="DR60" s="386"/>
      <c r="DS60" s="386"/>
      <c r="DT60" s="385">
        <v>122084.97811766784</v>
      </c>
      <c r="DU60" s="393">
        <v>125253.68895100117</v>
      </c>
      <c r="DV60" s="393"/>
      <c r="DW60" s="394"/>
      <c r="DX60" s="394">
        <v>0</v>
      </c>
      <c r="DY60" s="394">
        <v>0</v>
      </c>
      <c r="DZ60" s="394">
        <v>0</v>
      </c>
      <c r="EA60" s="394"/>
      <c r="EB60" s="394">
        <v>0</v>
      </c>
      <c r="EC60" s="394">
        <v>0</v>
      </c>
      <c r="ED60" s="393">
        <v>-562.89333333333332</v>
      </c>
      <c r="EE60" s="393">
        <v>-2605.8175000000001</v>
      </c>
      <c r="EF60" s="394"/>
      <c r="EG60" s="394"/>
      <c r="EH60" s="393">
        <v>122084.97811766784</v>
      </c>
      <c r="EI60" s="383">
        <v>125253.68895100117</v>
      </c>
      <c r="EJ60" s="383">
        <v>0</v>
      </c>
      <c r="EK60" s="384"/>
      <c r="EL60" s="384">
        <v>0</v>
      </c>
      <c r="EM60" s="384">
        <v>0</v>
      </c>
      <c r="EN60" s="384">
        <v>0</v>
      </c>
      <c r="EO60" s="384">
        <v>0</v>
      </c>
      <c r="EP60" s="384">
        <v>0</v>
      </c>
      <c r="EQ60" s="384">
        <v>0</v>
      </c>
      <c r="ER60" s="383">
        <v>-562.89333333333332</v>
      </c>
      <c r="ES60" s="383">
        <v>-2605.8175000000001</v>
      </c>
      <c r="ET60" s="384"/>
      <c r="EU60" s="384"/>
      <c r="EV60" s="383">
        <v>122084.97811766784</v>
      </c>
      <c r="EW60" s="381">
        <v>125253.68895100117</v>
      </c>
      <c r="EX60" s="381"/>
      <c r="EY60" s="382"/>
      <c r="EZ60" s="382">
        <v>0</v>
      </c>
      <c r="FA60" s="382">
        <v>0</v>
      </c>
      <c r="FB60" s="382">
        <v>0</v>
      </c>
      <c r="FC60" s="382"/>
      <c r="FD60" s="382">
        <v>0</v>
      </c>
      <c r="FE60" s="382">
        <v>0</v>
      </c>
      <c r="FF60" s="381">
        <v>-562.89333333333332</v>
      </c>
      <c r="FG60" s="381">
        <v>-2605.8175000000001</v>
      </c>
      <c r="FH60" s="382"/>
      <c r="FI60" s="382"/>
      <c r="FJ60" s="381">
        <v>122084.97811766784</v>
      </c>
      <c r="FK60" s="387">
        <v>125253.68895100117</v>
      </c>
      <c r="FL60" s="387"/>
      <c r="FM60" s="388"/>
      <c r="FN60" s="388">
        <v>0</v>
      </c>
      <c r="FO60" s="388">
        <v>0</v>
      </c>
      <c r="FP60" s="388">
        <v>0</v>
      </c>
      <c r="FQ60" s="388"/>
      <c r="FR60" s="388">
        <v>0</v>
      </c>
      <c r="FS60" s="388">
        <v>0</v>
      </c>
      <c r="FT60" s="387">
        <v>-562.89333333333332</v>
      </c>
      <c r="FU60" s="387">
        <v>-2605.8175000000001</v>
      </c>
      <c r="FV60" s="388"/>
      <c r="FW60" s="388"/>
      <c r="FX60" s="387">
        <v>122084.97811766784</v>
      </c>
      <c r="FY60" s="378"/>
      <c r="FZ60" s="395">
        <f t="shared" si="7"/>
        <v>1503044.2674120143</v>
      </c>
      <c r="GA60" s="395">
        <f t="shared" si="7"/>
        <v>0</v>
      </c>
      <c r="GB60" s="395">
        <f t="shared" si="7"/>
        <v>0</v>
      </c>
      <c r="GC60" s="395">
        <f t="shared" si="7"/>
        <v>-6754.72</v>
      </c>
      <c r="GD60" s="395">
        <f t="shared" si="7"/>
        <v>-31269.810000000009</v>
      </c>
      <c r="GE60" s="395">
        <f t="shared" si="7"/>
        <v>0</v>
      </c>
      <c r="GF60" s="378"/>
      <c r="GG60" s="395">
        <f t="shared" si="3"/>
        <v>375761.06685300352</v>
      </c>
      <c r="GH60" s="395">
        <f t="shared" si="3"/>
        <v>0</v>
      </c>
      <c r="GI60" s="395">
        <f t="shared" si="3"/>
        <v>0</v>
      </c>
      <c r="GJ60" s="395">
        <f t="shared" si="3"/>
        <v>-1688.6799999999998</v>
      </c>
      <c r="GK60" s="395">
        <f t="shared" si="3"/>
        <v>-7817.4525000000003</v>
      </c>
      <c r="GL60" s="395">
        <f t="shared" si="3"/>
        <v>0</v>
      </c>
      <c r="GM60" s="395"/>
      <c r="GN60" s="395">
        <v>0</v>
      </c>
      <c r="GO60" s="377">
        <v>0</v>
      </c>
      <c r="GP60" s="378"/>
      <c r="GQ60" s="378"/>
      <c r="GR60" s="378"/>
      <c r="GS60" s="378"/>
      <c r="GT60" s="378"/>
      <c r="GU60" s="378">
        <v>9352.93</v>
      </c>
      <c r="GV60" s="378"/>
      <c r="GW60" s="378"/>
      <c r="GX60" s="378"/>
      <c r="GY60" s="378">
        <f t="shared" si="4"/>
        <v>375761.06685300352</v>
      </c>
      <c r="GZ60" s="378">
        <f t="shared" si="5"/>
        <v>0</v>
      </c>
      <c r="HA60" s="378">
        <f t="shared" si="6"/>
        <v>0</v>
      </c>
    </row>
    <row r="61" spans="1:209" customFormat="1" ht="15">
      <c r="A61" s="266">
        <v>1015</v>
      </c>
      <c r="B61" s="266">
        <v>103128</v>
      </c>
      <c r="C61" s="266" t="s">
        <v>661</v>
      </c>
      <c r="D61" s="175" t="s">
        <v>441</v>
      </c>
      <c r="E61" s="267" t="s">
        <v>570</v>
      </c>
      <c r="F61" s="267" t="s">
        <v>571</v>
      </c>
      <c r="G61" s="320"/>
      <c r="H61" s="377">
        <v>0</v>
      </c>
      <c r="I61" s="377">
        <v>0</v>
      </c>
      <c r="J61" s="377">
        <v>0</v>
      </c>
      <c r="K61" s="377">
        <v>0</v>
      </c>
      <c r="L61" s="378"/>
      <c r="M61" s="379">
        <v>0</v>
      </c>
      <c r="N61" s="379">
        <v>383920.07272211404</v>
      </c>
      <c r="O61" s="380"/>
      <c r="P61" s="380">
        <v>0</v>
      </c>
      <c r="Q61" s="380">
        <v>0</v>
      </c>
      <c r="R61" s="380">
        <v>0</v>
      </c>
      <c r="S61" s="380">
        <v>1026.8631578947368</v>
      </c>
      <c r="T61" s="380">
        <v>0</v>
      </c>
      <c r="U61" s="380">
        <v>0</v>
      </c>
      <c r="V61" s="379">
        <v>0</v>
      </c>
      <c r="W61" s="379">
        <v>0</v>
      </c>
      <c r="X61" s="380"/>
      <c r="Y61" s="380">
        <v>0</v>
      </c>
      <c r="Z61" s="379">
        <v>384946.93588000879</v>
      </c>
      <c r="AA61" s="381">
        <v>0</v>
      </c>
      <c r="AB61" s="381"/>
      <c r="AC61" s="382"/>
      <c r="AD61" s="382">
        <v>0</v>
      </c>
      <c r="AE61" s="382">
        <v>0</v>
      </c>
      <c r="AF61" s="382">
        <v>0</v>
      </c>
      <c r="AG61" s="382"/>
      <c r="AH61" s="382">
        <v>0</v>
      </c>
      <c r="AI61" s="382">
        <v>0</v>
      </c>
      <c r="AJ61" s="381">
        <v>0</v>
      </c>
      <c r="AK61" s="381">
        <v>0</v>
      </c>
      <c r="AL61" s="382"/>
      <c r="AM61" s="382">
        <v>0</v>
      </c>
      <c r="AN61" s="381">
        <v>0</v>
      </c>
      <c r="AO61" s="383">
        <v>0</v>
      </c>
      <c r="AP61" s="383"/>
      <c r="AQ61" s="384"/>
      <c r="AR61" s="384">
        <v>0</v>
      </c>
      <c r="AS61" s="384">
        <v>0</v>
      </c>
      <c r="AT61" s="384">
        <v>0</v>
      </c>
      <c r="AU61" s="384"/>
      <c r="AV61" s="384">
        <v>0</v>
      </c>
      <c r="AW61" s="384">
        <v>0</v>
      </c>
      <c r="AX61" s="383">
        <v>0</v>
      </c>
      <c r="AY61" s="383">
        <v>0</v>
      </c>
      <c r="AZ61" s="384"/>
      <c r="BA61" s="384">
        <v>0</v>
      </c>
      <c r="BB61" s="383">
        <v>0</v>
      </c>
      <c r="BC61" s="385">
        <v>0</v>
      </c>
      <c r="BD61" s="385"/>
      <c r="BE61" s="386"/>
      <c r="BF61" s="386">
        <v>0</v>
      </c>
      <c r="BG61" s="386">
        <v>0</v>
      </c>
      <c r="BH61" s="386">
        <v>0</v>
      </c>
      <c r="BI61" s="386"/>
      <c r="BJ61" s="386">
        <v>0</v>
      </c>
      <c r="BK61" s="386">
        <v>0</v>
      </c>
      <c r="BL61" s="385">
        <v>0</v>
      </c>
      <c r="BM61" s="385">
        <v>0</v>
      </c>
      <c r="BN61" s="386"/>
      <c r="BO61" s="386"/>
      <c r="BP61" s="385">
        <v>0</v>
      </c>
      <c r="BQ61" s="387">
        <v>0</v>
      </c>
      <c r="BR61" s="387"/>
      <c r="BS61" s="388"/>
      <c r="BT61" s="388">
        <v>0</v>
      </c>
      <c r="BU61" s="388">
        <v>0</v>
      </c>
      <c r="BV61" s="388">
        <v>0</v>
      </c>
      <c r="BW61" s="388"/>
      <c r="BX61" s="388">
        <v>0</v>
      </c>
      <c r="BY61" s="388">
        <v>0</v>
      </c>
      <c r="BZ61" s="387">
        <v>0</v>
      </c>
      <c r="CA61" s="387">
        <v>0</v>
      </c>
      <c r="CB61" s="388"/>
      <c r="CC61" s="388"/>
      <c r="CD61" s="387">
        <v>0</v>
      </c>
      <c r="CE61" s="389">
        <v>0</v>
      </c>
      <c r="CF61" s="389">
        <v>143960.81665560568</v>
      </c>
      <c r="CG61" s="390"/>
      <c r="CH61" s="390">
        <v>0</v>
      </c>
      <c r="CI61" s="390">
        <v>0</v>
      </c>
      <c r="CJ61" s="390">
        <v>0</v>
      </c>
      <c r="CK61" s="390">
        <v>1540.2947368421055</v>
      </c>
      <c r="CL61" s="390">
        <v>0</v>
      </c>
      <c r="CM61" s="390">
        <v>0</v>
      </c>
      <c r="CN61" s="389">
        <v>0</v>
      </c>
      <c r="CO61" s="389">
        <v>0</v>
      </c>
      <c r="CP61" s="390"/>
      <c r="CQ61" s="390"/>
      <c r="CR61" s="389">
        <v>145501.11139244778</v>
      </c>
      <c r="CS61" s="391">
        <v>0</v>
      </c>
      <c r="CT61" s="391"/>
      <c r="CU61" s="392"/>
      <c r="CV61" s="392">
        <v>0</v>
      </c>
      <c r="CW61" s="392">
        <v>0</v>
      </c>
      <c r="CX61" s="392">
        <v>0</v>
      </c>
      <c r="CY61" s="392"/>
      <c r="CZ61" s="392">
        <v>0</v>
      </c>
      <c r="DA61" s="392">
        <v>0</v>
      </c>
      <c r="DB61" s="391">
        <v>0</v>
      </c>
      <c r="DC61" s="391">
        <v>0</v>
      </c>
      <c r="DD61" s="392"/>
      <c r="DE61" s="392"/>
      <c r="DF61" s="391">
        <v>0</v>
      </c>
      <c r="DG61" s="385">
        <v>0</v>
      </c>
      <c r="DH61" s="385"/>
      <c r="DI61" s="386"/>
      <c r="DJ61" s="386">
        <v>0</v>
      </c>
      <c r="DK61" s="386">
        <v>0</v>
      </c>
      <c r="DL61" s="386">
        <v>0</v>
      </c>
      <c r="DM61" s="386"/>
      <c r="DN61" s="386">
        <v>0</v>
      </c>
      <c r="DO61" s="386">
        <v>0</v>
      </c>
      <c r="DP61" s="385">
        <v>0</v>
      </c>
      <c r="DQ61" s="385">
        <v>0</v>
      </c>
      <c r="DR61" s="386"/>
      <c r="DS61" s="386"/>
      <c r="DT61" s="385">
        <v>0</v>
      </c>
      <c r="DU61" s="393">
        <v>0</v>
      </c>
      <c r="DV61" s="393"/>
      <c r="DW61" s="394"/>
      <c r="DX61" s="394">
        <v>0</v>
      </c>
      <c r="DY61" s="394">
        <v>0</v>
      </c>
      <c r="DZ61" s="394">
        <v>0</v>
      </c>
      <c r="EA61" s="394"/>
      <c r="EB61" s="394">
        <v>0</v>
      </c>
      <c r="EC61" s="394">
        <v>0</v>
      </c>
      <c r="ED61" s="393">
        <v>0</v>
      </c>
      <c r="EE61" s="393">
        <v>0</v>
      </c>
      <c r="EF61" s="394"/>
      <c r="EG61" s="394"/>
      <c r="EH61" s="393">
        <v>0</v>
      </c>
      <c r="EI61" s="383">
        <v>0</v>
      </c>
      <c r="EJ61" s="383">
        <v>119025.22238227149</v>
      </c>
      <c r="EK61" s="384"/>
      <c r="EL61" s="384">
        <v>0</v>
      </c>
      <c r="EM61" s="384">
        <v>0</v>
      </c>
      <c r="EN61" s="384">
        <v>0</v>
      </c>
      <c r="EO61" s="384">
        <v>972.81772853185612</v>
      </c>
      <c r="EP61" s="384">
        <v>0</v>
      </c>
      <c r="EQ61" s="384">
        <v>0</v>
      </c>
      <c r="ER61" s="383">
        <v>0</v>
      </c>
      <c r="ES61" s="383">
        <v>0</v>
      </c>
      <c r="ET61" s="384"/>
      <c r="EU61" s="384"/>
      <c r="EV61" s="383">
        <v>119998.04011080334</v>
      </c>
      <c r="EW61" s="381">
        <v>0</v>
      </c>
      <c r="EX61" s="381"/>
      <c r="EY61" s="382"/>
      <c r="EZ61" s="382">
        <v>0</v>
      </c>
      <c r="FA61" s="382">
        <v>0</v>
      </c>
      <c r="FB61" s="382">
        <v>0</v>
      </c>
      <c r="FC61" s="382"/>
      <c r="FD61" s="382">
        <v>0</v>
      </c>
      <c r="FE61" s="382">
        <v>0</v>
      </c>
      <c r="FF61" s="381">
        <v>0</v>
      </c>
      <c r="FG61" s="381">
        <v>0</v>
      </c>
      <c r="FH61" s="382"/>
      <c r="FI61" s="382"/>
      <c r="FJ61" s="381">
        <v>0</v>
      </c>
      <c r="FK61" s="387">
        <v>0</v>
      </c>
      <c r="FL61" s="387"/>
      <c r="FM61" s="388"/>
      <c r="FN61" s="388">
        <v>0</v>
      </c>
      <c r="FO61" s="388">
        <v>0</v>
      </c>
      <c r="FP61" s="388">
        <v>0</v>
      </c>
      <c r="FQ61" s="388"/>
      <c r="FR61" s="388">
        <v>0</v>
      </c>
      <c r="FS61" s="388">
        <v>0</v>
      </c>
      <c r="FT61" s="387">
        <v>0</v>
      </c>
      <c r="FU61" s="387">
        <v>0</v>
      </c>
      <c r="FV61" s="388"/>
      <c r="FW61" s="388"/>
      <c r="FX61" s="387">
        <v>0</v>
      </c>
      <c r="FY61" s="378"/>
      <c r="FZ61" s="395">
        <f t="shared" si="7"/>
        <v>646906.11175999115</v>
      </c>
      <c r="GA61" s="395">
        <f t="shared" si="7"/>
        <v>0</v>
      </c>
      <c r="GB61" s="395">
        <f t="shared" si="7"/>
        <v>3539.9756232686987</v>
      </c>
      <c r="GC61" s="395">
        <f t="shared" si="7"/>
        <v>0</v>
      </c>
      <c r="GD61" s="395">
        <f t="shared" si="7"/>
        <v>0</v>
      </c>
      <c r="GE61" s="395">
        <f t="shared" si="7"/>
        <v>0</v>
      </c>
      <c r="GF61" s="378"/>
      <c r="GG61" s="395">
        <f t="shared" si="3"/>
        <v>383920.07272211404</v>
      </c>
      <c r="GH61" s="395">
        <f t="shared" si="3"/>
        <v>0</v>
      </c>
      <c r="GI61" s="395">
        <f t="shared" si="3"/>
        <v>1026.8631578947368</v>
      </c>
      <c r="GJ61" s="395">
        <f t="shared" si="3"/>
        <v>0</v>
      </c>
      <c r="GK61" s="395">
        <f t="shared" si="3"/>
        <v>0</v>
      </c>
      <c r="GL61" s="395">
        <f t="shared" si="3"/>
        <v>0</v>
      </c>
      <c r="GM61" s="395"/>
      <c r="GN61" s="395">
        <v>0</v>
      </c>
      <c r="GO61" s="377">
        <v>0</v>
      </c>
      <c r="GP61" s="378"/>
      <c r="GQ61" s="378"/>
      <c r="GR61" s="378"/>
      <c r="GS61" s="378"/>
      <c r="GT61" s="378"/>
      <c r="GU61" s="378">
        <v>0</v>
      </c>
      <c r="GV61" s="378"/>
      <c r="GW61" s="378"/>
      <c r="GX61" s="378"/>
      <c r="GY61" s="378">
        <f t="shared" si="4"/>
        <v>383920.07272211404</v>
      </c>
      <c r="GZ61" s="378">
        <f t="shared" si="5"/>
        <v>0</v>
      </c>
      <c r="HA61" s="378">
        <f t="shared" si="6"/>
        <v>1026.8631578947368</v>
      </c>
    </row>
    <row r="62" spans="1:209" customFormat="1" ht="15">
      <c r="A62" s="266">
        <v>1022</v>
      </c>
      <c r="B62" s="266">
        <v>103135</v>
      </c>
      <c r="C62" s="266" t="s">
        <v>662</v>
      </c>
      <c r="D62" s="175" t="s">
        <v>442</v>
      </c>
      <c r="E62" s="267" t="s">
        <v>570</v>
      </c>
      <c r="F62" s="267" t="s">
        <v>571</v>
      </c>
      <c r="G62" s="320"/>
      <c r="H62" s="377">
        <v>0</v>
      </c>
      <c r="I62" s="377">
        <v>0</v>
      </c>
      <c r="J62" s="377">
        <v>0</v>
      </c>
      <c r="K62" s="377">
        <v>0</v>
      </c>
      <c r="L62" s="378"/>
      <c r="M62" s="379">
        <v>0</v>
      </c>
      <c r="N62" s="379">
        <v>343706.19511220121</v>
      </c>
      <c r="O62" s="380"/>
      <c r="P62" s="380">
        <v>0</v>
      </c>
      <c r="Q62" s="380">
        <v>0</v>
      </c>
      <c r="R62" s="380">
        <v>0</v>
      </c>
      <c r="S62" s="380">
        <v>2823.8736842105263</v>
      </c>
      <c r="T62" s="380">
        <v>0</v>
      </c>
      <c r="U62" s="380">
        <v>0</v>
      </c>
      <c r="V62" s="379">
        <v>0</v>
      </c>
      <c r="W62" s="379">
        <v>0</v>
      </c>
      <c r="X62" s="380"/>
      <c r="Y62" s="380">
        <v>0</v>
      </c>
      <c r="Z62" s="379">
        <v>346530.06879641174</v>
      </c>
      <c r="AA62" s="381">
        <v>0</v>
      </c>
      <c r="AB62" s="381"/>
      <c r="AC62" s="382"/>
      <c r="AD62" s="382">
        <v>0</v>
      </c>
      <c r="AE62" s="382">
        <v>0</v>
      </c>
      <c r="AF62" s="382">
        <v>0</v>
      </c>
      <c r="AG62" s="382"/>
      <c r="AH62" s="382">
        <v>0</v>
      </c>
      <c r="AI62" s="382">
        <v>0</v>
      </c>
      <c r="AJ62" s="381">
        <v>0</v>
      </c>
      <c r="AK62" s="381">
        <v>0</v>
      </c>
      <c r="AL62" s="382"/>
      <c r="AM62" s="382">
        <v>0</v>
      </c>
      <c r="AN62" s="381">
        <v>0</v>
      </c>
      <c r="AO62" s="383">
        <v>0</v>
      </c>
      <c r="AP62" s="383"/>
      <c r="AQ62" s="384"/>
      <c r="AR62" s="384">
        <v>0</v>
      </c>
      <c r="AS62" s="384">
        <v>0</v>
      </c>
      <c r="AT62" s="384">
        <v>0</v>
      </c>
      <c r="AU62" s="384"/>
      <c r="AV62" s="384">
        <v>0</v>
      </c>
      <c r="AW62" s="384">
        <v>0</v>
      </c>
      <c r="AX62" s="383">
        <v>0</v>
      </c>
      <c r="AY62" s="383">
        <v>0</v>
      </c>
      <c r="AZ62" s="384"/>
      <c r="BA62" s="384">
        <v>0</v>
      </c>
      <c r="BB62" s="383">
        <v>0</v>
      </c>
      <c r="BC62" s="385">
        <v>0</v>
      </c>
      <c r="BD62" s="385"/>
      <c r="BE62" s="386"/>
      <c r="BF62" s="386">
        <v>0</v>
      </c>
      <c r="BG62" s="386">
        <v>0</v>
      </c>
      <c r="BH62" s="386">
        <v>0</v>
      </c>
      <c r="BI62" s="386"/>
      <c r="BJ62" s="386">
        <v>0</v>
      </c>
      <c r="BK62" s="386">
        <v>0</v>
      </c>
      <c r="BL62" s="385">
        <v>0</v>
      </c>
      <c r="BM62" s="385">
        <v>0</v>
      </c>
      <c r="BN62" s="386"/>
      <c r="BO62" s="386"/>
      <c r="BP62" s="385">
        <v>0</v>
      </c>
      <c r="BQ62" s="387">
        <v>0</v>
      </c>
      <c r="BR62" s="387"/>
      <c r="BS62" s="388"/>
      <c r="BT62" s="388">
        <v>0</v>
      </c>
      <c r="BU62" s="388">
        <v>0</v>
      </c>
      <c r="BV62" s="388">
        <v>0</v>
      </c>
      <c r="BW62" s="388"/>
      <c r="BX62" s="388">
        <v>0</v>
      </c>
      <c r="BY62" s="388">
        <v>0</v>
      </c>
      <c r="BZ62" s="387">
        <v>0</v>
      </c>
      <c r="CA62" s="387">
        <v>0</v>
      </c>
      <c r="CB62" s="388"/>
      <c r="CC62" s="388"/>
      <c r="CD62" s="387">
        <v>0</v>
      </c>
      <c r="CE62" s="389">
        <v>0</v>
      </c>
      <c r="CF62" s="389">
        <v>97334.802988582815</v>
      </c>
      <c r="CG62" s="390"/>
      <c r="CH62" s="390">
        <v>0</v>
      </c>
      <c r="CI62" s="390">
        <v>0</v>
      </c>
      <c r="CJ62" s="390">
        <v>0</v>
      </c>
      <c r="CK62" s="390">
        <v>0</v>
      </c>
      <c r="CL62" s="390">
        <v>0</v>
      </c>
      <c r="CM62" s="390">
        <v>0</v>
      </c>
      <c r="CN62" s="389">
        <v>0</v>
      </c>
      <c r="CO62" s="389">
        <v>0</v>
      </c>
      <c r="CP62" s="390"/>
      <c r="CQ62" s="390"/>
      <c r="CR62" s="389">
        <v>97334.802988582815</v>
      </c>
      <c r="CS62" s="391">
        <v>0</v>
      </c>
      <c r="CT62" s="391"/>
      <c r="CU62" s="392"/>
      <c r="CV62" s="392">
        <v>0</v>
      </c>
      <c r="CW62" s="392">
        <v>0</v>
      </c>
      <c r="CX62" s="392">
        <v>0</v>
      </c>
      <c r="CY62" s="392"/>
      <c r="CZ62" s="392">
        <v>0</v>
      </c>
      <c r="DA62" s="392">
        <v>0</v>
      </c>
      <c r="DB62" s="391">
        <v>0</v>
      </c>
      <c r="DC62" s="391">
        <v>0</v>
      </c>
      <c r="DD62" s="392"/>
      <c r="DE62" s="392"/>
      <c r="DF62" s="391">
        <v>0</v>
      </c>
      <c r="DG62" s="385">
        <v>0</v>
      </c>
      <c r="DH62" s="385"/>
      <c r="DI62" s="386"/>
      <c r="DJ62" s="386">
        <v>0</v>
      </c>
      <c r="DK62" s="386">
        <v>0</v>
      </c>
      <c r="DL62" s="386">
        <v>0</v>
      </c>
      <c r="DM62" s="386"/>
      <c r="DN62" s="386">
        <v>0</v>
      </c>
      <c r="DO62" s="386">
        <v>0</v>
      </c>
      <c r="DP62" s="385">
        <v>0</v>
      </c>
      <c r="DQ62" s="385">
        <v>0</v>
      </c>
      <c r="DR62" s="386"/>
      <c r="DS62" s="386"/>
      <c r="DT62" s="385">
        <v>0</v>
      </c>
      <c r="DU62" s="393">
        <v>0</v>
      </c>
      <c r="DV62" s="393"/>
      <c r="DW62" s="394"/>
      <c r="DX62" s="394">
        <v>0</v>
      </c>
      <c r="DY62" s="394">
        <v>0</v>
      </c>
      <c r="DZ62" s="394">
        <v>0</v>
      </c>
      <c r="EA62" s="394"/>
      <c r="EB62" s="394">
        <v>0</v>
      </c>
      <c r="EC62" s="394">
        <v>0</v>
      </c>
      <c r="ED62" s="393">
        <v>0</v>
      </c>
      <c r="EE62" s="393">
        <v>0</v>
      </c>
      <c r="EF62" s="394"/>
      <c r="EG62" s="394"/>
      <c r="EH62" s="393">
        <v>0</v>
      </c>
      <c r="EI62" s="383">
        <v>0</v>
      </c>
      <c r="EJ62" s="383">
        <v>95771.520000000019</v>
      </c>
      <c r="EK62" s="384"/>
      <c r="EL62" s="384">
        <v>0</v>
      </c>
      <c r="EM62" s="384">
        <v>0</v>
      </c>
      <c r="EN62" s="384">
        <v>0</v>
      </c>
      <c r="EO62" s="384">
        <v>1571.4747922437675</v>
      </c>
      <c r="EP62" s="384">
        <v>0</v>
      </c>
      <c r="EQ62" s="384">
        <v>0</v>
      </c>
      <c r="ER62" s="383">
        <v>0</v>
      </c>
      <c r="ES62" s="383">
        <v>0</v>
      </c>
      <c r="ET62" s="384"/>
      <c r="EU62" s="384"/>
      <c r="EV62" s="383">
        <v>97342.994792243786</v>
      </c>
      <c r="EW62" s="381">
        <v>0</v>
      </c>
      <c r="EX62" s="381"/>
      <c r="EY62" s="382"/>
      <c r="EZ62" s="382">
        <v>0</v>
      </c>
      <c r="FA62" s="382">
        <v>0</v>
      </c>
      <c r="FB62" s="382">
        <v>0</v>
      </c>
      <c r="FC62" s="382"/>
      <c r="FD62" s="382">
        <v>0</v>
      </c>
      <c r="FE62" s="382">
        <v>0</v>
      </c>
      <c r="FF62" s="381">
        <v>0</v>
      </c>
      <c r="FG62" s="381">
        <v>0</v>
      </c>
      <c r="FH62" s="382"/>
      <c r="FI62" s="382"/>
      <c r="FJ62" s="381">
        <v>0</v>
      </c>
      <c r="FK62" s="387">
        <v>0</v>
      </c>
      <c r="FL62" s="387"/>
      <c r="FM62" s="388"/>
      <c r="FN62" s="388">
        <v>0</v>
      </c>
      <c r="FO62" s="388">
        <v>0</v>
      </c>
      <c r="FP62" s="388">
        <v>0</v>
      </c>
      <c r="FQ62" s="388"/>
      <c r="FR62" s="388">
        <v>0</v>
      </c>
      <c r="FS62" s="388">
        <v>0</v>
      </c>
      <c r="FT62" s="387">
        <v>0</v>
      </c>
      <c r="FU62" s="387">
        <v>0</v>
      </c>
      <c r="FV62" s="388"/>
      <c r="FW62" s="388"/>
      <c r="FX62" s="387">
        <v>0</v>
      </c>
      <c r="FY62" s="378"/>
      <c r="FZ62" s="395">
        <f t="shared" si="7"/>
        <v>536812.51810078404</v>
      </c>
      <c r="GA62" s="395">
        <f t="shared" si="7"/>
        <v>0</v>
      </c>
      <c r="GB62" s="395">
        <f t="shared" si="7"/>
        <v>4395.3484764542936</v>
      </c>
      <c r="GC62" s="395">
        <f t="shared" si="7"/>
        <v>0</v>
      </c>
      <c r="GD62" s="395">
        <f t="shared" si="7"/>
        <v>0</v>
      </c>
      <c r="GE62" s="395">
        <f t="shared" si="7"/>
        <v>0</v>
      </c>
      <c r="GF62" s="378"/>
      <c r="GG62" s="395">
        <f t="shared" si="3"/>
        <v>343706.19511220121</v>
      </c>
      <c r="GH62" s="395">
        <f t="shared" si="3"/>
        <v>0</v>
      </c>
      <c r="GI62" s="395">
        <f t="shared" si="3"/>
        <v>2823.8736842105263</v>
      </c>
      <c r="GJ62" s="395">
        <f t="shared" si="3"/>
        <v>0</v>
      </c>
      <c r="GK62" s="395">
        <f t="shared" si="3"/>
        <v>0</v>
      </c>
      <c r="GL62" s="395">
        <f t="shared" si="3"/>
        <v>0</v>
      </c>
      <c r="GM62" s="395"/>
      <c r="GN62" s="395">
        <v>0</v>
      </c>
      <c r="GO62" s="377">
        <v>0</v>
      </c>
      <c r="GP62" s="378"/>
      <c r="GQ62" s="378"/>
      <c r="GR62" s="378"/>
      <c r="GS62" s="378"/>
      <c r="GT62" s="378"/>
      <c r="GU62" s="378">
        <v>0</v>
      </c>
      <c r="GV62" s="378"/>
      <c r="GW62" s="378"/>
      <c r="GX62" s="378"/>
      <c r="GY62" s="378">
        <f t="shared" si="4"/>
        <v>343706.19511220121</v>
      </c>
      <c r="GZ62" s="378">
        <f t="shared" si="5"/>
        <v>0</v>
      </c>
      <c r="HA62" s="378">
        <f t="shared" si="6"/>
        <v>2823.8736842105263</v>
      </c>
    </row>
    <row r="63" spans="1:209" customFormat="1" ht="15">
      <c r="A63" s="266">
        <v>2087</v>
      </c>
      <c r="B63" s="266">
        <v>103205</v>
      </c>
      <c r="C63" s="266" t="s">
        <v>663</v>
      </c>
      <c r="D63" s="175" t="s">
        <v>443</v>
      </c>
      <c r="E63" s="267" t="s">
        <v>573</v>
      </c>
      <c r="F63" s="267" t="s">
        <v>571</v>
      </c>
      <c r="G63" s="320"/>
      <c r="H63" s="377">
        <v>2121556.2484113574</v>
      </c>
      <c r="I63" s="377">
        <v>-8841.119999999999</v>
      </c>
      <c r="J63" s="377">
        <v>-25826.99</v>
      </c>
      <c r="K63" s="377">
        <v>2086888.1384113573</v>
      </c>
      <c r="L63" s="378"/>
      <c r="M63" s="379">
        <v>176796.35403427979</v>
      </c>
      <c r="N63" s="379">
        <v>0</v>
      </c>
      <c r="O63" s="380"/>
      <c r="P63" s="380">
        <v>0</v>
      </c>
      <c r="Q63" s="380">
        <v>0</v>
      </c>
      <c r="R63" s="380">
        <v>0</v>
      </c>
      <c r="S63" s="380">
        <v>0</v>
      </c>
      <c r="T63" s="380">
        <v>0</v>
      </c>
      <c r="U63" s="380">
        <v>0</v>
      </c>
      <c r="V63" s="379">
        <v>-736.75999999999988</v>
      </c>
      <c r="W63" s="379">
        <v>-2152.249166666667</v>
      </c>
      <c r="X63" s="380"/>
      <c r="Y63" s="380">
        <v>0</v>
      </c>
      <c r="Z63" s="379">
        <v>173907.34486761311</v>
      </c>
      <c r="AA63" s="381">
        <v>176796.35403427979</v>
      </c>
      <c r="AB63" s="381"/>
      <c r="AC63" s="382"/>
      <c r="AD63" s="382">
        <v>0</v>
      </c>
      <c r="AE63" s="382">
        <v>0</v>
      </c>
      <c r="AF63" s="382">
        <v>0</v>
      </c>
      <c r="AG63" s="382"/>
      <c r="AH63" s="382">
        <v>0</v>
      </c>
      <c r="AI63" s="382">
        <v>0</v>
      </c>
      <c r="AJ63" s="381">
        <v>-736.75999999999988</v>
      </c>
      <c r="AK63" s="381">
        <v>-2152.249166666667</v>
      </c>
      <c r="AL63" s="382"/>
      <c r="AM63" s="382">
        <v>0</v>
      </c>
      <c r="AN63" s="381">
        <v>173907.34486761311</v>
      </c>
      <c r="AO63" s="383">
        <v>176796.35403427979</v>
      </c>
      <c r="AP63" s="383"/>
      <c r="AQ63" s="384"/>
      <c r="AR63" s="384">
        <v>0</v>
      </c>
      <c r="AS63" s="384">
        <v>0</v>
      </c>
      <c r="AT63" s="384">
        <v>0</v>
      </c>
      <c r="AU63" s="384"/>
      <c r="AV63" s="384">
        <v>0</v>
      </c>
      <c r="AW63" s="384">
        <v>0</v>
      </c>
      <c r="AX63" s="383">
        <v>-736.75999999999988</v>
      </c>
      <c r="AY63" s="383">
        <v>-2152.249166666667</v>
      </c>
      <c r="AZ63" s="384"/>
      <c r="BA63" s="384">
        <v>0</v>
      </c>
      <c r="BB63" s="383">
        <v>173907.34486761311</v>
      </c>
      <c r="BC63" s="385">
        <v>176796.35403427979</v>
      </c>
      <c r="BD63" s="385"/>
      <c r="BE63" s="386"/>
      <c r="BF63" s="386">
        <v>0</v>
      </c>
      <c r="BG63" s="386">
        <v>0</v>
      </c>
      <c r="BH63" s="386">
        <v>0</v>
      </c>
      <c r="BI63" s="386"/>
      <c r="BJ63" s="386">
        <v>0</v>
      </c>
      <c r="BK63" s="386">
        <v>0</v>
      </c>
      <c r="BL63" s="385">
        <v>-736.75999999999988</v>
      </c>
      <c r="BM63" s="385">
        <v>-2152.249166666667</v>
      </c>
      <c r="BN63" s="386"/>
      <c r="BO63" s="386"/>
      <c r="BP63" s="385">
        <v>173907.34486761311</v>
      </c>
      <c r="BQ63" s="387">
        <v>176796.35403427979</v>
      </c>
      <c r="BR63" s="387"/>
      <c r="BS63" s="388"/>
      <c r="BT63" s="388">
        <v>0</v>
      </c>
      <c r="BU63" s="388">
        <v>0</v>
      </c>
      <c r="BV63" s="388">
        <v>0</v>
      </c>
      <c r="BW63" s="388"/>
      <c r="BX63" s="388">
        <v>0</v>
      </c>
      <c r="BY63" s="388">
        <v>0</v>
      </c>
      <c r="BZ63" s="387">
        <v>-736.75999999999988</v>
      </c>
      <c r="CA63" s="387">
        <v>-2152.249166666667</v>
      </c>
      <c r="CB63" s="388"/>
      <c r="CC63" s="388"/>
      <c r="CD63" s="387">
        <v>173907.34486761311</v>
      </c>
      <c r="CE63" s="389">
        <v>176796.35403427979</v>
      </c>
      <c r="CF63" s="389">
        <v>0</v>
      </c>
      <c r="CG63" s="390"/>
      <c r="CH63" s="390">
        <v>0</v>
      </c>
      <c r="CI63" s="390">
        <v>0</v>
      </c>
      <c r="CJ63" s="390">
        <v>0</v>
      </c>
      <c r="CK63" s="390">
        <v>0</v>
      </c>
      <c r="CL63" s="390">
        <v>0</v>
      </c>
      <c r="CM63" s="390">
        <v>0</v>
      </c>
      <c r="CN63" s="389">
        <v>-736.75999999999988</v>
      </c>
      <c r="CO63" s="389">
        <v>-2152.249166666667</v>
      </c>
      <c r="CP63" s="390"/>
      <c r="CQ63" s="390"/>
      <c r="CR63" s="389">
        <v>173907.34486761311</v>
      </c>
      <c r="CS63" s="391">
        <v>176796.35403427979</v>
      </c>
      <c r="CT63" s="391"/>
      <c r="CU63" s="392"/>
      <c r="CV63" s="392">
        <v>0</v>
      </c>
      <c r="CW63" s="392">
        <v>0</v>
      </c>
      <c r="CX63" s="392">
        <v>0</v>
      </c>
      <c r="CY63" s="392"/>
      <c r="CZ63" s="392">
        <v>0</v>
      </c>
      <c r="DA63" s="392">
        <v>0</v>
      </c>
      <c r="DB63" s="391">
        <v>-736.75999999999988</v>
      </c>
      <c r="DC63" s="391">
        <v>-2152.249166666667</v>
      </c>
      <c r="DD63" s="392"/>
      <c r="DE63" s="392"/>
      <c r="DF63" s="391">
        <v>173907.34486761311</v>
      </c>
      <c r="DG63" s="385">
        <v>176796.35403427979</v>
      </c>
      <c r="DH63" s="385"/>
      <c r="DI63" s="386"/>
      <c r="DJ63" s="386">
        <v>0</v>
      </c>
      <c r="DK63" s="386">
        <v>0</v>
      </c>
      <c r="DL63" s="386">
        <v>0</v>
      </c>
      <c r="DM63" s="386"/>
      <c r="DN63" s="386">
        <v>0</v>
      </c>
      <c r="DO63" s="386">
        <v>0</v>
      </c>
      <c r="DP63" s="385">
        <v>-736.75999999999988</v>
      </c>
      <c r="DQ63" s="385">
        <v>-2152.249166666667</v>
      </c>
      <c r="DR63" s="386"/>
      <c r="DS63" s="386"/>
      <c r="DT63" s="385">
        <v>173907.34486761311</v>
      </c>
      <c r="DU63" s="393">
        <v>176796.35403427979</v>
      </c>
      <c r="DV63" s="393"/>
      <c r="DW63" s="394"/>
      <c r="DX63" s="394">
        <v>0</v>
      </c>
      <c r="DY63" s="394">
        <v>0</v>
      </c>
      <c r="DZ63" s="394">
        <v>0</v>
      </c>
      <c r="EA63" s="394"/>
      <c r="EB63" s="394">
        <v>0</v>
      </c>
      <c r="EC63" s="394">
        <v>0</v>
      </c>
      <c r="ED63" s="393">
        <v>-736.75999999999988</v>
      </c>
      <c r="EE63" s="393">
        <v>-2152.249166666667</v>
      </c>
      <c r="EF63" s="394"/>
      <c r="EG63" s="394"/>
      <c r="EH63" s="393">
        <v>173907.34486761311</v>
      </c>
      <c r="EI63" s="383">
        <v>176796.35403427979</v>
      </c>
      <c r="EJ63" s="383">
        <v>0</v>
      </c>
      <c r="EK63" s="384"/>
      <c r="EL63" s="384">
        <v>0</v>
      </c>
      <c r="EM63" s="384">
        <v>0</v>
      </c>
      <c r="EN63" s="384">
        <v>0</v>
      </c>
      <c r="EO63" s="384">
        <v>0</v>
      </c>
      <c r="EP63" s="384">
        <v>0</v>
      </c>
      <c r="EQ63" s="384">
        <v>0</v>
      </c>
      <c r="ER63" s="383">
        <v>-736.75999999999988</v>
      </c>
      <c r="ES63" s="383">
        <v>-2152.249166666667</v>
      </c>
      <c r="ET63" s="384"/>
      <c r="EU63" s="384"/>
      <c r="EV63" s="383">
        <v>173907.34486761311</v>
      </c>
      <c r="EW63" s="381">
        <v>176796.35403427979</v>
      </c>
      <c r="EX63" s="381"/>
      <c r="EY63" s="382"/>
      <c r="EZ63" s="382">
        <v>0</v>
      </c>
      <c r="FA63" s="382">
        <v>0</v>
      </c>
      <c r="FB63" s="382">
        <v>0</v>
      </c>
      <c r="FC63" s="382"/>
      <c r="FD63" s="382">
        <v>0</v>
      </c>
      <c r="FE63" s="382">
        <v>0</v>
      </c>
      <c r="FF63" s="381">
        <v>-736.75999999999988</v>
      </c>
      <c r="FG63" s="381">
        <v>-2152.249166666667</v>
      </c>
      <c r="FH63" s="382"/>
      <c r="FI63" s="382"/>
      <c r="FJ63" s="381">
        <v>173907.34486761311</v>
      </c>
      <c r="FK63" s="387">
        <v>176796.35403427979</v>
      </c>
      <c r="FL63" s="387"/>
      <c r="FM63" s="388"/>
      <c r="FN63" s="388">
        <v>0</v>
      </c>
      <c r="FO63" s="388">
        <v>0</v>
      </c>
      <c r="FP63" s="388">
        <v>0</v>
      </c>
      <c r="FQ63" s="388"/>
      <c r="FR63" s="388">
        <v>0</v>
      </c>
      <c r="FS63" s="388">
        <v>0</v>
      </c>
      <c r="FT63" s="387">
        <v>-736.75999999999988</v>
      </c>
      <c r="FU63" s="387">
        <v>-2152.249166666667</v>
      </c>
      <c r="FV63" s="388"/>
      <c r="FW63" s="388"/>
      <c r="FX63" s="387">
        <v>173907.34486761311</v>
      </c>
      <c r="FY63" s="378"/>
      <c r="FZ63" s="395">
        <f t="shared" si="7"/>
        <v>2121556.2484113569</v>
      </c>
      <c r="GA63" s="395">
        <f t="shared" si="7"/>
        <v>0</v>
      </c>
      <c r="GB63" s="395">
        <f t="shared" si="7"/>
        <v>0</v>
      </c>
      <c r="GC63" s="395">
        <f t="shared" si="7"/>
        <v>-8841.1200000000008</v>
      </c>
      <c r="GD63" s="395">
        <f t="shared" si="7"/>
        <v>-25826.990000000009</v>
      </c>
      <c r="GE63" s="395">
        <f t="shared" si="7"/>
        <v>0</v>
      </c>
      <c r="GF63" s="378"/>
      <c r="GG63" s="395">
        <f t="shared" si="3"/>
        <v>530389.06210283935</v>
      </c>
      <c r="GH63" s="395">
        <f t="shared" si="3"/>
        <v>0</v>
      </c>
      <c r="GI63" s="395">
        <f t="shared" ref="GH63:GL114" si="8">SUMIFS($M63:$FX63,$M$7:$FX$7,GI$7,$M$4:$FX$4,$GG$6)</f>
        <v>0</v>
      </c>
      <c r="GJ63" s="395">
        <f t="shared" si="8"/>
        <v>-2210.2799999999997</v>
      </c>
      <c r="GK63" s="395">
        <f t="shared" si="8"/>
        <v>-6456.7475000000013</v>
      </c>
      <c r="GL63" s="395">
        <f t="shared" si="8"/>
        <v>0</v>
      </c>
      <c r="GM63" s="395"/>
      <c r="GN63" s="395">
        <v>0</v>
      </c>
      <c r="GO63" s="377">
        <v>0</v>
      </c>
      <c r="GP63" s="378"/>
      <c r="GQ63" s="378"/>
      <c r="GR63" s="378"/>
      <c r="GS63" s="378"/>
      <c r="GT63" s="378"/>
      <c r="GU63" s="378">
        <v>8062</v>
      </c>
      <c r="GV63" s="378"/>
      <c r="GW63" s="378"/>
      <c r="GX63" s="378"/>
      <c r="GY63" s="378">
        <f t="shared" si="4"/>
        <v>530389.06210283935</v>
      </c>
      <c r="GZ63" s="378">
        <f t="shared" si="5"/>
        <v>0</v>
      </c>
      <c r="HA63" s="378">
        <f t="shared" si="6"/>
        <v>0</v>
      </c>
    </row>
    <row r="64" spans="1:209" customFormat="1" ht="15">
      <c r="A64" s="266">
        <v>2466</v>
      </c>
      <c r="B64" s="266">
        <v>103392</v>
      </c>
      <c r="C64" s="266" t="s">
        <v>664</v>
      </c>
      <c r="D64" s="175" t="s">
        <v>444</v>
      </c>
      <c r="E64" s="267" t="s">
        <v>573</v>
      </c>
      <c r="F64" s="267" t="s">
        <v>571</v>
      </c>
      <c r="G64" s="320"/>
      <c r="H64" s="377">
        <v>3662527.6129346667</v>
      </c>
      <c r="I64" s="377">
        <v>-15752.32</v>
      </c>
      <c r="J64" s="377">
        <v>-30739.81</v>
      </c>
      <c r="K64" s="377">
        <v>3616035.4829346668</v>
      </c>
      <c r="L64" s="378"/>
      <c r="M64" s="379">
        <v>305210.63441122224</v>
      </c>
      <c r="N64" s="379">
        <v>62605.016842105259</v>
      </c>
      <c r="O64" s="380"/>
      <c r="P64" s="380">
        <v>0</v>
      </c>
      <c r="Q64" s="380">
        <v>0</v>
      </c>
      <c r="R64" s="380">
        <v>0</v>
      </c>
      <c r="S64" s="380">
        <v>0</v>
      </c>
      <c r="T64" s="380">
        <v>0</v>
      </c>
      <c r="U64" s="380">
        <v>0</v>
      </c>
      <c r="V64" s="379">
        <v>-1312.6933333333334</v>
      </c>
      <c r="W64" s="379">
        <v>-2561.6508333333336</v>
      </c>
      <c r="X64" s="380"/>
      <c r="Y64" s="380">
        <v>0</v>
      </c>
      <c r="Z64" s="379">
        <v>363941.30708666082</v>
      </c>
      <c r="AA64" s="381">
        <v>305210.63441122224</v>
      </c>
      <c r="AB64" s="381"/>
      <c r="AC64" s="382"/>
      <c r="AD64" s="382">
        <v>0</v>
      </c>
      <c r="AE64" s="382">
        <v>0</v>
      </c>
      <c r="AF64" s="382">
        <v>0</v>
      </c>
      <c r="AG64" s="382"/>
      <c r="AH64" s="382">
        <v>0</v>
      </c>
      <c r="AI64" s="382">
        <v>0</v>
      </c>
      <c r="AJ64" s="381">
        <v>-1312.6933333333334</v>
      </c>
      <c r="AK64" s="381">
        <v>-2561.6508333333336</v>
      </c>
      <c r="AL64" s="382"/>
      <c r="AM64" s="382">
        <v>0</v>
      </c>
      <c r="AN64" s="381">
        <v>301336.29024455557</v>
      </c>
      <c r="AO64" s="383">
        <v>305210.63441122224</v>
      </c>
      <c r="AP64" s="383"/>
      <c r="AQ64" s="384"/>
      <c r="AR64" s="384">
        <v>0</v>
      </c>
      <c r="AS64" s="384">
        <v>0</v>
      </c>
      <c r="AT64" s="384">
        <v>0</v>
      </c>
      <c r="AU64" s="384"/>
      <c r="AV64" s="384">
        <v>0</v>
      </c>
      <c r="AW64" s="384">
        <v>0</v>
      </c>
      <c r="AX64" s="383">
        <v>-1312.6933333333334</v>
      </c>
      <c r="AY64" s="383">
        <v>-2561.6508333333336</v>
      </c>
      <c r="AZ64" s="384"/>
      <c r="BA64" s="384">
        <v>0</v>
      </c>
      <c r="BB64" s="383">
        <v>301336.29024455557</v>
      </c>
      <c r="BC64" s="385">
        <v>305210.63441122224</v>
      </c>
      <c r="BD64" s="385"/>
      <c r="BE64" s="386"/>
      <c r="BF64" s="386">
        <v>0</v>
      </c>
      <c r="BG64" s="386">
        <v>0</v>
      </c>
      <c r="BH64" s="386">
        <v>0</v>
      </c>
      <c r="BI64" s="386"/>
      <c r="BJ64" s="386">
        <v>0</v>
      </c>
      <c r="BK64" s="386">
        <v>0</v>
      </c>
      <c r="BL64" s="385">
        <v>-1312.6933333333334</v>
      </c>
      <c r="BM64" s="385">
        <v>-2561.6508333333336</v>
      </c>
      <c r="BN64" s="386"/>
      <c r="BO64" s="386"/>
      <c r="BP64" s="385">
        <v>301336.29024455557</v>
      </c>
      <c r="BQ64" s="387">
        <v>305210.63441122224</v>
      </c>
      <c r="BR64" s="387"/>
      <c r="BS64" s="388"/>
      <c r="BT64" s="388">
        <v>0</v>
      </c>
      <c r="BU64" s="388">
        <v>0</v>
      </c>
      <c r="BV64" s="388">
        <v>0</v>
      </c>
      <c r="BW64" s="388"/>
      <c r="BX64" s="388">
        <v>0</v>
      </c>
      <c r="BY64" s="388">
        <v>0</v>
      </c>
      <c r="BZ64" s="387">
        <v>-1312.6933333333334</v>
      </c>
      <c r="CA64" s="387">
        <v>-2561.6508333333336</v>
      </c>
      <c r="CB64" s="388"/>
      <c r="CC64" s="388"/>
      <c r="CD64" s="387">
        <v>301336.29024455557</v>
      </c>
      <c r="CE64" s="389">
        <v>305210.63441122224</v>
      </c>
      <c r="CF64" s="389">
        <v>42360.240000000005</v>
      </c>
      <c r="CG64" s="390"/>
      <c r="CH64" s="390">
        <v>0</v>
      </c>
      <c r="CI64" s="390">
        <v>0</v>
      </c>
      <c r="CJ64" s="390">
        <v>0</v>
      </c>
      <c r="CK64" s="390">
        <v>0</v>
      </c>
      <c r="CL64" s="390">
        <v>0</v>
      </c>
      <c r="CM64" s="390">
        <v>0</v>
      </c>
      <c r="CN64" s="389">
        <v>-1312.6933333333334</v>
      </c>
      <c r="CO64" s="389">
        <v>-2561.6508333333336</v>
      </c>
      <c r="CP64" s="390"/>
      <c r="CQ64" s="390"/>
      <c r="CR64" s="389">
        <v>343696.53024455556</v>
      </c>
      <c r="CS64" s="391">
        <v>305210.63441122224</v>
      </c>
      <c r="CT64" s="391"/>
      <c r="CU64" s="392"/>
      <c r="CV64" s="392">
        <v>0</v>
      </c>
      <c r="CW64" s="392">
        <v>0</v>
      </c>
      <c r="CX64" s="392">
        <v>0</v>
      </c>
      <c r="CY64" s="392"/>
      <c r="CZ64" s="392">
        <v>0</v>
      </c>
      <c r="DA64" s="392">
        <v>0</v>
      </c>
      <c r="DB64" s="391">
        <v>-1312.6933333333334</v>
      </c>
      <c r="DC64" s="391">
        <v>-2561.6508333333336</v>
      </c>
      <c r="DD64" s="392"/>
      <c r="DE64" s="392"/>
      <c r="DF64" s="391">
        <v>301336.29024455557</v>
      </c>
      <c r="DG64" s="385">
        <v>305210.63441122224</v>
      </c>
      <c r="DH64" s="385"/>
      <c r="DI64" s="386"/>
      <c r="DJ64" s="386">
        <v>0</v>
      </c>
      <c r="DK64" s="386">
        <v>0</v>
      </c>
      <c r="DL64" s="386">
        <v>0</v>
      </c>
      <c r="DM64" s="386"/>
      <c r="DN64" s="386">
        <v>0</v>
      </c>
      <c r="DO64" s="386">
        <v>0</v>
      </c>
      <c r="DP64" s="385">
        <v>-1312.6933333333334</v>
      </c>
      <c r="DQ64" s="385">
        <v>-2561.6508333333336</v>
      </c>
      <c r="DR64" s="386"/>
      <c r="DS64" s="386"/>
      <c r="DT64" s="385">
        <v>301336.29024455557</v>
      </c>
      <c r="DU64" s="393">
        <v>305210.63441122224</v>
      </c>
      <c r="DV64" s="393"/>
      <c r="DW64" s="394"/>
      <c r="DX64" s="394">
        <v>0</v>
      </c>
      <c r="DY64" s="394">
        <v>0</v>
      </c>
      <c r="DZ64" s="394">
        <v>0</v>
      </c>
      <c r="EA64" s="394"/>
      <c r="EB64" s="394">
        <v>0</v>
      </c>
      <c r="EC64" s="394">
        <v>0</v>
      </c>
      <c r="ED64" s="393">
        <v>-1312.6933333333334</v>
      </c>
      <c r="EE64" s="393">
        <v>-2561.6508333333336</v>
      </c>
      <c r="EF64" s="394"/>
      <c r="EG64" s="394"/>
      <c r="EH64" s="393">
        <v>301336.29024455557</v>
      </c>
      <c r="EI64" s="383">
        <v>305210.63441122224</v>
      </c>
      <c r="EJ64" s="383">
        <v>47234.16199445985</v>
      </c>
      <c r="EK64" s="384"/>
      <c r="EL64" s="384">
        <v>0</v>
      </c>
      <c r="EM64" s="384">
        <v>0</v>
      </c>
      <c r="EN64" s="384">
        <v>0</v>
      </c>
      <c r="EO64" s="384">
        <v>0</v>
      </c>
      <c r="EP64" s="384">
        <v>0</v>
      </c>
      <c r="EQ64" s="384">
        <v>0</v>
      </c>
      <c r="ER64" s="383">
        <v>-1312.6933333333334</v>
      </c>
      <c r="ES64" s="383">
        <v>-2561.6508333333336</v>
      </c>
      <c r="ET64" s="384"/>
      <c r="EU64" s="384"/>
      <c r="EV64" s="383">
        <v>348570.45223901543</v>
      </c>
      <c r="EW64" s="381">
        <v>305210.63441122224</v>
      </c>
      <c r="EX64" s="381"/>
      <c r="EY64" s="382"/>
      <c r="EZ64" s="382">
        <v>0</v>
      </c>
      <c r="FA64" s="382">
        <v>0</v>
      </c>
      <c r="FB64" s="382">
        <v>0</v>
      </c>
      <c r="FC64" s="382"/>
      <c r="FD64" s="382">
        <v>0</v>
      </c>
      <c r="FE64" s="382">
        <v>0</v>
      </c>
      <c r="FF64" s="381">
        <v>-1312.6933333333334</v>
      </c>
      <c r="FG64" s="381">
        <v>-2561.6508333333336</v>
      </c>
      <c r="FH64" s="382"/>
      <c r="FI64" s="382"/>
      <c r="FJ64" s="381">
        <v>301336.29024455557</v>
      </c>
      <c r="FK64" s="387">
        <v>305210.63441122224</v>
      </c>
      <c r="FL64" s="387"/>
      <c r="FM64" s="388"/>
      <c r="FN64" s="388">
        <v>0</v>
      </c>
      <c r="FO64" s="388">
        <v>0</v>
      </c>
      <c r="FP64" s="388">
        <v>0</v>
      </c>
      <c r="FQ64" s="388"/>
      <c r="FR64" s="388">
        <v>0</v>
      </c>
      <c r="FS64" s="388">
        <v>0</v>
      </c>
      <c r="FT64" s="387">
        <v>-1312.6933333333334</v>
      </c>
      <c r="FU64" s="387">
        <v>-2561.6508333333336</v>
      </c>
      <c r="FV64" s="388"/>
      <c r="FW64" s="388"/>
      <c r="FX64" s="387">
        <v>301336.29024455557</v>
      </c>
      <c r="FY64" s="378"/>
      <c r="FZ64" s="395">
        <f t="shared" si="7"/>
        <v>3814727.0317712328</v>
      </c>
      <c r="GA64" s="395">
        <f t="shared" si="7"/>
        <v>0</v>
      </c>
      <c r="GB64" s="395">
        <f t="shared" si="7"/>
        <v>0</v>
      </c>
      <c r="GC64" s="395">
        <f t="shared" si="7"/>
        <v>-15752.319999999998</v>
      </c>
      <c r="GD64" s="395">
        <f t="shared" si="7"/>
        <v>-30739.81</v>
      </c>
      <c r="GE64" s="395">
        <f t="shared" si="7"/>
        <v>0</v>
      </c>
      <c r="GF64" s="378"/>
      <c r="GG64" s="395">
        <f t="shared" si="3"/>
        <v>978236.9200757721</v>
      </c>
      <c r="GH64" s="395">
        <f t="shared" si="8"/>
        <v>0</v>
      </c>
      <c r="GI64" s="395">
        <f t="shared" si="8"/>
        <v>0</v>
      </c>
      <c r="GJ64" s="395">
        <f t="shared" si="8"/>
        <v>-3938.08</v>
      </c>
      <c r="GK64" s="395">
        <f t="shared" si="8"/>
        <v>-7684.9525000000012</v>
      </c>
      <c r="GL64" s="395">
        <f t="shared" si="8"/>
        <v>0</v>
      </c>
      <c r="GM64" s="395"/>
      <c r="GN64" s="395">
        <v>0</v>
      </c>
      <c r="GO64" s="377">
        <v>0</v>
      </c>
      <c r="GP64" s="378"/>
      <c r="GQ64" s="378"/>
      <c r="GR64" s="378"/>
      <c r="GS64" s="378"/>
      <c r="GT64" s="378"/>
      <c r="GU64" s="378">
        <v>8862</v>
      </c>
      <c r="GV64" s="378"/>
      <c r="GW64" s="378"/>
      <c r="GX64" s="378"/>
      <c r="GY64" s="378">
        <f t="shared" si="4"/>
        <v>978236.9200757721</v>
      </c>
      <c r="GZ64" s="378">
        <f t="shared" si="5"/>
        <v>0</v>
      </c>
      <c r="HA64" s="378">
        <f t="shared" si="6"/>
        <v>0</v>
      </c>
    </row>
    <row r="65" spans="1:209" customFormat="1" ht="15">
      <c r="A65" s="266">
        <v>2093</v>
      </c>
      <c r="B65" s="266">
        <v>103210</v>
      </c>
      <c r="C65" s="266" t="s">
        <v>747</v>
      </c>
      <c r="D65" s="175" t="s">
        <v>526</v>
      </c>
      <c r="E65" s="267" t="s">
        <v>573</v>
      </c>
      <c r="F65" s="267" t="s">
        <v>571</v>
      </c>
      <c r="G65" s="320"/>
      <c r="H65" s="377">
        <v>1934563.9622177652</v>
      </c>
      <c r="I65" s="377">
        <v>-9388.7999999999993</v>
      </c>
      <c r="J65" s="377">
        <v>-19886.79</v>
      </c>
      <c r="K65" s="377">
        <v>1905288.3722177651</v>
      </c>
      <c r="L65" s="378"/>
      <c r="M65" s="379">
        <v>161213.66351814711</v>
      </c>
      <c r="N65" s="379">
        <v>47101.080000000009</v>
      </c>
      <c r="O65" s="380"/>
      <c r="P65" s="380">
        <v>0</v>
      </c>
      <c r="Q65" s="380">
        <v>0</v>
      </c>
      <c r="R65" s="380">
        <v>0</v>
      </c>
      <c r="S65" s="380">
        <v>0</v>
      </c>
      <c r="T65" s="380">
        <v>0</v>
      </c>
      <c r="U65" s="380">
        <v>0</v>
      </c>
      <c r="V65" s="379">
        <v>-782.4</v>
      </c>
      <c r="W65" s="379">
        <v>-1657.2325000000001</v>
      </c>
      <c r="X65" s="380"/>
      <c r="Y65" s="380">
        <v>0</v>
      </c>
      <c r="Z65" s="379">
        <v>205875.11101814712</v>
      </c>
      <c r="AA65" s="381">
        <v>161213.66351814711</v>
      </c>
      <c r="AB65" s="381"/>
      <c r="AC65" s="382"/>
      <c r="AD65" s="382">
        <v>0</v>
      </c>
      <c r="AE65" s="382">
        <v>0</v>
      </c>
      <c r="AF65" s="382">
        <v>0</v>
      </c>
      <c r="AG65" s="382"/>
      <c r="AH65" s="382">
        <v>0</v>
      </c>
      <c r="AI65" s="382">
        <v>0</v>
      </c>
      <c r="AJ65" s="381">
        <v>-782.4</v>
      </c>
      <c r="AK65" s="381">
        <v>-1657.2325000000001</v>
      </c>
      <c r="AL65" s="382"/>
      <c r="AM65" s="382">
        <v>0</v>
      </c>
      <c r="AN65" s="381">
        <v>158774.0310181471</v>
      </c>
      <c r="AO65" s="383">
        <v>161213.66351814711</v>
      </c>
      <c r="AP65" s="383"/>
      <c r="AQ65" s="384"/>
      <c r="AR65" s="384">
        <v>0</v>
      </c>
      <c r="AS65" s="384">
        <v>0</v>
      </c>
      <c r="AT65" s="384">
        <v>0</v>
      </c>
      <c r="AU65" s="384"/>
      <c r="AV65" s="384">
        <v>0</v>
      </c>
      <c r="AW65" s="384">
        <v>0</v>
      </c>
      <c r="AX65" s="383">
        <v>-782.4</v>
      </c>
      <c r="AY65" s="383">
        <v>-1657.2325000000001</v>
      </c>
      <c r="AZ65" s="384"/>
      <c r="BA65" s="384">
        <v>0</v>
      </c>
      <c r="BB65" s="383">
        <v>158774.0310181471</v>
      </c>
      <c r="BC65" s="385">
        <v>161213.66351814711</v>
      </c>
      <c r="BD65" s="385"/>
      <c r="BE65" s="386"/>
      <c r="BF65" s="386">
        <v>0</v>
      </c>
      <c r="BG65" s="386">
        <v>0</v>
      </c>
      <c r="BH65" s="386">
        <v>0</v>
      </c>
      <c r="BI65" s="386"/>
      <c r="BJ65" s="386">
        <v>0</v>
      </c>
      <c r="BK65" s="386">
        <v>0</v>
      </c>
      <c r="BL65" s="385">
        <v>-782.4</v>
      </c>
      <c r="BM65" s="385">
        <v>-1657.2325000000001</v>
      </c>
      <c r="BN65" s="386"/>
      <c r="BO65" s="386"/>
      <c r="BP65" s="385">
        <v>158774.0310181471</v>
      </c>
      <c r="BQ65" s="387">
        <v>161213.66351814711</v>
      </c>
      <c r="BR65" s="387"/>
      <c r="BS65" s="388"/>
      <c r="BT65" s="388">
        <v>0</v>
      </c>
      <c r="BU65" s="388">
        <v>0</v>
      </c>
      <c r="BV65" s="388">
        <v>0</v>
      </c>
      <c r="BW65" s="388"/>
      <c r="BX65" s="388">
        <v>0</v>
      </c>
      <c r="BY65" s="388">
        <v>0</v>
      </c>
      <c r="BZ65" s="387">
        <v>-782.4</v>
      </c>
      <c r="CA65" s="387">
        <v>-1657.2325000000001</v>
      </c>
      <c r="CB65" s="388"/>
      <c r="CC65" s="388"/>
      <c r="CD65" s="387">
        <v>158774.0310181471</v>
      </c>
      <c r="CE65" s="389">
        <v>161213.66351814711</v>
      </c>
      <c r="CF65" s="389">
        <v>44892.858947368426</v>
      </c>
      <c r="CG65" s="390"/>
      <c r="CH65" s="390">
        <v>0</v>
      </c>
      <c r="CI65" s="390">
        <v>0</v>
      </c>
      <c r="CJ65" s="390">
        <v>0</v>
      </c>
      <c r="CK65" s="390">
        <v>0</v>
      </c>
      <c r="CL65" s="390">
        <v>0</v>
      </c>
      <c r="CM65" s="390">
        <v>0</v>
      </c>
      <c r="CN65" s="389">
        <v>-782.4</v>
      </c>
      <c r="CO65" s="389">
        <v>-1657.2325000000001</v>
      </c>
      <c r="CP65" s="390"/>
      <c r="CQ65" s="390"/>
      <c r="CR65" s="389">
        <v>203666.88996551553</v>
      </c>
      <c r="CS65" s="391">
        <v>161213.66351814711</v>
      </c>
      <c r="CT65" s="391"/>
      <c r="CU65" s="392"/>
      <c r="CV65" s="392">
        <v>0</v>
      </c>
      <c r="CW65" s="392">
        <v>0</v>
      </c>
      <c r="CX65" s="392">
        <v>0</v>
      </c>
      <c r="CY65" s="392"/>
      <c r="CZ65" s="392">
        <v>0</v>
      </c>
      <c r="DA65" s="392">
        <v>0</v>
      </c>
      <c r="DB65" s="391">
        <v>-782.4</v>
      </c>
      <c r="DC65" s="391">
        <v>-1657.2325000000001</v>
      </c>
      <c r="DD65" s="392"/>
      <c r="DE65" s="392"/>
      <c r="DF65" s="391">
        <v>158774.0310181471</v>
      </c>
      <c r="DG65" s="385">
        <v>161213.66351814711</v>
      </c>
      <c r="DH65" s="385"/>
      <c r="DI65" s="386"/>
      <c r="DJ65" s="386">
        <v>0</v>
      </c>
      <c r="DK65" s="386">
        <v>0</v>
      </c>
      <c r="DL65" s="386">
        <v>0</v>
      </c>
      <c r="DM65" s="386"/>
      <c r="DN65" s="386">
        <v>0</v>
      </c>
      <c r="DO65" s="386">
        <v>0</v>
      </c>
      <c r="DP65" s="385">
        <v>-782.4</v>
      </c>
      <c r="DQ65" s="385">
        <v>-1657.2325000000001</v>
      </c>
      <c r="DR65" s="386"/>
      <c r="DS65" s="386"/>
      <c r="DT65" s="385">
        <v>158774.0310181471</v>
      </c>
      <c r="DU65" s="393">
        <v>161213.66351814711</v>
      </c>
      <c r="DV65" s="393"/>
      <c r="DW65" s="394"/>
      <c r="DX65" s="394">
        <v>0</v>
      </c>
      <c r="DY65" s="394">
        <v>0</v>
      </c>
      <c r="DZ65" s="394">
        <v>0</v>
      </c>
      <c r="EA65" s="394"/>
      <c r="EB65" s="394">
        <v>0</v>
      </c>
      <c r="EC65" s="394">
        <v>0</v>
      </c>
      <c r="ED65" s="393">
        <v>-782.4</v>
      </c>
      <c r="EE65" s="393">
        <v>-1657.2325000000001</v>
      </c>
      <c r="EF65" s="394"/>
      <c r="EG65" s="394"/>
      <c r="EH65" s="393">
        <v>158774.0310181471</v>
      </c>
      <c r="EI65" s="383">
        <v>161213.66351814711</v>
      </c>
      <c r="EJ65" s="383">
        <v>40493.166980609414</v>
      </c>
      <c r="EK65" s="384"/>
      <c r="EL65" s="384">
        <v>0</v>
      </c>
      <c r="EM65" s="384">
        <v>0</v>
      </c>
      <c r="EN65" s="384">
        <v>0</v>
      </c>
      <c r="EO65" s="384">
        <v>0</v>
      </c>
      <c r="EP65" s="384">
        <v>0</v>
      </c>
      <c r="EQ65" s="384">
        <v>0</v>
      </c>
      <c r="ER65" s="383">
        <v>-782.4</v>
      </c>
      <c r="ES65" s="383">
        <v>-1657.2325000000001</v>
      </c>
      <c r="ET65" s="384"/>
      <c r="EU65" s="384"/>
      <c r="EV65" s="383">
        <v>199267.19799875651</v>
      </c>
      <c r="EW65" s="381">
        <v>161213.66351814711</v>
      </c>
      <c r="EX65" s="381"/>
      <c r="EY65" s="382"/>
      <c r="EZ65" s="382">
        <v>0</v>
      </c>
      <c r="FA65" s="382">
        <v>0</v>
      </c>
      <c r="FB65" s="382">
        <v>0</v>
      </c>
      <c r="FC65" s="382"/>
      <c r="FD65" s="382">
        <v>0</v>
      </c>
      <c r="FE65" s="382">
        <v>0</v>
      </c>
      <c r="FF65" s="381">
        <v>-782.4</v>
      </c>
      <c r="FG65" s="381">
        <v>-1657.2325000000001</v>
      </c>
      <c r="FH65" s="382"/>
      <c r="FI65" s="382"/>
      <c r="FJ65" s="381">
        <v>158774.0310181471</v>
      </c>
      <c r="FK65" s="387">
        <v>161213.66351814711</v>
      </c>
      <c r="FL65" s="387"/>
      <c r="FM65" s="388"/>
      <c r="FN65" s="388">
        <v>0</v>
      </c>
      <c r="FO65" s="388">
        <v>0</v>
      </c>
      <c r="FP65" s="388">
        <v>0</v>
      </c>
      <c r="FQ65" s="388"/>
      <c r="FR65" s="388">
        <v>0</v>
      </c>
      <c r="FS65" s="388">
        <v>0</v>
      </c>
      <c r="FT65" s="387">
        <v>-782.4</v>
      </c>
      <c r="FU65" s="387">
        <v>-1657.2325000000001</v>
      </c>
      <c r="FV65" s="388"/>
      <c r="FW65" s="388"/>
      <c r="FX65" s="387">
        <v>158774.0310181471</v>
      </c>
      <c r="FY65" s="378"/>
      <c r="FZ65" s="395">
        <f t="shared" si="7"/>
        <v>2067051.0681457426</v>
      </c>
      <c r="GA65" s="395">
        <f t="shared" si="7"/>
        <v>0</v>
      </c>
      <c r="GB65" s="395">
        <f t="shared" si="7"/>
        <v>0</v>
      </c>
      <c r="GC65" s="395">
        <f t="shared" si="7"/>
        <v>-9388.7999999999975</v>
      </c>
      <c r="GD65" s="395">
        <f t="shared" si="7"/>
        <v>-19886.79</v>
      </c>
      <c r="GE65" s="395">
        <f t="shared" si="7"/>
        <v>0</v>
      </c>
      <c r="GF65" s="378"/>
      <c r="GG65" s="395">
        <f t="shared" si="3"/>
        <v>530742.07055444131</v>
      </c>
      <c r="GH65" s="395">
        <f t="shared" si="8"/>
        <v>0</v>
      </c>
      <c r="GI65" s="395">
        <f t="shared" si="8"/>
        <v>0</v>
      </c>
      <c r="GJ65" s="395">
        <f t="shared" si="8"/>
        <v>-2347.1999999999998</v>
      </c>
      <c r="GK65" s="395">
        <f t="shared" si="8"/>
        <v>-4971.6975000000002</v>
      </c>
      <c r="GL65" s="395">
        <f t="shared" si="8"/>
        <v>0</v>
      </c>
      <c r="GM65" s="395"/>
      <c r="GN65" s="395">
        <v>0</v>
      </c>
      <c r="GO65" s="377">
        <v>0</v>
      </c>
      <c r="GP65" s="378"/>
      <c r="GQ65" s="378"/>
      <c r="GR65" s="378"/>
      <c r="GS65" s="378"/>
      <c r="GT65" s="378"/>
      <c r="GU65" s="378">
        <v>9273.93</v>
      </c>
      <c r="GV65" s="378"/>
      <c r="GW65" s="378"/>
      <c r="GX65" s="378"/>
      <c r="GY65" s="378">
        <f t="shared" si="4"/>
        <v>530742.07055444131</v>
      </c>
      <c r="GZ65" s="378">
        <f t="shared" si="5"/>
        <v>0</v>
      </c>
      <c r="HA65" s="378">
        <f t="shared" si="6"/>
        <v>0</v>
      </c>
    </row>
    <row r="66" spans="1:209" customFormat="1" ht="15">
      <c r="A66" s="266">
        <v>2092</v>
      </c>
      <c r="B66" s="266">
        <v>103209</v>
      </c>
      <c r="C66" s="266" t="s">
        <v>596</v>
      </c>
      <c r="D66" s="175" t="s">
        <v>376</v>
      </c>
      <c r="E66" s="267" t="s">
        <v>573</v>
      </c>
      <c r="F66" s="267" t="s">
        <v>571</v>
      </c>
      <c r="G66" s="320"/>
      <c r="H66" s="377">
        <v>2478566.3999341605</v>
      </c>
      <c r="I66" s="377">
        <v>-12622.72</v>
      </c>
      <c r="J66" s="377">
        <v>-27754.63</v>
      </c>
      <c r="K66" s="377">
        <v>2438189.0499341604</v>
      </c>
      <c r="L66" s="378"/>
      <c r="M66" s="379">
        <v>206547.19999451339</v>
      </c>
      <c r="N66" s="379">
        <v>0</v>
      </c>
      <c r="O66" s="380"/>
      <c r="P66" s="380">
        <v>0</v>
      </c>
      <c r="Q66" s="380">
        <v>0</v>
      </c>
      <c r="R66" s="380">
        <v>0</v>
      </c>
      <c r="S66" s="380">
        <v>0</v>
      </c>
      <c r="T66" s="380">
        <v>0</v>
      </c>
      <c r="U66" s="380">
        <v>0</v>
      </c>
      <c r="V66" s="379">
        <v>-1051.8933333333332</v>
      </c>
      <c r="W66" s="379">
        <v>-2312.8858333333333</v>
      </c>
      <c r="X66" s="380"/>
      <c r="Y66" s="380">
        <v>0</v>
      </c>
      <c r="Z66" s="379">
        <v>203182.42082784671</v>
      </c>
      <c r="AA66" s="381">
        <v>206547.19999451339</v>
      </c>
      <c r="AB66" s="381"/>
      <c r="AC66" s="382"/>
      <c r="AD66" s="382">
        <v>0</v>
      </c>
      <c r="AE66" s="382">
        <v>0</v>
      </c>
      <c r="AF66" s="382">
        <v>0</v>
      </c>
      <c r="AG66" s="382"/>
      <c r="AH66" s="382">
        <v>0</v>
      </c>
      <c r="AI66" s="382">
        <v>0</v>
      </c>
      <c r="AJ66" s="381">
        <v>-1051.8933333333332</v>
      </c>
      <c r="AK66" s="381">
        <v>-2312.8858333333333</v>
      </c>
      <c r="AL66" s="382"/>
      <c r="AM66" s="382">
        <v>0</v>
      </c>
      <c r="AN66" s="381">
        <v>203182.42082784671</v>
      </c>
      <c r="AO66" s="383">
        <v>206547.19999451339</v>
      </c>
      <c r="AP66" s="383"/>
      <c r="AQ66" s="384"/>
      <c r="AR66" s="384">
        <v>0</v>
      </c>
      <c r="AS66" s="384">
        <v>0</v>
      </c>
      <c r="AT66" s="384">
        <v>0</v>
      </c>
      <c r="AU66" s="384"/>
      <c r="AV66" s="384">
        <v>0</v>
      </c>
      <c r="AW66" s="384">
        <v>0</v>
      </c>
      <c r="AX66" s="383">
        <v>-1051.8933333333332</v>
      </c>
      <c r="AY66" s="383">
        <v>-2312.8858333333333</v>
      </c>
      <c r="AZ66" s="384"/>
      <c r="BA66" s="384">
        <v>0</v>
      </c>
      <c r="BB66" s="383">
        <v>203182.42082784671</v>
      </c>
      <c r="BC66" s="385">
        <v>206547.19999451339</v>
      </c>
      <c r="BD66" s="385"/>
      <c r="BE66" s="386"/>
      <c r="BF66" s="386">
        <v>0</v>
      </c>
      <c r="BG66" s="386">
        <v>0</v>
      </c>
      <c r="BH66" s="386">
        <v>0</v>
      </c>
      <c r="BI66" s="386"/>
      <c r="BJ66" s="386">
        <v>0</v>
      </c>
      <c r="BK66" s="386">
        <v>0</v>
      </c>
      <c r="BL66" s="385">
        <v>-1051.8933333333332</v>
      </c>
      <c r="BM66" s="385">
        <v>-2312.8858333333333</v>
      </c>
      <c r="BN66" s="386"/>
      <c r="BO66" s="386"/>
      <c r="BP66" s="385">
        <v>203182.42082784671</v>
      </c>
      <c r="BQ66" s="387">
        <v>206547.19999451339</v>
      </c>
      <c r="BR66" s="387"/>
      <c r="BS66" s="388"/>
      <c r="BT66" s="388">
        <v>0</v>
      </c>
      <c r="BU66" s="388">
        <v>0</v>
      </c>
      <c r="BV66" s="388">
        <v>0</v>
      </c>
      <c r="BW66" s="388"/>
      <c r="BX66" s="388">
        <v>0</v>
      </c>
      <c r="BY66" s="388">
        <v>0</v>
      </c>
      <c r="BZ66" s="387">
        <v>-1051.8933333333332</v>
      </c>
      <c r="CA66" s="387">
        <v>-2312.8858333333333</v>
      </c>
      <c r="CB66" s="388"/>
      <c r="CC66" s="388"/>
      <c r="CD66" s="387">
        <v>203182.42082784671</v>
      </c>
      <c r="CE66" s="389">
        <v>206547.19999451339</v>
      </c>
      <c r="CF66" s="389">
        <v>0</v>
      </c>
      <c r="CG66" s="390"/>
      <c r="CH66" s="390">
        <v>0</v>
      </c>
      <c r="CI66" s="390">
        <v>0</v>
      </c>
      <c r="CJ66" s="390">
        <v>0</v>
      </c>
      <c r="CK66" s="390">
        <v>0</v>
      </c>
      <c r="CL66" s="390">
        <v>0</v>
      </c>
      <c r="CM66" s="390">
        <v>0</v>
      </c>
      <c r="CN66" s="389">
        <v>-1051.8933333333332</v>
      </c>
      <c r="CO66" s="389">
        <v>-2312.8858333333333</v>
      </c>
      <c r="CP66" s="390"/>
      <c r="CQ66" s="390"/>
      <c r="CR66" s="389">
        <v>203182.42082784671</v>
      </c>
      <c r="CS66" s="391">
        <v>206547.19999451339</v>
      </c>
      <c r="CT66" s="391"/>
      <c r="CU66" s="392"/>
      <c r="CV66" s="392">
        <v>0</v>
      </c>
      <c r="CW66" s="392">
        <v>0</v>
      </c>
      <c r="CX66" s="392">
        <v>0</v>
      </c>
      <c r="CY66" s="392"/>
      <c r="CZ66" s="392">
        <v>0</v>
      </c>
      <c r="DA66" s="392">
        <v>0</v>
      </c>
      <c r="DB66" s="391">
        <v>-1051.8933333333332</v>
      </c>
      <c r="DC66" s="391">
        <v>-2312.8858333333333</v>
      </c>
      <c r="DD66" s="392"/>
      <c r="DE66" s="392"/>
      <c r="DF66" s="391">
        <v>203182.42082784671</v>
      </c>
      <c r="DG66" s="385">
        <v>206547.19999451339</v>
      </c>
      <c r="DH66" s="385"/>
      <c r="DI66" s="386"/>
      <c r="DJ66" s="386">
        <v>0</v>
      </c>
      <c r="DK66" s="386">
        <v>0</v>
      </c>
      <c r="DL66" s="386">
        <v>0</v>
      </c>
      <c r="DM66" s="386"/>
      <c r="DN66" s="386">
        <v>0</v>
      </c>
      <c r="DO66" s="386">
        <v>0</v>
      </c>
      <c r="DP66" s="385">
        <v>-1051.8933333333332</v>
      </c>
      <c r="DQ66" s="385">
        <v>-2312.8858333333333</v>
      </c>
      <c r="DR66" s="386"/>
      <c r="DS66" s="386"/>
      <c r="DT66" s="385">
        <v>203182.42082784671</v>
      </c>
      <c r="DU66" s="393">
        <v>206547.19999451339</v>
      </c>
      <c r="DV66" s="393"/>
      <c r="DW66" s="394"/>
      <c r="DX66" s="394">
        <v>0</v>
      </c>
      <c r="DY66" s="394">
        <v>0</v>
      </c>
      <c r="DZ66" s="394">
        <v>0</v>
      </c>
      <c r="EA66" s="394"/>
      <c r="EB66" s="394">
        <v>0</v>
      </c>
      <c r="EC66" s="394">
        <v>0</v>
      </c>
      <c r="ED66" s="393">
        <v>-1051.8933333333332</v>
      </c>
      <c r="EE66" s="393">
        <v>-2312.8858333333333</v>
      </c>
      <c r="EF66" s="394"/>
      <c r="EG66" s="394"/>
      <c r="EH66" s="393">
        <v>203182.42082784671</v>
      </c>
      <c r="EI66" s="383">
        <v>206547.19999451339</v>
      </c>
      <c r="EJ66" s="383">
        <v>0</v>
      </c>
      <c r="EK66" s="384"/>
      <c r="EL66" s="384">
        <v>0</v>
      </c>
      <c r="EM66" s="384">
        <v>0</v>
      </c>
      <c r="EN66" s="384">
        <v>0</v>
      </c>
      <c r="EO66" s="384">
        <v>0</v>
      </c>
      <c r="EP66" s="384">
        <v>0</v>
      </c>
      <c r="EQ66" s="384">
        <v>0</v>
      </c>
      <c r="ER66" s="383">
        <v>-1051.8933333333332</v>
      </c>
      <c r="ES66" s="383">
        <v>-2312.8858333333333</v>
      </c>
      <c r="ET66" s="384"/>
      <c r="EU66" s="384"/>
      <c r="EV66" s="383">
        <v>203182.42082784671</v>
      </c>
      <c r="EW66" s="381">
        <v>206547.19999451339</v>
      </c>
      <c r="EX66" s="381"/>
      <c r="EY66" s="382"/>
      <c r="EZ66" s="382">
        <v>0</v>
      </c>
      <c r="FA66" s="382">
        <v>0</v>
      </c>
      <c r="FB66" s="382">
        <v>0</v>
      </c>
      <c r="FC66" s="382"/>
      <c r="FD66" s="382">
        <v>0</v>
      </c>
      <c r="FE66" s="382">
        <v>0</v>
      </c>
      <c r="FF66" s="381">
        <v>-1051.8933333333332</v>
      </c>
      <c r="FG66" s="381">
        <v>-2312.8858333333333</v>
      </c>
      <c r="FH66" s="382"/>
      <c r="FI66" s="382"/>
      <c r="FJ66" s="381">
        <v>203182.42082784671</v>
      </c>
      <c r="FK66" s="387">
        <v>206547.19999451339</v>
      </c>
      <c r="FL66" s="387"/>
      <c r="FM66" s="388"/>
      <c r="FN66" s="388">
        <v>0</v>
      </c>
      <c r="FO66" s="388">
        <v>0</v>
      </c>
      <c r="FP66" s="388">
        <v>0</v>
      </c>
      <c r="FQ66" s="388"/>
      <c r="FR66" s="388">
        <v>0</v>
      </c>
      <c r="FS66" s="388">
        <v>0</v>
      </c>
      <c r="FT66" s="387">
        <v>-1051.8933333333332</v>
      </c>
      <c r="FU66" s="387">
        <v>-2312.8858333333333</v>
      </c>
      <c r="FV66" s="388"/>
      <c r="FW66" s="388"/>
      <c r="FX66" s="387">
        <v>203182.42082784671</v>
      </c>
      <c r="FY66" s="378"/>
      <c r="FZ66" s="395">
        <f t="shared" si="7"/>
        <v>2478566.3999341601</v>
      </c>
      <c r="GA66" s="395">
        <f t="shared" si="7"/>
        <v>0</v>
      </c>
      <c r="GB66" s="395">
        <f t="shared" si="7"/>
        <v>0</v>
      </c>
      <c r="GC66" s="395">
        <f t="shared" si="7"/>
        <v>-12622.72</v>
      </c>
      <c r="GD66" s="395">
        <f t="shared" si="7"/>
        <v>-27754.63</v>
      </c>
      <c r="GE66" s="395">
        <f t="shared" si="7"/>
        <v>0</v>
      </c>
      <c r="GF66" s="378"/>
      <c r="GG66" s="395">
        <f t="shared" si="3"/>
        <v>619641.59998354013</v>
      </c>
      <c r="GH66" s="395">
        <f t="shared" si="8"/>
        <v>0</v>
      </c>
      <c r="GI66" s="395">
        <f t="shared" si="8"/>
        <v>0</v>
      </c>
      <c r="GJ66" s="395">
        <f t="shared" si="8"/>
        <v>-3155.6799999999994</v>
      </c>
      <c r="GK66" s="395">
        <f t="shared" si="8"/>
        <v>-6938.6574999999993</v>
      </c>
      <c r="GL66" s="395">
        <f t="shared" si="8"/>
        <v>0</v>
      </c>
      <c r="GM66" s="395"/>
      <c r="GN66" s="395">
        <v>0</v>
      </c>
      <c r="GO66" s="377">
        <v>0</v>
      </c>
      <c r="GP66" s="378"/>
      <c r="GQ66" s="378"/>
      <c r="GR66" s="378"/>
      <c r="GS66" s="378"/>
      <c r="GT66" s="378"/>
      <c r="GU66" s="378">
        <v>8675</v>
      </c>
      <c r="GV66" s="378"/>
      <c r="GW66" s="378"/>
      <c r="GX66" s="378"/>
      <c r="GY66" s="378">
        <f t="shared" si="4"/>
        <v>619641.59998354013</v>
      </c>
      <c r="GZ66" s="378">
        <f t="shared" si="5"/>
        <v>0</v>
      </c>
      <c r="HA66" s="378">
        <f t="shared" si="6"/>
        <v>0</v>
      </c>
    </row>
    <row r="67" spans="1:209" customFormat="1" ht="15">
      <c r="A67" s="266">
        <v>7006</v>
      </c>
      <c r="B67" s="266">
        <v>103600</v>
      </c>
      <c r="C67" s="266" t="s">
        <v>666</v>
      </c>
      <c r="D67" s="175" t="s">
        <v>446</v>
      </c>
      <c r="E67" s="267" t="s">
        <v>575</v>
      </c>
      <c r="F67" s="267" t="s">
        <v>571</v>
      </c>
      <c r="G67" s="320"/>
      <c r="H67" s="377">
        <v>0</v>
      </c>
      <c r="I67" s="377">
        <v>0</v>
      </c>
      <c r="J67" s="377">
        <v>0</v>
      </c>
      <c r="K67" s="377">
        <v>0</v>
      </c>
      <c r="L67" s="378"/>
      <c r="M67" s="379">
        <v>0</v>
      </c>
      <c r="N67" s="379">
        <v>0</v>
      </c>
      <c r="O67" s="380"/>
      <c r="P67" s="380">
        <v>174116.25</v>
      </c>
      <c r="Q67" s="380">
        <v>0</v>
      </c>
      <c r="R67" s="380">
        <v>0</v>
      </c>
      <c r="S67" s="380">
        <v>0</v>
      </c>
      <c r="T67" s="380">
        <v>183055.27561232619</v>
      </c>
      <c r="U67" s="380">
        <v>0</v>
      </c>
      <c r="V67" s="379">
        <v>0</v>
      </c>
      <c r="W67" s="379">
        <v>0</v>
      </c>
      <c r="X67" s="380"/>
      <c r="Y67" s="380">
        <v>0</v>
      </c>
      <c r="Z67" s="379">
        <v>357171.52561232622</v>
      </c>
      <c r="AA67" s="381">
        <v>0</v>
      </c>
      <c r="AB67" s="381"/>
      <c r="AC67" s="382"/>
      <c r="AD67" s="382">
        <v>174116.25</v>
      </c>
      <c r="AE67" s="382">
        <v>0</v>
      </c>
      <c r="AF67" s="382">
        <v>0</v>
      </c>
      <c r="AG67" s="382"/>
      <c r="AH67" s="382">
        <v>183055.27561232619</v>
      </c>
      <c r="AI67" s="382">
        <v>0</v>
      </c>
      <c r="AJ67" s="381">
        <v>0</v>
      </c>
      <c r="AK67" s="381">
        <v>0</v>
      </c>
      <c r="AL67" s="382"/>
      <c r="AM67" s="382">
        <v>0</v>
      </c>
      <c r="AN67" s="381">
        <v>357171.52561232622</v>
      </c>
      <c r="AO67" s="383">
        <v>0</v>
      </c>
      <c r="AP67" s="383"/>
      <c r="AQ67" s="384"/>
      <c r="AR67" s="384">
        <v>174116.25</v>
      </c>
      <c r="AS67" s="384">
        <v>0</v>
      </c>
      <c r="AT67" s="384">
        <v>0</v>
      </c>
      <c r="AU67" s="384"/>
      <c r="AV67" s="384">
        <v>321516.81407386484</v>
      </c>
      <c r="AW67" s="384">
        <v>0</v>
      </c>
      <c r="AX67" s="383">
        <v>0</v>
      </c>
      <c r="AY67" s="383">
        <v>0</v>
      </c>
      <c r="AZ67" s="384"/>
      <c r="BA67" s="384">
        <v>0</v>
      </c>
      <c r="BB67" s="383">
        <v>495633.06407386484</v>
      </c>
      <c r="BC67" s="385">
        <v>0</v>
      </c>
      <c r="BD67" s="385"/>
      <c r="BE67" s="386"/>
      <c r="BF67" s="386">
        <v>174116.25</v>
      </c>
      <c r="BG67" s="386">
        <v>0</v>
      </c>
      <c r="BH67" s="386">
        <v>0</v>
      </c>
      <c r="BI67" s="386"/>
      <c r="BJ67" s="386">
        <v>183055.27561232619</v>
      </c>
      <c r="BK67" s="386">
        <v>0</v>
      </c>
      <c r="BL67" s="385">
        <v>0</v>
      </c>
      <c r="BM67" s="385">
        <v>0</v>
      </c>
      <c r="BN67" s="386"/>
      <c r="BO67" s="386"/>
      <c r="BP67" s="385">
        <v>357171.52561232622</v>
      </c>
      <c r="BQ67" s="387">
        <v>0</v>
      </c>
      <c r="BR67" s="387"/>
      <c r="BS67" s="388"/>
      <c r="BT67" s="388">
        <v>174116.25</v>
      </c>
      <c r="BU67" s="388">
        <v>0</v>
      </c>
      <c r="BV67" s="388">
        <v>0</v>
      </c>
      <c r="BW67" s="388"/>
      <c r="BX67" s="388">
        <v>183055.27561232619</v>
      </c>
      <c r="BY67" s="388">
        <v>0</v>
      </c>
      <c r="BZ67" s="387">
        <v>0</v>
      </c>
      <c r="CA67" s="387">
        <v>0</v>
      </c>
      <c r="CB67" s="388"/>
      <c r="CC67" s="388"/>
      <c r="CD67" s="387">
        <v>357171.52561232622</v>
      </c>
      <c r="CE67" s="389">
        <v>0</v>
      </c>
      <c r="CF67" s="389">
        <v>0</v>
      </c>
      <c r="CG67" s="390"/>
      <c r="CH67" s="390">
        <v>174116.25</v>
      </c>
      <c r="CI67" s="390">
        <v>0</v>
      </c>
      <c r="CJ67" s="390">
        <v>0</v>
      </c>
      <c r="CK67" s="390">
        <v>0</v>
      </c>
      <c r="CL67" s="390">
        <v>183055.27561232619</v>
      </c>
      <c r="CM67" s="390">
        <v>0</v>
      </c>
      <c r="CN67" s="389">
        <v>0</v>
      </c>
      <c r="CO67" s="389">
        <v>0</v>
      </c>
      <c r="CP67" s="390"/>
      <c r="CQ67" s="390"/>
      <c r="CR67" s="389">
        <v>357171.52561232622</v>
      </c>
      <c r="CS67" s="391">
        <v>0</v>
      </c>
      <c r="CT67" s="391"/>
      <c r="CU67" s="392"/>
      <c r="CV67" s="392">
        <v>174116.25</v>
      </c>
      <c r="CW67" s="392">
        <v>0</v>
      </c>
      <c r="CX67" s="392">
        <v>0</v>
      </c>
      <c r="CY67" s="392"/>
      <c r="CZ67" s="392">
        <v>183055.27561232619</v>
      </c>
      <c r="DA67" s="392">
        <v>0</v>
      </c>
      <c r="DB67" s="391">
        <v>0</v>
      </c>
      <c r="DC67" s="391">
        <v>0</v>
      </c>
      <c r="DD67" s="392"/>
      <c r="DE67" s="392"/>
      <c r="DF67" s="391">
        <v>357171.52561232622</v>
      </c>
      <c r="DG67" s="385">
        <v>0</v>
      </c>
      <c r="DH67" s="385"/>
      <c r="DI67" s="386"/>
      <c r="DJ67" s="386">
        <v>174116.25</v>
      </c>
      <c r="DK67" s="386">
        <v>0</v>
      </c>
      <c r="DL67" s="386">
        <v>0</v>
      </c>
      <c r="DM67" s="386"/>
      <c r="DN67" s="386">
        <v>183055.27561232619</v>
      </c>
      <c r="DO67" s="386">
        <v>0</v>
      </c>
      <c r="DP67" s="385">
        <v>0</v>
      </c>
      <c r="DQ67" s="385">
        <v>0</v>
      </c>
      <c r="DR67" s="386"/>
      <c r="DS67" s="386"/>
      <c r="DT67" s="385">
        <v>357171.52561232622</v>
      </c>
      <c r="DU67" s="393">
        <v>0</v>
      </c>
      <c r="DV67" s="393"/>
      <c r="DW67" s="394"/>
      <c r="DX67" s="394">
        <v>174116.25</v>
      </c>
      <c r="DY67" s="394">
        <v>0</v>
      </c>
      <c r="DZ67" s="394">
        <v>0</v>
      </c>
      <c r="EA67" s="394"/>
      <c r="EB67" s="394">
        <v>183055.27561232619</v>
      </c>
      <c r="EC67" s="394">
        <v>0</v>
      </c>
      <c r="ED67" s="393">
        <v>0</v>
      </c>
      <c r="EE67" s="393">
        <v>0</v>
      </c>
      <c r="EF67" s="394"/>
      <c r="EG67" s="394"/>
      <c r="EH67" s="393">
        <v>357171.52561232622</v>
      </c>
      <c r="EI67" s="383">
        <v>0</v>
      </c>
      <c r="EJ67" s="383">
        <v>0</v>
      </c>
      <c r="EK67" s="384"/>
      <c r="EL67" s="384">
        <v>174116.25</v>
      </c>
      <c r="EM67" s="384">
        <v>0</v>
      </c>
      <c r="EN67" s="384">
        <v>0</v>
      </c>
      <c r="EO67" s="384">
        <v>0</v>
      </c>
      <c r="EP67" s="384">
        <v>183055.27561232619</v>
      </c>
      <c r="EQ67" s="384">
        <v>0</v>
      </c>
      <c r="ER67" s="383">
        <v>0</v>
      </c>
      <c r="ES67" s="383">
        <v>0</v>
      </c>
      <c r="ET67" s="384"/>
      <c r="EU67" s="384"/>
      <c r="EV67" s="383">
        <v>357171.52561232622</v>
      </c>
      <c r="EW67" s="381">
        <v>0</v>
      </c>
      <c r="EX67" s="381"/>
      <c r="EY67" s="382"/>
      <c r="EZ67" s="382">
        <v>174116.25</v>
      </c>
      <c r="FA67" s="382">
        <v>0</v>
      </c>
      <c r="FB67" s="382">
        <v>0</v>
      </c>
      <c r="FC67" s="382"/>
      <c r="FD67" s="382">
        <v>183055.27561232619</v>
      </c>
      <c r="FE67" s="382">
        <v>0</v>
      </c>
      <c r="FF67" s="381">
        <v>0</v>
      </c>
      <c r="FG67" s="381">
        <v>0</v>
      </c>
      <c r="FH67" s="382"/>
      <c r="FI67" s="382"/>
      <c r="FJ67" s="381">
        <v>357171.52561232622</v>
      </c>
      <c r="FK67" s="387">
        <v>0</v>
      </c>
      <c r="FL67" s="387"/>
      <c r="FM67" s="388"/>
      <c r="FN67" s="388">
        <v>174116.25</v>
      </c>
      <c r="FO67" s="388">
        <v>0</v>
      </c>
      <c r="FP67" s="388">
        <v>0</v>
      </c>
      <c r="FQ67" s="388"/>
      <c r="FR67" s="388">
        <v>183055.27561232619</v>
      </c>
      <c r="FS67" s="388">
        <v>0</v>
      </c>
      <c r="FT67" s="387">
        <v>0</v>
      </c>
      <c r="FU67" s="387">
        <v>0</v>
      </c>
      <c r="FV67" s="388"/>
      <c r="FW67" s="388"/>
      <c r="FX67" s="387">
        <v>357171.52561232622</v>
      </c>
      <c r="FY67" s="378"/>
      <c r="FZ67" s="395">
        <f t="shared" si="7"/>
        <v>2089395</v>
      </c>
      <c r="GA67" s="395">
        <f t="shared" si="7"/>
        <v>0</v>
      </c>
      <c r="GB67" s="395">
        <f t="shared" si="7"/>
        <v>2335124.8458094527</v>
      </c>
      <c r="GC67" s="395">
        <f t="shared" si="7"/>
        <v>0</v>
      </c>
      <c r="GD67" s="395">
        <f t="shared" si="7"/>
        <v>0</v>
      </c>
      <c r="GE67" s="395">
        <f t="shared" si="7"/>
        <v>0</v>
      </c>
      <c r="GF67" s="378"/>
      <c r="GG67" s="395">
        <f t="shared" si="3"/>
        <v>522348.75</v>
      </c>
      <c r="GH67" s="395">
        <f t="shared" si="8"/>
        <v>0</v>
      </c>
      <c r="GI67" s="395">
        <f t="shared" si="8"/>
        <v>687627.36529851728</v>
      </c>
      <c r="GJ67" s="395">
        <f t="shared" si="8"/>
        <v>0</v>
      </c>
      <c r="GK67" s="395">
        <f t="shared" si="8"/>
        <v>0</v>
      </c>
      <c r="GL67" s="395">
        <f t="shared" si="8"/>
        <v>0</v>
      </c>
      <c r="GM67" s="395"/>
      <c r="GN67" s="395">
        <v>0</v>
      </c>
      <c r="GO67" s="377">
        <v>0</v>
      </c>
      <c r="GP67" s="378"/>
      <c r="GQ67" s="378"/>
      <c r="GR67" s="378"/>
      <c r="GS67" s="378"/>
      <c r="GT67" s="378"/>
      <c r="GU67" s="378">
        <v>7187</v>
      </c>
      <c r="GV67" s="378"/>
      <c r="GW67" s="378"/>
      <c r="GX67" s="378"/>
      <c r="GY67" s="378">
        <f t="shared" si="4"/>
        <v>522348.75</v>
      </c>
      <c r="GZ67" s="378">
        <f t="shared" si="5"/>
        <v>0</v>
      </c>
      <c r="HA67" s="378">
        <f t="shared" si="6"/>
        <v>687627.36529851728</v>
      </c>
    </row>
    <row r="68" spans="1:209" customFormat="1" ht="15">
      <c r="A68" s="266">
        <v>2099</v>
      </c>
      <c r="B68" s="266">
        <v>103214</v>
      </c>
      <c r="C68" s="266" t="s">
        <v>748</v>
      </c>
      <c r="D68" s="175" t="s">
        <v>527</v>
      </c>
      <c r="E68" s="267" t="s">
        <v>573</v>
      </c>
      <c r="F68" s="267" t="s">
        <v>571</v>
      </c>
      <c r="G68" s="320"/>
      <c r="H68" s="377">
        <v>1421122.9971289218</v>
      </c>
      <c r="I68" s="377">
        <v>-5450.7199999999993</v>
      </c>
      <c r="J68" s="377">
        <v>-15883.6</v>
      </c>
      <c r="K68" s="377">
        <v>1399788.6771289217</v>
      </c>
      <c r="L68" s="378"/>
      <c r="M68" s="379">
        <v>118426.91642741015</v>
      </c>
      <c r="N68" s="379">
        <v>24752.52</v>
      </c>
      <c r="O68" s="380"/>
      <c r="P68" s="380">
        <v>0</v>
      </c>
      <c r="Q68" s="380">
        <v>5333.333333333333</v>
      </c>
      <c r="R68" s="380">
        <v>0</v>
      </c>
      <c r="S68" s="380">
        <v>0</v>
      </c>
      <c r="T68" s="380">
        <v>0</v>
      </c>
      <c r="U68" s="380">
        <v>10558.046666666665</v>
      </c>
      <c r="V68" s="379">
        <v>-454.22666666666663</v>
      </c>
      <c r="W68" s="379">
        <v>-1323.6333333333334</v>
      </c>
      <c r="X68" s="380"/>
      <c r="Y68" s="380">
        <v>0</v>
      </c>
      <c r="Z68" s="379">
        <v>157292.95642741016</v>
      </c>
      <c r="AA68" s="381">
        <v>118426.91642741015</v>
      </c>
      <c r="AB68" s="381"/>
      <c r="AC68" s="382"/>
      <c r="AD68" s="382">
        <v>0</v>
      </c>
      <c r="AE68" s="382">
        <v>5333.333333333333</v>
      </c>
      <c r="AF68" s="382">
        <v>0</v>
      </c>
      <c r="AG68" s="382"/>
      <c r="AH68" s="382">
        <v>0</v>
      </c>
      <c r="AI68" s="382">
        <v>10558.046666666665</v>
      </c>
      <c r="AJ68" s="381">
        <v>-454.22666666666663</v>
      </c>
      <c r="AK68" s="381">
        <v>-1323.6333333333334</v>
      </c>
      <c r="AL68" s="382"/>
      <c r="AM68" s="382">
        <v>0</v>
      </c>
      <c r="AN68" s="381">
        <v>132540.43642741017</v>
      </c>
      <c r="AO68" s="383">
        <v>118426.91642741015</v>
      </c>
      <c r="AP68" s="383"/>
      <c r="AQ68" s="384"/>
      <c r="AR68" s="384">
        <v>0</v>
      </c>
      <c r="AS68" s="384">
        <v>5333.333333333333</v>
      </c>
      <c r="AT68" s="384">
        <v>0</v>
      </c>
      <c r="AU68" s="384"/>
      <c r="AV68" s="384">
        <v>0</v>
      </c>
      <c r="AW68" s="384">
        <v>10558.046666666665</v>
      </c>
      <c r="AX68" s="383">
        <v>-454.22666666666663</v>
      </c>
      <c r="AY68" s="383">
        <v>-1323.6333333333334</v>
      </c>
      <c r="AZ68" s="384"/>
      <c r="BA68" s="384">
        <v>0</v>
      </c>
      <c r="BB68" s="383">
        <v>132540.43642741017</v>
      </c>
      <c r="BC68" s="385">
        <v>118426.91642741015</v>
      </c>
      <c r="BD68" s="385"/>
      <c r="BE68" s="386"/>
      <c r="BF68" s="386">
        <v>0</v>
      </c>
      <c r="BG68" s="386">
        <v>5333.333333333333</v>
      </c>
      <c r="BH68" s="386">
        <v>0</v>
      </c>
      <c r="BI68" s="386"/>
      <c r="BJ68" s="386">
        <v>0</v>
      </c>
      <c r="BK68" s="386">
        <v>10558.046666666665</v>
      </c>
      <c r="BL68" s="385">
        <v>-454.22666666666663</v>
      </c>
      <c r="BM68" s="385">
        <v>-1323.6333333333334</v>
      </c>
      <c r="BN68" s="386"/>
      <c r="BO68" s="386"/>
      <c r="BP68" s="385">
        <v>132540.43642741017</v>
      </c>
      <c r="BQ68" s="387">
        <v>118426.91642741015</v>
      </c>
      <c r="BR68" s="387"/>
      <c r="BS68" s="388"/>
      <c r="BT68" s="388">
        <v>0</v>
      </c>
      <c r="BU68" s="388">
        <v>5333.333333333333</v>
      </c>
      <c r="BV68" s="388">
        <v>0</v>
      </c>
      <c r="BW68" s="388"/>
      <c r="BX68" s="388">
        <v>0</v>
      </c>
      <c r="BY68" s="388">
        <v>10558.046666666665</v>
      </c>
      <c r="BZ68" s="387">
        <v>-454.22666666666663</v>
      </c>
      <c r="CA68" s="387">
        <v>-1323.6333333333334</v>
      </c>
      <c r="CB68" s="388"/>
      <c r="CC68" s="388"/>
      <c r="CD68" s="387">
        <v>132540.43642741017</v>
      </c>
      <c r="CE68" s="389">
        <v>118426.91642741015</v>
      </c>
      <c r="CF68" s="389">
        <v>23383.223157894736</v>
      </c>
      <c r="CG68" s="390"/>
      <c r="CH68" s="390">
        <v>0</v>
      </c>
      <c r="CI68" s="390">
        <v>5333.333333333333</v>
      </c>
      <c r="CJ68" s="390">
        <v>0</v>
      </c>
      <c r="CK68" s="390">
        <v>0</v>
      </c>
      <c r="CL68" s="390">
        <v>0</v>
      </c>
      <c r="CM68" s="390">
        <v>10558.046666666665</v>
      </c>
      <c r="CN68" s="389">
        <v>-454.22666666666663</v>
      </c>
      <c r="CO68" s="389">
        <v>-1323.6333333333334</v>
      </c>
      <c r="CP68" s="390"/>
      <c r="CQ68" s="390"/>
      <c r="CR68" s="389">
        <v>155923.65958530491</v>
      </c>
      <c r="CS68" s="391">
        <v>118426.91642741015</v>
      </c>
      <c r="CT68" s="391"/>
      <c r="CU68" s="392"/>
      <c r="CV68" s="392">
        <v>0</v>
      </c>
      <c r="CW68" s="392">
        <v>5333.333333333333</v>
      </c>
      <c r="CX68" s="392">
        <v>0</v>
      </c>
      <c r="CY68" s="392"/>
      <c r="CZ68" s="392">
        <v>0</v>
      </c>
      <c r="DA68" s="392">
        <v>10558.046666666665</v>
      </c>
      <c r="DB68" s="391">
        <v>-454.22666666666663</v>
      </c>
      <c r="DC68" s="391">
        <v>-1323.6333333333334</v>
      </c>
      <c r="DD68" s="392"/>
      <c r="DE68" s="392"/>
      <c r="DF68" s="391">
        <v>132540.43642741017</v>
      </c>
      <c r="DG68" s="385">
        <v>118426.91642741015</v>
      </c>
      <c r="DH68" s="385"/>
      <c r="DI68" s="386"/>
      <c r="DJ68" s="386">
        <v>0</v>
      </c>
      <c r="DK68" s="386">
        <v>5333.333333333333</v>
      </c>
      <c r="DL68" s="386">
        <v>0</v>
      </c>
      <c r="DM68" s="386"/>
      <c r="DN68" s="386">
        <v>0</v>
      </c>
      <c r="DO68" s="386">
        <v>10558.046666666665</v>
      </c>
      <c r="DP68" s="385">
        <v>-454.22666666666663</v>
      </c>
      <c r="DQ68" s="385">
        <v>-1323.6333333333334</v>
      </c>
      <c r="DR68" s="386"/>
      <c r="DS68" s="386"/>
      <c r="DT68" s="385">
        <v>132540.43642741017</v>
      </c>
      <c r="DU68" s="393">
        <v>118426.91642741015</v>
      </c>
      <c r="DV68" s="393"/>
      <c r="DW68" s="394"/>
      <c r="DX68" s="394">
        <v>0</v>
      </c>
      <c r="DY68" s="394">
        <v>5333.333333333333</v>
      </c>
      <c r="DZ68" s="394">
        <v>0</v>
      </c>
      <c r="EA68" s="394"/>
      <c r="EB68" s="394">
        <v>0</v>
      </c>
      <c r="EC68" s="394">
        <v>10558.046666666665</v>
      </c>
      <c r="ED68" s="393">
        <v>-454.22666666666663</v>
      </c>
      <c r="EE68" s="393">
        <v>-1323.6333333333334</v>
      </c>
      <c r="EF68" s="394"/>
      <c r="EG68" s="394"/>
      <c r="EH68" s="393">
        <v>132540.43642741017</v>
      </c>
      <c r="EI68" s="383">
        <v>118426.91642741015</v>
      </c>
      <c r="EJ68" s="383">
        <v>21214.494847645426</v>
      </c>
      <c r="EK68" s="384"/>
      <c r="EL68" s="384">
        <v>0</v>
      </c>
      <c r="EM68" s="384">
        <v>5333.333333333333</v>
      </c>
      <c r="EN68" s="384">
        <v>0</v>
      </c>
      <c r="EO68" s="384">
        <v>0</v>
      </c>
      <c r="EP68" s="384">
        <v>0</v>
      </c>
      <c r="EQ68" s="384">
        <v>10558.046666666665</v>
      </c>
      <c r="ER68" s="383">
        <v>-454.22666666666663</v>
      </c>
      <c r="ES68" s="383">
        <v>-1323.6333333333334</v>
      </c>
      <c r="ET68" s="384"/>
      <c r="EU68" s="384"/>
      <c r="EV68" s="383">
        <v>153754.9312750556</v>
      </c>
      <c r="EW68" s="381">
        <v>118426.91642741015</v>
      </c>
      <c r="EX68" s="381"/>
      <c r="EY68" s="382"/>
      <c r="EZ68" s="382">
        <v>0</v>
      </c>
      <c r="FA68" s="382">
        <v>5333.333333333333</v>
      </c>
      <c r="FB68" s="382">
        <v>0</v>
      </c>
      <c r="FC68" s="382"/>
      <c r="FD68" s="382">
        <v>0</v>
      </c>
      <c r="FE68" s="382">
        <v>10558.046666666665</v>
      </c>
      <c r="FF68" s="381">
        <v>-454.22666666666663</v>
      </c>
      <c r="FG68" s="381">
        <v>-1323.6333333333334</v>
      </c>
      <c r="FH68" s="382"/>
      <c r="FI68" s="382"/>
      <c r="FJ68" s="381">
        <v>132540.43642741017</v>
      </c>
      <c r="FK68" s="387">
        <v>118426.91642741015</v>
      </c>
      <c r="FL68" s="387"/>
      <c r="FM68" s="388"/>
      <c r="FN68" s="388">
        <v>0</v>
      </c>
      <c r="FO68" s="388">
        <v>5333.333333333333</v>
      </c>
      <c r="FP68" s="388">
        <v>0</v>
      </c>
      <c r="FQ68" s="388"/>
      <c r="FR68" s="388">
        <v>0</v>
      </c>
      <c r="FS68" s="388">
        <v>10558.046666666665</v>
      </c>
      <c r="FT68" s="387">
        <v>-454.22666666666663</v>
      </c>
      <c r="FU68" s="387">
        <v>-1323.6333333333334</v>
      </c>
      <c r="FV68" s="388"/>
      <c r="FW68" s="388"/>
      <c r="FX68" s="387">
        <v>132540.43642741017</v>
      </c>
      <c r="FY68" s="378"/>
      <c r="FZ68" s="395">
        <f t="shared" si="7"/>
        <v>1554473.2351344619</v>
      </c>
      <c r="GA68" s="395">
        <f t="shared" si="7"/>
        <v>0</v>
      </c>
      <c r="GB68" s="395">
        <f t="shared" si="7"/>
        <v>126696.55999999995</v>
      </c>
      <c r="GC68" s="395">
        <f t="shared" si="7"/>
        <v>-5450.7199999999984</v>
      </c>
      <c r="GD68" s="395">
        <f t="shared" si="7"/>
        <v>-15883.6</v>
      </c>
      <c r="GE68" s="395">
        <f t="shared" si="7"/>
        <v>0</v>
      </c>
      <c r="GF68" s="378"/>
      <c r="GG68" s="395">
        <f t="shared" si="3"/>
        <v>396033.26928223041</v>
      </c>
      <c r="GH68" s="395">
        <f t="shared" si="8"/>
        <v>0</v>
      </c>
      <c r="GI68" s="395">
        <f t="shared" si="8"/>
        <v>31674.139999999996</v>
      </c>
      <c r="GJ68" s="395">
        <f t="shared" si="8"/>
        <v>-1362.6799999999998</v>
      </c>
      <c r="GK68" s="395">
        <f t="shared" si="8"/>
        <v>-3970.9000000000005</v>
      </c>
      <c r="GL68" s="395">
        <f t="shared" si="8"/>
        <v>0</v>
      </c>
      <c r="GM68" s="395"/>
      <c r="GN68" s="395">
        <v>0</v>
      </c>
      <c r="GO68" s="377">
        <v>0</v>
      </c>
      <c r="GP68" s="378"/>
      <c r="GQ68" s="378"/>
      <c r="GR68" s="378"/>
      <c r="GS68" s="378"/>
      <c r="GT68" s="378"/>
      <c r="GU68" s="378">
        <v>7412</v>
      </c>
      <c r="GV68" s="378"/>
      <c r="GW68" s="378"/>
      <c r="GX68" s="378"/>
      <c r="GY68" s="378">
        <f t="shared" si="4"/>
        <v>396033.26928223041</v>
      </c>
      <c r="GZ68" s="378">
        <f t="shared" si="5"/>
        <v>0</v>
      </c>
      <c r="HA68" s="378">
        <f t="shared" si="6"/>
        <v>31674.139999999996</v>
      </c>
    </row>
    <row r="69" spans="1:209" customFormat="1" ht="15">
      <c r="A69" s="266">
        <v>1010</v>
      </c>
      <c r="B69" s="266">
        <v>103125</v>
      </c>
      <c r="C69" s="266" t="s">
        <v>669</v>
      </c>
      <c r="D69" s="175" t="s">
        <v>449</v>
      </c>
      <c r="E69" s="267" t="s">
        <v>570</v>
      </c>
      <c r="F69" s="267" t="s">
        <v>571</v>
      </c>
      <c r="G69" s="320"/>
      <c r="H69" s="377">
        <v>0</v>
      </c>
      <c r="I69" s="377">
        <v>0</v>
      </c>
      <c r="J69" s="377">
        <v>0</v>
      </c>
      <c r="K69" s="377">
        <v>0</v>
      </c>
      <c r="L69" s="378"/>
      <c r="M69" s="379">
        <v>0</v>
      </c>
      <c r="N69" s="379">
        <v>525831.08466141496</v>
      </c>
      <c r="O69" s="380"/>
      <c r="P69" s="380">
        <v>0</v>
      </c>
      <c r="Q69" s="380">
        <v>0</v>
      </c>
      <c r="R69" s="380">
        <v>0</v>
      </c>
      <c r="S69" s="380">
        <v>2823.8736842105263</v>
      </c>
      <c r="T69" s="380">
        <v>0</v>
      </c>
      <c r="U69" s="380">
        <v>0</v>
      </c>
      <c r="V69" s="379">
        <v>0</v>
      </c>
      <c r="W69" s="379">
        <v>0</v>
      </c>
      <c r="X69" s="380"/>
      <c r="Y69" s="380">
        <v>0</v>
      </c>
      <c r="Z69" s="379">
        <v>528654.95834562543</v>
      </c>
      <c r="AA69" s="381">
        <v>0</v>
      </c>
      <c r="AB69" s="381"/>
      <c r="AC69" s="382"/>
      <c r="AD69" s="382">
        <v>0</v>
      </c>
      <c r="AE69" s="382">
        <v>0</v>
      </c>
      <c r="AF69" s="382">
        <v>0</v>
      </c>
      <c r="AG69" s="382"/>
      <c r="AH69" s="382">
        <v>0</v>
      </c>
      <c r="AI69" s="382">
        <v>0</v>
      </c>
      <c r="AJ69" s="381">
        <v>0</v>
      </c>
      <c r="AK69" s="381">
        <v>0</v>
      </c>
      <c r="AL69" s="382"/>
      <c r="AM69" s="382">
        <v>0</v>
      </c>
      <c r="AN69" s="381">
        <v>0</v>
      </c>
      <c r="AO69" s="383">
        <v>0</v>
      </c>
      <c r="AP69" s="383"/>
      <c r="AQ69" s="384"/>
      <c r="AR69" s="384">
        <v>0</v>
      </c>
      <c r="AS69" s="384">
        <v>0</v>
      </c>
      <c r="AT69" s="384">
        <v>0</v>
      </c>
      <c r="AU69" s="384"/>
      <c r="AV69" s="384">
        <v>0</v>
      </c>
      <c r="AW69" s="384">
        <v>0</v>
      </c>
      <c r="AX69" s="383">
        <v>0</v>
      </c>
      <c r="AY69" s="383">
        <v>0</v>
      </c>
      <c r="AZ69" s="384"/>
      <c r="BA69" s="384">
        <v>0</v>
      </c>
      <c r="BB69" s="383">
        <v>0</v>
      </c>
      <c r="BC69" s="385">
        <v>0</v>
      </c>
      <c r="BD69" s="385"/>
      <c r="BE69" s="386"/>
      <c r="BF69" s="386">
        <v>0</v>
      </c>
      <c r="BG69" s="386">
        <v>0</v>
      </c>
      <c r="BH69" s="386">
        <v>0</v>
      </c>
      <c r="BI69" s="386"/>
      <c r="BJ69" s="386">
        <v>0</v>
      </c>
      <c r="BK69" s="386">
        <v>0</v>
      </c>
      <c r="BL69" s="385">
        <v>0</v>
      </c>
      <c r="BM69" s="385">
        <v>0</v>
      </c>
      <c r="BN69" s="386"/>
      <c r="BO69" s="386"/>
      <c r="BP69" s="385">
        <v>0</v>
      </c>
      <c r="BQ69" s="387">
        <v>0</v>
      </c>
      <c r="BR69" s="387"/>
      <c r="BS69" s="388"/>
      <c r="BT69" s="388">
        <v>0</v>
      </c>
      <c r="BU69" s="388">
        <v>0</v>
      </c>
      <c r="BV69" s="388">
        <v>0</v>
      </c>
      <c r="BW69" s="388"/>
      <c r="BX69" s="388">
        <v>0</v>
      </c>
      <c r="BY69" s="388">
        <v>0</v>
      </c>
      <c r="BZ69" s="387">
        <v>0</v>
      </c>
      <c r="CA69" s="387">
        <v>0</v>
      </c>
      <c r="CB69" s="388"/>
      <c r="CC69" s="388"/>
      <c r="CD69" s="387">
        <v>0</v>
      </c>
      <c r="CE69" s="389">
        <v>0</v>
      </c>
      <c r="CF69" s="389">
        <v>148025.2230413876</v>
      </c>
      <c r="CG69" s="390"/>
      <c r="CH69" s="390">
        <v>0</v>
      </c>
      <c r="CI69" s="390">
        <v>0</v>
      </c>
      <c r="CJ69" s="390">
        <v>0</v>
      </c>
      <c r="CK69" s="390">
        <v>1797.0105263157893</v>
      </c>
      <c r="CL69" s="390">
        <v>0</v>
      </c>
      <c r="CM69" s="390">
        <v>0</v>
      </c>
      <c r="CN69" s="389">
        <v>0</v>
      </c>
      <c r="CO69" s="389">
        <v>0</v>
      </c>
      <c r="CP69" s="390"/>
      <c r="CQ69" s="390"/>
      <c r="CR69" s="389">
        <v>149822.2335677034</v>
      </c>
      <c r="CS69" s="391">
        <v>0</v>
      </c>
      <c r="CT69" s="391"/>
      <c r="CU69" s="392"/>
      <c r="CV69" s="392">
        <v>0</v>
      </c>
      <c r="CW69" s="392">
        <v>0</v>
      </c>
      <c r="CX69" s="392">
        <v>0</v>
      </c>
      <c r="CY69" s="392"/>
      <c r="CZ69" s="392">
        <v>0</v>
      </c>
      <c r="DA69" s="392">
        <v>0</v>
      </c>
      <c r="DB69" s="391">
        <v>0</v>
      </c>
      <c r="DC69" s="391">
        <v>0</v>
      </c>
      <c r="DD69" s="392"/>
      <c r="DE69" s="392"/>
      <c r="DF69" s="391">
        <v>0</v>
      </c>
      <c r="DG69" s="385">
        <v>0</v>
      </c>
      <c r="DH69" s="385"/>
      <c r="DI69" s="386"/>
      <c r="DJ69" s="386">
        <v>0</v>
      </c>
      <c r="DK69" s="386">
        <v>0</v>
      </c>
      <c r="DL69" s="386">
        <v>0</v>
      </c>
      <c r="DM69" s="386"/>
      <c r="DN69" s="386">
        <v>0</v>
      </c>
      <c r="DO69" s="386">
        <v>0</v>
      </c>
      <c r="DP69" s="385">
        <v>0</v>
      </c>
      <c r="DQ69" s="385">
        <v>0</v>
      </c>
      <c r="DR69" s="386"/>
      <c r="DS69" s="386"/>
      <c r="DT69" s="385">
        <v>0</v>
      </c>
      <c r="DU69" s="393">
        <v>0</v>
      </c>
      <c r="DV69" s="393"/>
      <c r="DW69" s="394"/>
      <c r="DX69" s="394">
        <v>0</v>
      </c>
      <c r="DY69" s="394">
        <v>0</v>
      </c>
      <c r="DZ69" s="394">
        <v>0</v>
      </c>
      <c r="EA69" s="394"/>
      <c r="EB69" s="394">
        <v>0</v>
      </c>
      <c r="EC69" s="394">
        <v>0</v>
      </c>
      <c r="ED69" s="393">
        <v>0</v>
      </c>
      <c r="EE69" s="393">
        <v>0</v>
      </c>
      <c r="EF69" s="394"/>
      <c r="EG69" s="394"/>
      <c r="EH69" s="393">
        <v>0</v>
      </c>
      <c r="EI69" s="383">
        <v>0</v>
      </c>
      <c r="EJ69" s="383">
        <v>155633.3411634349</v>
      </c>
      <c r="EK69" s="384"/>
      <c r="EL69" s="384">
        <v>0</v>
      </c>
      <c r="EM69" s="384">
        <v>0</v>
      </c>
      <c r="EN69" s="384">
        <v>0</v>
      </c>
      <c r="EO69" s="384">
        <v>1721.1390581717453</v>
      </c>
      <c r="EP69" s="384">
        <v>0</v>
      </c>
      <c r="EQ69" s="384">
        <v>0</v>
      </c>
      <c r="ER69" s="383">
        <v>0</v>
      </c>
      <c r="ES69" s="383">
        <v>0</v>
      </c>
      <c r="ET69" s="384"/>
      <c r="EU69" s="384"/>
      <c r="EV69" s="383">
        <v>157354.48022160665</v>
      </c>
      <c r="EW69" s="381">
        <v>0</v>
      </c>
      <c r="EX69" s="381"/>
      <c r="EY69" s="382"/>
      <c r="EZ69" s="382">
        <v>0</v>
      </c>
      <c r="FA69" s="382">
        <v>0</v>
      </c>
      <c r="FB69" s="382">
        <v>0</v>
      </c>
      <c r="FC69" s="382"/>
      <c r="FD69" s="382">
        <v>0</v>
      </c>
      <c r="FE69" s="382">
        <v>0</v>
      </c>
      <c r="FF69" s="381">
        <v>0</v>
      </c>
      <c r="FG69" s="381">
        <v>0</v>
      </c>
      <c r="FH69" s="382"/>
      <c r="FI69" s="382"/>
      <c r="FJ69" s="381">
        <v>0</v>
      </c>
      <c r="FK69" s="387">
        <v>0</v>
      </c>
      <c r="FL69" s="387"/>
      <c r="FM69" s="388"/>
      <c r="FN69" s="388">
        <v>0</v>
      </c>
      <c r="FO69" s="388">
        <v>0</v>
      </c>
      <c r="FP69" s="388">
        <v>0</v>
      </c>
      <c r="FQ69" s="388"/>
      <c r="FR69" s="388">
        <v>0</v>
      </c>
      <c r="FS69" s="388">
        <v>0</v>
      </c>
      <c r="FT69" s="387">
        <v>0</v>
      </c>
      <c r="FU69" s="387">
        <v>0</v>
      </c>
      <c r="FV69" s="388"/>
      <c r="FW69" s="388"/>
      <c r="FX69" s="387">
        <v>0</v>
      </c>
      <c r="FY69" s="378"/>
      <c r="FZ69" s="395">
        <f t="shared" si="7"/>
        <v>829489.64886623749</v>
      </c>
      <c r="GA69" s="395">
        <f t="shared" si="7"/>
        <v>0</v>
      </c>
      <c r="GB69" s="395">
        <f t="shared" si="7"/>
        <v>6342.0232686980607</v>
      </c>
      <c r="GC69" s="395">
        <f t="shared" si="7"/>
        <v>0</v>
      </c>
      <c r="GD69" s="395">
        <f t="shared" si="7"/>
        <v>0</v>
      </c>
      <c r="GE69" s="395">
        <f t="shared" si="7"/>
        <v>0</v>
      </c>
      <c r="GF69" s="378"/>
      <c r="GG69" s="395">
        <f t="shared" si="3"/>
        <v>525831.08466141496</v>
      </c>
      <c r="GH69" s="395">
        <f t="shared" si="8"/>
        <v>0</v>
      </c>
      <c r="GI69" s="395">
        <f t="shared" si="8"/>
        <v>2823.8736842105263</v>
      </c>
      <c r="GJ69" s="395">
        <f t="shared" si="8"/>
        <v>0</v>
      </c>
      <c r="GK69" s="395">
        <f t="shared" si="8"/>
        <v>0</v>
      </c>
      <c r="GL69" s="395">
        <f t="shared" si="8"/>
        <v>0</v>
      </c>
      <c r="GM69" s="395"/>
      <c r="GN69" s="395">
        <v>0</v>
      </c>
      <c r="GO69" s="377">
        <v>0</v>
      </c>
      <c r="GP69" s="378"/>
      <c r="GQ69" s="378"/>
      <c r="GR69" s="378"/>
      <c r="GS69" s="378"/>
      <c r="GT69" s="378"/>
      <c r="GU69" s="378">
        <v>0</v>
      </c>
      <c r="GV69" s="378"/>
      <c r="GW69" s="378"/>
      <c r="GX69" s="378"/>
      <c r="GY69" s="378">
        <f t="shared" si="4"/>
        <v>525831.08466141496</v>
      </c>
      <c r="GZ69" s="378">
        <f t="shared" si="5"/>
        <v>0</v>
      </c>
      <c r="HA69" s="378">
        <f t="shared" si="6"/>
        <v>2823.8736842105263</v>
      </c>
    </row>
    <row r="70" spans="1:209" customFormat="1" ht="15">
      <c r="A70" s="266">
        <v>1021</v>
      </c>
      <c r="B70" s="266">
        <v>103134</v>
      </c>
      <c r="C70" s="266" t="s">
        <v>637</v>
      </c>
      <c r="D70" s="175" t="s">
        <v>417</v>
      </c>
      <c r="E70" s="267" t="s">
        <v>570</v>
      </c>
      <c r="F70" s="267" t="s">
        <v>571</v>
      </c>
      <c r="G70" s="320"/>
      <c r="H70" s="377">
        <v>0</v>
      </c>
      <c r="I70" s="377">
        <v>0</v>
      </c>
      <c r="J70" s="377">
        <v>0</v>
      </c>
      <c r="K70" s="377">
        <v>0</v>
      </c>
      <c r="L70" s="378"/>
      <c r="M70" s="379">
        <v>0</v>
      </c>
      <c r="N70" s="379">
        <v>252287.12317998186</v>
      </c>
      <c r="O70" s="380"/>
      <c r="P70" s="380">
        <v>0</v>
      </c>
      <c r="Q70" s="380">
        <v>0</v>
      </c>
      <c r="R70" s="380">
        <v>0</v>
      </c>
      <c r="S70" s="380">
        <v>0</v>
      </c>
      <c r="T70" s="380">
        <v>0</v>
      </c>
      <c r="U70" s="380">
        <v>0</v>
      </c>
      <c r="V70" s="379">
        <v>0</v>
      </c>
      <c r="W70" s="379">
        <v>0</v>
      </c>
      <c r="X70" s="380"/>
      <c r="Y70" s="380">
        <v>0</v>
      </c>
      <c r="Z70" s="379">
        <v>252287.12317998186</v>
      </c>
      <c r="AA70" s="381">
        <v>0</v>
      </c>
      <c r="AB70" s="381"/>
      <c r="AC70" s="382"/>
      <c r="AD70" s="382">
        <v>0</v>
      </c>
      <c r="AE70" s="382">
        <v>0</v>
      </c>
      <c r="AF70" s="382">
        <v>0</v>
      </c>
      <c r="AG70" s="382"/>
      <c r="AH70" s="382">
        <v>0</v>
      </c>
      <c r="AI70" s="382">
        <v>0</v>
      </c>
      <c r="AJ70" s="381">
        <v>0</v>
      </c>
      <c r="AK70" s="381">
        <v>0</v>
      </c>
      <c r="AL70" s="382"/>
      <c r="AM70" s="382">
        <v>0</v>
      </c>
      <c r="AN70" s="381">
        <v>0</v>
      </c>
      <c r="AO70" s="383">
        <v>0</v>
      </c>
      <c r="AP70" s="383"/>
      <c r="AQ70" s="384"/>
      <c r="AR70" s="384">
        <v>0</v>
      </c>
      <c r="AS70" s="384">
        <v>0</v>
      </c>
      <c r="AT70" s="384">
        <v>0</v>
      </c>
      <c r="AU70" s="384"/>
      <c r="AV70" s="384">
        <v>0</v>
      </c>
      <c r="AW70" s="384">
        <v>0</v>
      </c>
      <c r="AX70" s="383">
        <v>0</v>
      </c>
      <c r="AY70" s="383">
        <v>0</v>
      </c>
      <c r="AZ70" s="384"/>
      <c r="BA70" s="384">
        <v>0</v>
      </c>
      <c r="BB70" s="383">
        <v>0</v>
      </c>
      <c r="BC70" s="385">
        <v>0</v>
      </c>
      <c r="BD70" s="385"/>
      <c r="BE70" s="386"/>
      <c r="BF70" s="386">
        <v>0</v>
      </c>
      <c r="BG70" s="386">
        <v>0</v>
      </c>
      <c r="BH70" s="386">
        <v>0</v>
      </c>
      <c r="BI70" s="386"/>
      <c r="BJ70" s="386">
        <v>0</v>
      </c>
      <c r="BK70" s="386">
        <v>0</v>
      </c>
      <c r="BL70" s="385">
        <v>0</v>
      </c>
      <c r="BM70" s="385">
        <v>0</v>
      </c>
      <c r="BN70" s="386"/>
      <c r="BO70" s="386"/>
      <c r="BP70" s="385">
        <v>0</v>
      </c>
      <c r="BQ70" s="387">
        <v>0</v>
      </c>
      <c r="BR70" s="387"/>
      <c r="BS70" s="388"/>
      <c r="BT70" s="388">
        <v>0</v>
      </c>
      <c r="BU70" s="388">
        <v>0</v>
      </c>
      <c r="BV70" s="388">
        <v>0</v>
      </c>
      <c r="BW70" s="388"/>
      <c r="BX70" s="388">
        <v>0</v>
      </c>
      <c r="BY70" s="388">
        <v>0</v>
      </c>
      <c r="BZ70" s="387">
        <v>0</v>
      </c>
      <c r="CA70" s="387">
        <v>0</v>
      </c>
      <c r="CB70" s="388"/>
      <c r="CC70" s="388"/>
      <c r="CD70" s="387">
        <v>0</v>
      </c>
      <c r="CE70" s="389">
        <v>0</v>
      </c>
      <c r="CF70" s="389">
        <v>61566.593354691977</v>
      </c>
      <c r="CG70" s="390"/>
      <c r="CH70" s="390">
        <v>0</v>
      </c>
      <c r="CI70" s="390">
        <v>0</v>
      </c>
      <c r="CJ70" s="390">
        <v>0</v>
      </c>
      <c r="CK70" s="390">
        <v>0</v>
      </c>
      <c r="CL70" s="390">
        <v>0</v>
      </c>
      <c r="CM70" s="390">
        <v>0</v>
      </c>
      <c r="CN70" s="389">
        <v>0</v>
      </c>
      <c r="CO70" s="389">
        <v>0</v>
      </c>
      <c r="CP70" s="390"/>
      <c r="CQ70" s="390"/>
      <c r="CR70" s="389">
        <v>61566.593354691977</v>
      </c>
      <c r="CS70" s="391">
        <v>0</v>
      </c>
      <c r="CT70" s="391"/>
      <c r="CU70" s="392"/>
      <c r="CV70" s="392">
        <v>0</v>
      </c>
      <c r="CW70" s="392">
        <v>0</v>
      </c>
      <c r="CX70" s="392">
        <v>0</v>
      </c>
      <c r="CY70" s="392"/>
      <c r="CZ70" s="392">
        <v>0</v>
      </c>
      <c r="DA70" s="392">
        <v>0</v>
      </c>
      <c r="DB70" s="391">
        <v>0</v>
      </c>
      <c r="DC70" s="391">
        <v>0</v>
      </c>
      <c r="DD70" s="392"/>
      <c r="DE70" s="392"/>
      <c r="DF70" s="391">
        <v>0</v>
      </c>
      <c r="DG70" s="385">
        <v>0</v>
      </c>
      <c r="DH70" s="385"/>
      <c r="DI70" s="386"/>
      <c r="DJ70" s="386">
        <v>0</v>
      </c>
      <c r="DK70" s="386">
        <v>0</v>
      </c>
      <c r="DL70" s="386">
        <v>0</v>
      </c>
      <c r="DM70" s="386"/>
      <c r="DN70" s="386">
        <v>0</v>
      </c>
      <c r="DO70" s="386">
        <v>0</v>
      </c>
      <c r="DP70" s="385">
        <v>0</v>
      </c>
      <c r="DQ70" s="385">
        <v>0</v>
      </c>
      <c r="DR70" s="386"/>
      <c r="DS70" s="386"/>
      <c r="DT70" s="385">
        <v>0</v>
      </c>
      <c r="DU70" s="393">
        <v>0</v>
      </c>
      <c r="DV70" s="393"/>
      <c r="DW70" s="394"/>
      <c r="DX70" s="394">
        <v>0</v>
      </c>
      <c r="DY70" s="394">
        <v>0</v>
      </c>
      <c r="DZ70" s="394">
        <v>0</v>
      </c>
      <c r="EA70" s="394"/>
      <c r="EB70" s="394">
        <v>0</v>
      </c>
      <c r="EC70" s="394">
        <v>0</v>
      </c>
      <c r="ED70" s="393">
        <v>0</v>
      </c>
      <c r="EE70" s="393">
        <v>0</v>
      </c>
      <c r="EF70" s="394"/>
      <c r="EG70" s="394"/>
      <c r="EH70" s="393">
        <v>0</v>
      </c>
      <c r="EI70" s="383">
        <v>0</v>
      </c>
      <c r="EJ70" s="383">
        <v>62202.335734072032</v>
      </c>
      <c r="EK70" s="384"/>
      <c r="EL70" s="384">
        <v>0</v>
      </c>
      <c r="EM70" s="384">
        <v>0</v>
      </c>
      <c r="EN70" s="384">
        <v>0</v>
      </c>
      <c r="EO70" s="384">
        <v>0</v>
      </c>
      <c r="EP70" s="384">
        <v>0</v>
      </c>
      <c r="EQ70" s="384">
        <v>0</v>
      </c>
      <c r="ER70" s="383">
        <v>0</v>
      </c>
      <c r="ES70" s="383">
        <v>0</v>
      </c>
      <c r="ET70" s="384"/>
      <c r="EU70" s="384"/>
      <c r="EV70" s="383">
        <v>62202.335734072032</v>
      </c>
      <c r="EW70" s="381">
        <v>0</v>
      </c>
      <c r="EX70" s="381"/>
      <c r="EY70" s="382"/>
      <c r="EZ70" s="382">
        <v>0</v>
      </c>
      <c r="FA70" s="382">
        <v>0</v>
      </c>
      <c r="FB70" s="382">
        <v>0</v>
      </c>
      <c r="FC70" s="382"/>
      <c r="FD70" s="382">
        <v>0</v>
      </c>
      <c r="FE70" s="382">
        <v>0</v>
      </c>
      <c r="FF70" s="381">
        <v>0</v>
      </c>
      <c r="FG70" s="381">
        <v>0</v>
      </c>
      <c r="FH70" s="382"/>
      <c r="FI70" s="382"/>
      <c r="FJ70" s="381">
        <v>0</v>
      </c>
      <c r="FK70" s="387">
        <v>0</v>
      </c>
      <c r="FL70" s="387"/>
      <c r="FM70" s="388"/>
      <c r="FN70" s="388">
        <v>0</v>
      </c>
      <c r="FO70" s="388">
        <v>0</v>
      </c>
      <c r="FP70" s="388">
        <v>0</v>
      </c>
      <c r="FQ70" s="388"/>
      <c r="FR70" s="388">
        <v>0</v>
      </c>
      <c r="FS70" s="388">
        <v>0</v>
      </c>
      <c r="FT70" s="387">
        <v>0</v>
      </c>
      <c r="FU70" s="387">
        <v>0</v>
      </c>
      <c r="FV70" s="388"/>
      <c r="FW70" s="388"/>
      <c r="FX70" s="387">
        <v>0</v>
      </c>
      <c r="FY70" s="378"/>
      <c r="FZ70" s="395">
        <f t="shared" si="7"/>
        <v>376056.05226874584</v>
      </c>
      <c r="GA70" s="395">
        <f t="shared" si="7"/>
        <v>0</v>
      </c>
      <c r="GB70" s="395">
        <f t="shared" si="7"/>
        <v>0</v>
      </c>
      <c r="GC70" s="395">
        <f t="shared" si="7"/>
        <v>0</v>
      </c>
      <c r="GD70" s="395">
        <f t="shared" si="7"/>
        <v>0</v>
      </c>
      <c r="GE70" s="395">
        <f t="shared" si="7"/>
        <v>0</v>
      </c>
      <c r="GF70" s="378"/>
      <c r="GG70" s="395">
        <f t="shared" si="3"/>
        <v>252287.12317998186</v>
      </c>
      <c r="GH70" s="395">
        <f t="shared" si="8"/>
        <v>0</v>
      </c>
      <c r="GI70" s="395">
        <f t="shared" si="8"/>
        <v>0</v>
      </c>
      <c r="GJ70" s="395">
        <f t="shared" si="8"/>
        <v>0</v>
      </c>
      <c r="GK70" s="395">
        <f t="shared" si="8"/>
        <v>0</v>
      </c>
      <c r="GL70" s="395">
        <f t="shared" si="8"/>
        <v>0</v>
      </c>
      <c r="GM70" s="395"/>
      <c r="GN70" s="395">
        <v>0</v>
      </c>
      <c r="GO70" s="377">
        <v>0</v>
      </c>
      <c r="GP70" s="378"/>
      <c r="GQ70" s="378"/>
      <c r="GR70" s="378"/>
      <c r="GS70" s="378"/>
      <c r="GT70" s="378"/>
      <c r="GU70" s="378">
        <v>0</v>
      </c>
      <c r="GV70" s="378"/>
      <c r="GW70" s="378"/>
      <c r="GX70" s="378"/>
      <c r="GY70" s="378">
        <f t="shared" si="4"/>
        <v>252287.12317998186</v>
      </c>
      <c r="GZ70" s="378">
        <f t="shared" si="5"/>
        <v>0</v>
      </c>
      <c r="HA70" s="378">
        <f t="shared" si="6"/>
        <v>0</v>
      </c>
    </row>
    <row r="71" spans="1:209" customFormat="1" ht="15">
      <c r="A71" s="266">
        <v>4201</v>
      </c>
      <c r="B71" s="266">
        <v>103503</v>
      </c>
      <c r="C71" s="266" t="s">
        <v>597</v>
      </c>
      <c r="D71" s="175" t="s">
        <v>377</v>
      </c>
      <c r="E71" s="267" t="s">
        <v>577</v>
      </c>
      <c r="F71" s="267" t="s">
        <v>571</v>
      </c>
      <c r="G71" s="320"/>
      <c r="H71" s="377">
        <v>9663365.3310645986</v>
      </c>
      <c r="I71" s="377">
        <v>-24236.52</v>
      </c>
      <c r="J71" s="377">
        <v>-188038.74</v>
      </c>
      <c r="K71" s="377">
        <v>9451090.0710645989</v>
      </c>
      <c r="L71" s="378"/>
      <c r="M71" s="379">
        <v>805280.44425538322</v>
      </c>
      <c r="N71" s="379">
        <v>0</v>
      </c>
      <c r="O71" s="380"/>
      <c r="P71" s="380">
        <v>0</v>
      </c>
      <c r="Q71" s="380">
        <v>0</v>
      </c>
      <c r="R71" s="380">
        <v>0</v>
      </c>
      <c r="S71" s="380">
        <v>0</v>
      </c>
      <c r="T71" s="380">
        <v>0</v>
      </c>
      <c r="U71" s="380">
        <v>0</v>
      </c>
      <c r="V71" s="379">
        <v>-2019.71</v>
      </c>
      <c r="W71" s="379">
        <v>-15669.894999999999</v>
      </c>
      <c r="X71" s="380"/>
      <c r="Y71" s="380">
        <v>0</v>
      </c>
      <c r="Z71" s="379">
        <v>787590.83925538324</v>
      </c>
      <c r="AA71" s="381">
        <v>805280.44425538322</v>
      </c>
      <c r="AB71" s="381"/>
      <c r="AC71" s="382"/>
      <c r="AD71" s="382">
        <v>0</v>
      </c>
      <c r="AE71" s="382">
        <v>0</v>
      </c>
      <c r="AF71" s="382">
        <v>0</v>
      </c>
      <c r="AG71" s="382"/>
      <c r="AH71" s="382">
        <v>0</v>
      </c>
      <c r="AI71" s="382">
        <v>0</v>
      </c>
      <c r="AJ71" s="381">
        <v>-2019.71</v>
      </c>
      <c r="AK71" s="381">
        <v>-15669.894999999999</v>
      </c>
      <c r="AL71" s="382"/>
      <c r="AM71" s="382">
        <v>0</v>
      </c>
      <c r="AN71" s="381">
        <v>787590.83925538324</v>
      </c>
      <c r="AO71" s="383">
        <v>805280.44425538322</v>
      </c>
      <c r="AP71" s="383"/>
      <c r="AQ71" s="384"/>
      <c r="AR71" s="384">
        <v>0</v>
      </c>
      <c r="AS71" s="384">
        <v>0</v>
      </c>
      <c r="AT71" s="384">
        <v>0</v>
      </c>
      <c r="AU71" s="384"/>
      <c r="AV71" s="384">
        <v>0</v>
      </c>
      <c r="AW71" s="384">
        <v>0</v>
      </c>
      <c r="AX71" s="383">
        <v>-2019.71</v>
      </c>
      <c r="AY71" s="383">
        <v>-15669.894999999999</v>
      </c>
      <c r="AZ71" s="384"/>
      <c r="BA71" s="384">
        <v>0</v>
      </c>
      <c r="BB71" s="383">
        <v>787590.83925538324</v>
      </c>
      <c r="BC71" s="385">
        <v>805280.44425538322</v>
      </c>
      <c r="BD71" s="385"/>
      <c r="BE71" s="386"/>
      <c r="BF71" s="386">
        <v>0</v>
      </c>
      <c r="BG71" s="386">
        <v>0</v>
      </c>
      <c r="BH71" s="386">
        <v>0</v>
      </c>
      <c r="BI71" s="386"/>
      <c r="BJ71" s="386">
        <v>0</v>
      </c>
      <c r="BK71" s="386">
        <v>0</v>
      </c>
      <c r="BL71" s="385">
        <v>-2019.71</v>
      </c>
      <c r="BM71" s="385">
        <v>-15669.894999999999</v>
      </c>
      <c r="BN71" s="386"/>
      <c r="BO71" s="386"/>
      <c r="BP71" s="385">
        <v>787590.83925538324</v>
      </c>
      <c r="BQ71" s="387">
        <v>805280.44425538322</v>
      </c>
      <c r="BR71" s="387"/>
      <c r="BS71" s="388"/>
      <c r="BT71" s="388">
        <v>0</v>
      </c>
      <c r="BU71" s="388">
        <v>0</v>
      </c>
      <c r="BV71" s="388">
        <v>0</v>
      </c>
      <c r="BW71" s="388"/>
      <c r="BX71" s="388">
        <v>0</v>
      </c>
      <c r="BY71" s="388">
        <v>0</v>
      </c>
      <c r="BZ71" s="387">
        <v>-2019.71</v>
      </c>
      <c r="CA71" s="387">
        <v>-15669.894999999999</v>
      </c>
      <c r="CB71" s="388"/>
      <c r="CC71" s="388"/>
      <c r="CD71" s="387">
        <v>787590.83925538324</v>
      </c>
      <c r="CE71" s="389">
        <v>805280.44425538322</v>
      </c>
      <c r="CF71" s="389">
        <v>0</v>
      </c>
      <c r="CG71" s="390"/>
      <c r="CH71" s="390">
        <v>0</v>
      </c>
      <c r="CI71" s="390">
        <v>0</v>
      </c>
      <c r="CJ71" s="390">
        <v>0</v>
      </c>
      <c r="CK71" s="390">
        <v>0</v>
      </c>
      <c r="CL71" s="390">
        <v>0</v>
      </c>
      <c r="CM71" s="390">
        <v>0</v>
      </c>
      <c r="CN71" s="389">
        <v>-2019.71</v>
      </c>
      <c r="CO71" s="389">
        <v>-15669.894999999999</v>
      </c>
      <c r="CP71" s="390"/>
      <c r="CQ71" s="390"/>
      <c r="CR71" s="389">
        <v>787590.83925538324</v>
      </c>
      <c r="CS71" s="391">
        <v>805280.44425538322</v>
      </c>
      <c r="CT71" s="391"/>
      <c r="CU71" s="392"/>
      <c r="CV71" s="392">
        <v>0</v>
      </c>
      <c r="CW71" s="392">
        <v>0</v>
      </c>
      <c r="CX71" s="392">
        <v>0</v>
      </c>
      <c r="CY71" s="392"/>
      <c r="CZ71" s="392">
        <v>0</v>
      </c>
      <c r="DA71" s="392">
        <v>0</v>
      </c>
      <c r="DB71" s="391">
        <v>-2019.71</v>
      </c>
      <c r="DC71" s="391">
        <v>-15669.894999999999</v>
      </c>
      <c r="DD71" s="392"/>
      <c r="DE71" s="392"/>
      <c r="DF71" s="391">
        <v>787590.83925538324</v>
      </c>
      <c r="DG71" s="385">
        <v>805280.44425538322</v>
      </c>
      <c r="DH71" s="385"/>
      <c r="DI71" s="386"/>
      <c r="DJ71" s="386">
        <v>0</v>
      </c>
      <c r="DK71" s="386">
        <v>0</v>
      </c>
      <c r="DL71" s="386">
        <v>0</v>
      </c>
      <c r="DM71" s="386"/>
      <c r="DN71" s="386">
        <v>0</v>
      </c>
      <c r="DO71" s="386">
        <v>0</v>
      </c>
      <c r="DP71" s="385">
        <v>-2019.71</v>
      </c>
      <c r="DQ71" s="385">
        <v>-15669.894999999999</v>
      </c>
      <c r="DR71" s="386"/>
      <c r="DS71" s="386"/>
      <c r="DT71" s="385">
        <v>787590.83925538324</v>
      </c>
      <c r="DU71" s="393">
        <v>805280.44425538322</v>
      </c>
      <c r="DV71" s="393"/>
      <c r="DW71" s="394"/>
      <c r="DX71" s="394">
        <v>0</v>
      </c>
      <c r="DY71" s="394">
        <v>0</v>
      </c>
      <c r="DZ71" s="394">
        <v>0</v>
      </c>
      <c r="EA71" s="394"/>
      <c r="EB71" s="394">
        <v>0</v>
      </c>
      <c r="EC71" s="394">
        <v>0</v>
      </c>
      <c r="ED71" s="393">
        <v>-2019.71</v>
      </c>
      <c r="EE71" s="393">
        <v>-15669.894999999999</v>
      </c>
      <c r="EF71" s="394"/>
      <c r="EG71" s="394"/>
      <c r="EH71" s="393">
        <v>787590.83925538324</v>
      </c>
      <c r="EI71" s="383">
        <v>805280.44425538322</v>
      </c>
      <c r="EJ71" s="383">
        <v>0</v>
      </c>
      <c r="EK71" s="384"/>
      <c r="EL71" s="384">
        <v>0</v>
      </c>
      <c r="EM71" s="384">
        <v>0</v>
      </c>
      <c r="EN71" s="384">
        <v>0</v>
      </c>
      <c r="EO71" s="384">
        <v>0</v>
      </c>
      <c r="EP71" s="384">
        <v>0</v>
      </c>
      <c r="EQ71" s="384">
        <v>0</v>
      </c>
      <c r="ER71" s="383">
        <v>-2019.71</v>
      </c>
      <c r="ES71" s="383">
        <v>-15669.894999999999</v>
      </c>
      <c r="ET71" s="384"/>
      <c r="EU71" s="384"/>
      <c r="EV71" s="383">
        <v>787590.83925538324</v>
      </c>
      <c r="EW71" s="381">
        <v>805280.44425538322</v>
      </c>
      <c r="EX71" s="381"/>
      <c r="EY71" s="382"/>
      <c r="EZ71" s="382">
        <v>0</v>
      </c>
      <c r="FA71" s="382">
        <v>0</v>
      </c>
      <c r="FB71" s="382">
        <v>0</v>
      </c>
      <c r="FC71" s="382"/>
      <c r="FD71" s="382">
        <v>0</v>
      </c>
      <c r="FE71" s="382">
        <v>0</v>
      </c>
      <c r="FF71" s="381">
        <v>-2019.71</v>
      </c>
      <c r="FG71" s="381">
        <v>-15669.894999999999</v>
      </c>
      <c r="FH71" s="382"/>
      <c r="FI71" s="382"/>
      <c r="FJ71" s="381">
        <v>787590.83925538324</v>
      </c>
      <c r="FK71" s="387">
        <v>805280.44425538322</v>
      </c>
      <c r="FL71" s="387"/>
      <c r="FM71" s="388"/>
      <c r="FN71" s="388">
        <v>0</v>
      </c>
      <c r="FO71" s="388">
        <v>0</v>
      </c>
      <c r="FP71" s="388">
        <v>0</v>
      </c>
      <c r="FQ71" s="388"/>
      <c r="FR71" s="388">
        <v>0</v>
      </c>
      <c r="FS71" s="388">
        <v>0</v>
      </c>
      <c r="FT71" s="387">
        <v>-2019.71</v>
      </c>
      <c r="FU71" s="387">
        <v>-15669.894999999999</v>
      </c>
      <c r="FV71" s="388"/>
      <c r="FW71" s="388"/>
      <c r="FX71" s="387">
        <v>787590.83925538324</v>
      </c>
      <c r="FY71" s="378"/>
      <c r="FZ71" s="395">
        <f t="shared" si="7"/>
        <v>9663365.3310646005</v>
      </c>
      <c r="GA71" s="395">
        <f t="shared" si="7"/>
        <v>0</v>
      </c>
      <c r="GB71" s="395">
        <f t="shared" si="7"/>
        <v>0</v>
      </c>
      <c r="GC71" s="395">
        <f t="shared" si="7"/>
        <v>-24236.519999999993</v>
      </c>
      <c r="GD71" s="395">
        <f t="shared" si="7"/>
        <v>-188038.73999999996</v>
      </c>
      <c r="GE71" s="395">
        <f t="shared" si="7"/>
        <v>0</v>
      </c>
      <c r="GF71" s="378"/>
      <c r="GG71" s="395">
        <f t="shared" si="3"/>
        <v>2415841.3327661497</v>
      </c>
      <c r="GH71" s="395">
        <f t="shared" si="8"/>
        <v>0</v>
      </c>
      <c r="GI71" s="395">
        <f t="shared" si="8"/>
        <v>0</v>
      </c>
      <c r="GJ71" s="395">
        <f t="shared" si="8"/>
        <v>-6059.13</v>
      </c>
      <c r="GK71" s="395">
        <f t="shared" si="8"/>
        <v>-47009.684999999998</v>
      </c>
      <c r="GL71" s="395">
        <f t="shared" si="8"/>
        <v>0</v>
      </c>
      <c r="GM71" s="395"/>
      <c r="GN71" s="395">
        <v>0</v>
      </c>
      <c r="GO71" s="377">
        <v>0</v>
      </c>
      <c r="GP71" s="378"/>
      <c r="GQ71" s="378"/>
      <c r="GR71" s="378"/>
      <c r="GS71" s="378"/>
      <c r="GT71" s="378"/>
      <c r="GU71" s="378">
        <v>0</v>
      </c>
      <c r="GV71" s="378"/>
      <c r="GW71" s="378"/>
      <c r="GX71" s="378"/>
      <c r="GY71" s="378">
        <f t="shared" si="4"/>
        <v>2415841.3327661497</v>
      </c>
      <c r="GZ71" s="378">
        <f t="shared" si="5"/>
        <v>0</v>
      </c>
      <c r="HA71" s="378">
        <f t="shared" si="6"/>
        <v>0</v>
      </c>
    </row>
    <row r="72" spans="1:209" customFormat="1" ht="15">
      <c r="A72" s="266">
        <v>4015</v>
      </c>
      <c r="B72" s="266">
        <v>103483</v>
      </c>
      <c r="C72" s="266" t="s">
        <v>598</v>
      </c>
      <c r="D72" s="175" t="s">
        <v>378</v>
      </c>
      <c r="E72" s="267" t="s">
        <v>577</v>
      </c>
      <c r="F72" s="267" t="s">
        <v>571</v>
      </c>
      <c r="G72" s="320"/>
      <c r="H72" s="377">
        <v>5910389.1970598912</v>
      </c>
      <c r="I72" s="377">
        <v>-15157.89</v>
      </c>
      <c r="J72" s="377">
        <v>-78092.09</v>
      </c>
      <c r="K72" s="377">
        <v>5817139.2170598917</v>
      </c>
      <c r="L72" s="378"/>
      <c r="M72" s="379">
        <v>492532.43308832427</v>
      </c>
      <c r="N72" s="379">
        <v>0</v>
      </c>
      <c r="O72" s="380"/>
      <c r="P72" s="380">
        <v>0</v>
      </c>
      <c r="Q72" s="380">
        <v>0</v>
      </c>
      <c r="R72" s="380">
        <v>0</v>
      </c>
      <c r="S72" s="380">
        <v>0</v>
      </c>
      <c r="T72" s="380">
        <v>0</v>
      </c>
      <c r="U72" s="380">
        <v>0</v>
      </c>
      <c r="V72" s="379">
        <v>-1263.1575</v>
      </c>
      <c r="W72" s="379">
        <v>-6507.6741666666667</v>
      </c>
      <c r="X72" s="380"/>
      <c r="Y72" s="380">
        <v>0</v>
      </c>
      <c r="Z72" s="379">
        <v>484761.6014216576</v>
      </c>
      <c r="AA72" s="381">
        <v>492532.43308832427</v>
      </c>
      <c r="AB72" s="381"/>
      <c r="AC72" s="382"/>
      <c r="AD72" s="382">
        <v>0</v>
      </c>
      <c r="AE72" s="382">
        <v>0</v>
      </c>
      <c r="AF72" s="382">
        <v>0</v>
      </c>
      <c r="AG72" s="382"/>
      <c r="AH72" s="382">
        <v>0</v>
      </c>
      <c r="AI72" s="382">
        <v>0</v>
      </c>
      <c r="AJ72" s="381">
        <v>-1263.1575</v>
      </c>
      <c r="AK72" s="381">
        <v>-6507.6741666666667</v>
      </c>
      <c r="AL72" s="382"/>
      <c r="AM72" s="382">
        <v>0</v>
      </c>
      <c r="AN72" s="381">
        <v>484761.6014216576</v>
      </c>
      <c r="AO72" s="383">
        <v>492532.43308832427</v>
      </c>
      <c r="AP72" s="383"/>
      <c r="AQ72" s="384"/>
      <c r="AR72" s="384">
        <v>0</v>
      </c>
      <c r="AS72" s="384">
        <v>0</v>
      </c>
      <c r="AT72" s="384">
        <v>0</v>
      </c>
      <c r="AU72" s="384"/>
      <c r="AV72" s="384">
        <v>0</v>
      </c>
      <c r="AW72" s="384">
        <v>0</v>
      </c>
      <c r="AX72" s="383">
        <v>-1263.1575</v>
      </c>
      <c r="AY72" s="383">
        <v>-6507.6741666666667</v>
      </c>
      <c r="AZ72" s="384"/>
      <c r="BA72" s="384">
        <v>0</v>
      </c>
      <c r="BB72" s="383">
        <v>484761.6014216576</v>
      </c>
      <c r="BC72" s="385">
        <v>492532.43308832427</v>
      </c>
      <c r="BD72" s="385"/>
      <c r="BE72" s="386"/>
      <c r="BF72" s="386">
        <v>0</v>
      </c>
      <c r="BG72" s="386">
        <v>0</v>
      </c>
      <c r="BH72" s="386">
        <v>0</v>
      </c>
      <c r="BI72" s="386"/>
      <c r="BJ72" s="386">
        <v>0</v>
      </c>
      <c r="BK72" s="386">
        <v>0</v>
      </c>
      <c r="BL72" s="385">
        <v>-1263.1575</v>
      </c>
      <c r="BM72" s="385">
        <v>-6507.6741666666667</v>
      </c>
      <c r="BN72" s="386"/>
      <c r="BO72" s="386"/>
      <c r="BP72" s="385">
        <v>484761.6014216576</v>
      </c>
      <c r="BQ72" s="387">
        <v>492532.43308832427</v>
      </c>
      <c r="BR72" s="387"/>
      <c r="BS72" s="388"/>
      <c r="BT72" s="388">
        <v>0</v>
      </c>
      <c r="BU72" s="388">
        <v>0</v>
      </c>
      <c r="BV72" s="388">
        <v>0</v>
      </c>
      <c r="BW72" s="388"/>
      <c r="BX72" s="388">
        <v>0</v>
      </c>
      <c r="BY72" s="388">
        <v>0</v>
      </c>
      <c r="BZ72" s="387">
        <v>-1263.1575</v>
      </c>
      <c r="CA72" s="387">
        <v>-6507.6741666666667</v>
      </c>
      <c r="CB72" s="388"/>
      <c r="CC72" s="388"/>
      <c r="CD72" s="387">
        <v>484761.6014216576</v>
      </c>
      <c r="CE72" s="389">
        <v>492532.43308832427</v>
      </c>
      <c r="CF72" s="389">
        <v>0</v>
      </c>
      <c r="CG72" s="390"/>
      <c r="CH72" s="390">
        <v>0</v>
      </c>
      <c r="CI72" s="390">
        <v>0</v>
      </c>
      <c r="CJ72" s="390">
        <v>0</v>
      </c>
      <c r="CK72" s="390">
        <v>0</v>
      </c>
      <c r="CL72" s="390">
        <v>0</v>
      </c>
      <c r="CM72" s="390">
        <v>0</v>
      </c>
      <c r="CN72" s="389">
        <v>-1263.1575</v>
      </c>
      <c r="CO72" s="389">
        <v>-6507.6741666666667</v>
      </c>
      <c r="CP72" s="390"/>
      <c r="CQ72" s="390"/>
      <c r="CR72" s="389">
        <v>484761.6014216576</v>
      </c>
      <c r="CS72" s="391">
        <v>492532.43308832427</v>
      </c>
      <c r="CT72" s="391"/>
      <c r="CU72" s="392"/>
      <c r="CV72" s="392">
        <v>0</v>
      </c>
      <c r="CW72" s="392">
        <v>0</v>
      </c>
      <c r="CX72" s="392">
        <v>0</v>
      </c>
      <c r="CY72" s="392"/>
      <c r="CZ72" s="392">
        <v>0</v>
      </c>
      <c r="DA72" s="392">
        <v>0</v>
      </c>
      <c r="DB72" s="391">
        <v>-1263.1575</v>
      </c>
      <c r="DC72" s="391">
        <v>-6507.6741666666667</v>
      </c>
      <c r="DD72" s="392"/>
      <c r="DE72" s="392"/>
      <c r="DF72" s="391">
        <v>484761.6014216576</v>
      </c>
      <c r="DG72" s="385">
        <v>492532.43308832427</v>
      </c>
      <c r="DH72" s="385"/>
      <c r="DI72" s="386"/>
      <c r="DJ72" s="386">
        <v>0</v>
      </c>
      <c r="DK72" s="386">
        <v>0</v>
      </c>
      <c r="DL72" s="386">
        <v>0</v>
      </c>
      <c r="DM72" s="386"/>
      <c r="DN72" s="386">
        <v>0</v>
      </c>
      <c r="DO72" s="386">
        <v>0</v>
      </c>
      <c r="DP72" s="385">
        <v>-1263.1575</v>
      </c>
      <c r="DQ72" s="385">
        <v>-6507.6741666666667</v>
      </c>
      <c r="DR72" s="386"/>
      <c r="DS72" s="386"/>
      <c r="DT72" s="385">
        <v>484761.6014216576</v>
      </c>
      <c r="DU72" s="393">
        <v>492532.43308832427</v>
      </c>
      <c r="DV72" s="393"/>
      <c r="DW72" s="394"/>
      <c r="DX72" s="394">
        <v>0</v>
      </c>
      <c r="DY72" s="394">
        <v>0</v>
      </c>
      <c r="DZ72" s="394">
        <v>0</v>
      </c>
      <c r="EA72" s="394"/>
      <c r="EB72" s="394">
        <v>0</v>
      </c>
      <c r="EC72" s="394">
        <v>0</v>
      </c>
      <c r="ED72" s="393">
        <v>-1263.1575</v>
      </c>
      <c r="EE72" s="393">
        <v>-6507.6741666666667</v>
      </c>
      <c r="EF72" s="394"/>
      <c r="EG72" s="394"/>
      <c r="EH72" s="393">
        <v>484761.6014216576</v>
      </c>
      <c r="EI72" s="383">
        <v>492532.43308832427</v>
      </c>
      <c r="EJ72" s="383">
        <v>0</v>
      </c>
      <c r="EK72" s="384"/>
      <c r="EL72" s="384">
        <v>0</v>
      </c>
      <c r="EM72" s="384">
        <v>0</v>
      </c>
      <c r="EN72" s="384">
        <v>0</v>
      </c>
      <c r="EO72" s="384">
        <v>0</v>
      </c>
      <c r="EP72" s="384">
        <v>0</v>
      </c>
      <c r="EQ72" s="384">
        <v>0</v>
      </c>
      <c r="ER72" s="383">
        <v>-1263.1575</v>
      </c>
      <c r="ES72" s="383">
        <v>-6507.6741666666667</v>
      </c>
      <c r="ET72" s="384"/>
      <c r="EU72" s="384"/>
      <c r="EV72" s="383">
        <v>484761.6014216576</v>
      </c>
      <c r="EW72" s="381">
        <v>492532.43308832427</v>
      </c>
      <c r="EX72" s="381"/>
      <c r="EY72" s="382"/>
      <c r="EZ72" s="382">
        <v>0</v>
      </c>
      <c r="FA72" s="382">
        <v>0</v>
      </c>
      <c r="FB72" s="382">
        <v>0</v>
      </c>
      <c r="FC72" s="382"/>
      <c r="FD72" s="382">
        <v>0</v>
      </c>
      <c r="FE72" s="382">
        <v>0</v>
      </c>
      <c r="FF72" s="381">
        <v>-1263.1575</v>
      </c>
      <c r="FG72" s="381">
        <v>-6507.6741666666667</v>
      </c>
      <c r="FH72" s="382"/>
      <c r="FI72" s="382"/>
      <c r="FJ72" s="381">
        <v>484761.6014216576</v>
      </c>
      <c r="FK72" s="387">
        <v>492532.43308832427</v>
      </c>
      <c r="FL72" s="387"/>
      <c r="FM72" s="388"/>
      <c r="FN72" s="388">
        <v>0</v>
      </c>
      <c r="FO72" s="388">
        <v>0</v>
      </c>
      <c r="FP72" s="388">
        <v>0</v>
      </c>
      <c r="FQ72" s="388"/>
      <c r="FR72" s="388">
        <v>0</v>
      </c>
      <c r="FS72" s="388">
        <v>0</v>
      </c>
      <c r="FT72" s="387">
        <v>-1263.1575</v>
      </c>
      <c r="FU72" s="387">
        <v>-6507.6741666666667</v>
      </c>
      <c r="FV72" s="388"/>
      <c r="FW72" s="388"/>
      <c r="FX72" s="387">
        <v>484761.6014216576</v>
      </c>
      <c r="FY72" s="378"/>
      <c r="FZ72" s="395">
        <f t="shared" si="7"/>
        <v>5910389.1970598893</v>
      </c>
      <c r="GA72" s="395">
        <f t="shared" si="7"/>
        <v>0</v>
      </c>
      <c r="GB72" s="395">
        <f t="shared" si="7"/>
        <v>0</v>
      </c>
      <c r="GC72" s="395">
        <f t="shared" si="7"/>
        <v>-15157.889999999998</v>
      </c>
      <c r="GD72" s="395">
        <f t="shared" si="7"/>
        <v>-78092.089999999982</v>
      </c>
      <c r="GE72" s="395">
        <f t="shared" si="7"/>
        <v>0</v>
      </c>
      <c r="GF72" s="378"/>
      <c r="GG72" s="395">
        <f t="shared" si="3"/>
        <v>1477597.2992649728</v>
      </c>
      <c r="GH72" s="395">
        <f t="shared" si="8"/>
        <v>0</v>
      </c>
      <c r="GI72" s="395">
        <f t="shared" si="8"/>
        <v>0</v>
      </c>
      <c r="GJ72" s="395">
        <f t="shared" si="8"/>
        <v>-3789.4724999999999</v>
      </c>
      <c r="GK72" s="395">
        <f t="shared" si="8"/>
        <v>-19523.022499999999</v>
      </c>
      <c r="GL72" s="395">
        <f t="shared" si="8"/>
        <v>0</v>
      </c>
      <c r="GM72" s="395"/>
      <c r="GN72" s="395">
        <v>0</v>
      </c>
      <c r="GO72" s="377">
        <v>0</v>
      </c>
      <c r="GP72" s="378"/>
      <c r="GQ72" s="378"/>
      <c r="GR72" s="378"/>
      <c r="GS72" s="378"/>
      <c r="GT72" s="378"/>
      <c r="GU72" s="378">
        <v>0</v>
      </c>
      <c r="GV72" s="378"/>
      <c r="GW72" s="378"/>
      <c r="GX72" s="378"/>
      <c r="GY72" s="378">
        <f t="shared" si="4"/>
        <v>1477597.2992649728</v>
      </c>
      <c r="GZ72" s="378">
        <f t="shared" si="5"/>
        <v>0</v>
      </c>
      <c r="HA72" s="378">
        <f t="shared" si="6"/>
        <v>0</v>
      </c>
    </row>
    <row r="73" spans="1:209" customFormat="1" ht="15">
      <c r="A73" s="266">
        <v>3411</v>
      </c>
      <c r="B73" s="266">
        <v>103479</v>
      </c>
      <c r="C73" s="266" t="s">
        <v>670</v>
      </c>
      <c r="D73" s="175" t="s">
        <v>450</v>
      </c>
      <c r="E73" s="267" t="s">
        <v>573</v>
      </c>
      <c r="F73" s="267" t="s">
        <v>571</v>
      </c>
      <c r="G73" s="320"/>
      <c r="H73" s="377">
        <v>1067052.5572941178</v>
      </c>
      <c r="I73" s="377">
        <v>-3703.3599999999997</v>
      </c>
      <c r="J73" s="377">
        <v>-33654.800000000003</v>
      </c>
      <c r="K73" s="377">
        <v>1029694.3972941176</v>
      </c>
      <c r="L73" s="378"/>
      <c r="M73" s="379">
        <v>88921.046441176484</v>
      </c>
      <c r="N73" s="379">
        <v>42510.602105263155</v>
      </c>
      <c r="O73" s="380"/>
      <c r="P73" s="380">
        <v>0</v>
      </c>
      <c r="Q73" s="380">
        <v>0</v>
      </c>
      <c r="R73" s="380">
        <v>0</v>
      </c>
      <c r="S73" s="380">
        <v>0</v>
      </c>
      <c r="T73" s="380">
        <v>0</v>
      </c>
      <c r="U73" s="380">
        <v>0</v>
      </c>
      <c r="V73" s="379">
        <v>-308.61333333333329</v>
      </c>
      <c r="W73" s="379">
        <v>-2804.5666666666671</v>
      </c>
      <c r="X73" s="380"/>
      <c r="Y73" s="380">
        <v>0</v>
      </c>
      <c r="Z73" s="379">
        <v>128318.46854643965</v>
      </c>
      <c r="AA73" s="381">
        <v>88921.046441176484</v>
      </c>
      <c r="AB73" s="381"/>
      <c r="AC73" s="382"/>
      <c r="AD73" s="382">
        <v>0</v>
      </c>
      <c r="AE73" s="382">
        <v>0</v>
      </c>
      <c r="AF73" s="382">
        <v>0</v>
      </c>
      <c r="AG73" s="382"/>
      <c r="AH73" s="382">
        <v>0</v>
      </c>
      <c r="AI73" s="382">
        <v>0</v>
      </c>
      <c r="AJ73" s="381">
        <v>-308.61333333333329</v>
      </c>
      <c r="AK73" s="381">
        <v>-2804.5666666666671</v>
      </c>
      <c r="AL73" s="382"/>
      <c r="AM73" s="382">
        <v>0</v>
      </c>
      <c r="AN73" s="381">
        <v>85807.866441176491</v>
      </c>
      <c r="AO73" s="383">
        <v>88921.046441176484</v>
      </c>
      <c r="AP73" s="383"/>
      <c r="AQ73" s="384"/>
      <c r="AR73" s="384">
        <v>0</v>
      </c>
      <c r="AS73" s="384">
        <v>0</v>
      </c>
      <c r="AT73" s="384">
        <v>0</v>
      </c>
      <c r="AU73" s="384"/>
      <c r="AV73" s="384">
        <v>0</v>
      </c>
      <c r="AW73" s="384">
        <v>0</v>
      </c>
      <c r="AX73" s="383">
        <v>-308.61333333333329</v>
      </c>
      <c r="AY73" s="383">
        <v>-2804.5666666666671</v>
      </c>
      <c r="AZ73" s="384"/>
      <c r="BA73" s="384">
        <v>0</v>
      </c>
      <c r="BB73" s="383">
        <v>85807.866441176491</v>
      </c>
      <c r="BC73" s="385">
        <v>88921.046441176484</v>
      </c>
      <c r="BD73" s="385"/>
      <c r="BE73" s="386"/>
      <c r="BF73" s="386">
        <v>0</v>
      </c>
      <c r="BG73" s="386">
        <v>0</v>
      </c>
      <c r="BH73" s="386">
        <v>0</v>
      </c>
      <c r="BI73" s="386"/>
      <c r="BJ73" s="386">
        <v>0</v>
      </c>
      <c r="BK73" s="386">
        <v>0</v>
      </c>
      <c r="BL73" s="385">
        <v>-308.61333333333329</v>
      </c>
      <c r="BM73" s="385">
        <v>-2804.5666666666671</v>
      </c>
      <c r="BN73" s="386"/>
      <c r="BO73" s="386"/>
      <c r="BP73" s="385">
        <v>85807.866441176491</v>
      </c>
      <c r="BQ73" s="387">
        <v>88921.046441176484</v>
      </c>
      <c r="BR73" s="387"/>
      <c r="BS73" s="388"/>
      <c r="BT73" s="388">
        <v>0</v>
      </c>
      <c r="BU73" s="388">
        <v>0</v>
      </c>
      <c r="BV73" s="388">
        <v>0</v>
      </c>
      <c r="BW73" s="388"/>
      <c r="BX73" s="388">
        <v>0</v>
      </c>
      <c r="BY73" s="388">
        <v>0</v>
      </c>
      <c r="BZ73" s="387">
        <v>-308.61333333333329</v>
      </c>
      <c r="CA73" s="387">
        <v>-2804.5666666666671</v>
      </c>
      <c r="CB73" s="388"/>
      <c r="CC73" s="388"/>
      <c r="CD73" s="387">
        <v>85807.866441176491</v>
      </c>
      <c r="CE73" s="389">
        <v>88921.046441176484</v>
      </c>
      <c r="CF73" s="389">
        <v>40154.646315789469</v>
      </c>
      <c r="CG73" s="390"/>
      <c r="CH73" s="390">
        <v>0</v>
      </c>
      <c r="CI73" s="390">
        <v>0</v>
      </c>
      <c r="CJ73" s="390">
        <v>0</v>
      </c>
      <c r="CK73" s="390">
        <v>0</v>
      </c>
      <c r="CL73" s="390">
        <v>0</v>
      </c>
      <c r="CM73" s="390">
        <v>0</v>
      </c>
      <c r="CN73" s="389">
        <v>-308.61333333333329</v>
      </c>
      <c r="CO73" s="389">
        <v>-2804.5666666666671</v>
      </c>
      <c r="CP73" s="390"/>
      <c r="CQ73" s="390"/>
      <c r="CR73" s="389">
        <v>125962.51275696597</v>
      </c>
      <c r="CS73" s="391">
        <v>88921.046441176484</v>
      </c>
      <c r="CT73" s="391"/>
      <c r="CU73" s="392"/>
      <c r="CV73" s="392">
        <v>0</v>
      </c>
      <c r="CW73" s="392">
        <v>0</v>
      </c>
      <c r="CX73" s="392">
        <v>0</v>
      </c>
      <c r="CY73" s="392"/>
      <c r="CZ73" s="392">
        <v>0</v>
      </c>
      <c r="DA73" s="392">
        <v>0</v>
      </c>
      <c r="DB73" s="391">
        <v>-308.61333333333329</v>
      </c>
      <c r="DC73" s="391">
        <v>-2804.5666666666671</v>
      </c>
      <c r="DD73" s="392"/>
      <c r="DE73" s="392"/>
      <c r="DF73" s="391">
        <v>85807.866441176491</v>
      </c>
      <c r="DG73" s="385">
        <v>88921.046441176484</v>
      </c>
      <c r="DH73" s="385"/>
      <c r="DI73" s="386"/>
      <c r="DJ73" s="386">
        <v>0</v>
      </c>
      <c r="DK73" s="386">
        <v>0</v>
      </c>
      <c r="DL73" s="386">
        <v>0</v>
      </c>
      <c r="DM73" s="386"/>
      <c r="DN73" s="386">
        <v>0</v>
      </c>
      <c r="DO73" s="386">
        <v>0</v>
      </c>
      <c r="DP73" s="385">
        <v>-308.61333333333329</v>
      </c>
      <c r="DQ73" s="385">
        <v>-2804.5666666666671</v>
      </c>
      <c r="DR73" s="386"/>
      <c r="DS73" s="386"/>
      <c r="DT73" s="385">
        <v>85807.866441176491</v>
      </c>
      <c r="DU73" s="393">
        <v>88921.046441176484</v>
      </c>
      <c r="DV73" s="393"/>
      <c r="DW73" s="394"/>
      <c r="DX73" s="394">
        <v>0</v>
      </c>
      <c r="DY73" s="394">
        <v>0</v>
      </c>
      <c r="DZ73" s="394">
        <v>0</v>
      </c>
      <c r="EA73" s="394"/>
      <c r="EB73" s="394">
        <v>0</v>
      </c>
      <c r="EC73" s="394">
        <v>0</v>
      </c>
      <c r="ED73" s="393">
        <v>-308.61333333333329</v>
      </c>
      <c r="EE73" s="393">
        <v>-2804.5666666666671</v>
      </c>
      <c r="EF73" s="394"/>
      <c r="EG73" s="394"/>
      <c r="EH73" s="393">
        <v>85807.866441176491</v>
      </c>
      <c r="EI73" s="383">
        <v>88921.046441176484</v>
      </c>
      <c r="EJ73" s="383">
        <v>35173.9824930748</v>
      </c>
      <c r="EK73" s="384"/>
      <c r="EL73" s="384">
        <v>0</v>
      </c>
      <c r="EM73" s="384">
        <v>0</v>
      </c>
      <c r="EN73" s="384">
        <v>0</v>
      </c>
      <c r="EO73" s="384">
        <v>0</v>
      </c>
      <c r="EP73" s="384">
        <v>0</v>
      </c>
      <c r="EQ73" s="384">
        <v>0</v>
      </c>
      <c r="ER73" s="383">
        <v>-308.61333333333329</v>
      </c>
      <c r="ES73" s="383">
        <v>-2804.5666666666671</v>
      </c>
      <c r="ET73" s="384"/>
      <c r="EU73" s="384"/>
      <c r="EV73" s="383">
        <v>120981.84893425129</v>
      </c>
      <c r="EW73" s="381">
        <v>88921.046441176484</v>
      </c>
      <c r="EX73" s="381"/>
      <c r="EY73" s="382"/>
      <c r="EZ73" s="382">
        <v>0</v>
      </c>
      <c r="FA73" s="382">
        <v>0</v>
      </c>
      <c r="FB73" s="382">
        <v>0</v>
      </c>
      <c r="FC73" s="382"/>
      <c r="FD73" s="382">
        <v>0</v>
      </c>
      <c r="FE73" s="382">
        <v>0</v>
      </c>
      <c r="FF73" s="381">
        <v>-308.61333333333329</v>
      </c>
      <c r="FG73" s="381">
        <v>-2804.5666666666671</v>
      </c>
      <c r="FH73" s="382"/>
      <c r="FI73" s="382"/>
      <c r="FJ73" s="381">
        <v>85807.866441176491</v>
      </c>
      <c r="FK73" s="387">
        <v>88921.046441176484</v>
      </c>
      <c r="FL73" s="387"/>
      <c r="FM73" s="388"/>
      <c r="FN73" s="388">
        <v>0</v>
      </c>
      <c r="FO73" s="388">
        <v>0</v>
      </c>
      <c r="FP73" s="388">
        <v>0</v>
      </c>
      <c r="FQ73" s="388"/>
      <c r="FR73" s="388">
        <v>0</v>
      </c>
      <c r="FS73" s="388">
        <v>0</v>
      </c>
      <c r="FT73" s="387">
        <v>-308.61333333333329</v>
      </c>
      <c r="FU73" s="387">
        <v>-2804.5666666666671</v>
      </c>
      <c r="FV73" s="388"/>
      <c r="FW73" s="388"/>
      <c r="FX73" s="387">
        <v>85807.866441176491</v>
      </c>
      <c r="FY73" s="378"/>
      <c r="FZ73" s="395">
        <f t="shared" si="7"/>
        <v>1184891.7882082451</v>
      </c>
      <c r="GA73" s="395">
        <f t="shared" si="7"/>
        <v>0</v>
      </c>
      <c r="GB73" s="395">
        <f t="shared" si="7"/>
        <v>0</v>
      </c>
      <c r="GC73" s="395">
        <f t="shared" si="7"/>
        <v>-3703.3599999999992</v>
      </c>
      <c r="GD73" s="395">
        <f t="shared" si="7"/>
        <v>-33654.799999999996</v>
      </c>
      <c r="GE73" s="395">
        <f t="shared" si="7"/>
        <v>0</v>
      </c>
      <c r="GF73" s="378"/>
      <c r="GG73" s="395">
        <f t="shared" si="3"/>
        <v>309273.74142879265</v>
      </c>
      <c r="GH73" s="395">
        <f t="shared" si="8"/>
        <v>0</v>
      </c>
      <c r="GI73" s="395">
        <f t="shared" si="8"/>
        <v>0</v>
      </c>
      <c r="GJ73" s="395">
        <f t="shared" si="8"/>
        <v>-925.83999999999992</v>
      </c>
      <c r="GK73" s="395">
        <f t="shared" si="8"/>
        <v>-8413.7000000000007</v>
      </c>
      <c r="GL73" s="395">
        <f t="shared" si="8"/>
        <v>0</v>
      </c>
      <c r="GM73" s="395"/>
      <c r="GN73" s="395">
        <v>0</v>
      </c>
      <c r="GO73" s="377">
        <v>0</v>
      </c>
      <c r="GP73" s="378"/>
      <c r="GQ73" s="378"/>
      <c r="GR73" s="378"/>
      <c r="GS73" s="378"/>
      <c r="GT73" s="378"/>
      <c r="GU73" s="378">
        <v>7054</v>
      </c>
      <c r="GV73" s="378"/>
      <c r="GW73" s="378"/>
      <c r="GX73" s="378"/>
      <c r="GY73" s="378">
        <f t="shared" si="4"/>
        <v>309273.74142879265</v>
      </c>
      <c r="GZ73" s="378">
        <f t="shared" si="5"/>
        <v>0</v>
      </c>
      <c r="HA73" s="378">
        <f t="shared" si="6"/>
        <v>0</v>
      </c>
    </row>
    <row r="74" spans="1:209" customFormat="1" ht="15">
      <c r="A74" s="266">
        <v>4223</v>
      </c>
      <c r="B74" s="266">
        <v>103509</v>
      </c>
      <c r="C74" s="266" t="s">
        <v>599</v>
      </c>
      <c r="D74" s="175" t="s">
        <v>379</v>
      </c>
      <c r="E74" s="267" t="s">
        <v>577</v>
      </c>
      <c r="F74" s="267" t="s">
        <v>571</v>
      </c>
      <c r="G74" s="320"/>
      <c r="H74" s="377">
        <v>8459970.3026285898</v>
      </c>
      <c r="I74" s="377">
        <v>-20069.61</v>
      </c>
      <c r="J74" s="377">
        <v>-186512.23</v>
      </c>
      <c r="K74" s="377">
        <v>8253388.4626285899</v>
      </c>
      <c r="L74" s="378"/>
      <c r="M74" s="379">
        <v>704997.52521904919</v>
      </c>
      <c r="N74" s="379">
        <v>0</v>
      </c>
      <c r="O74" s="380"/>
      <c r="P74" s="380">
        <v>0</v>
      </c>
      <c r="Q74" s="380">
        <v>0</v>
      </c>
      <c r="R74" s="380">
        <v>77447.166666666672</v>
      </c>
      <c r="S74" s="380">
        <v>0</v>
      </c>
      <c r="T74" s="380">
        <v>0</v>
      </c>
      <c r="U74" s="380">
        <v>0</v>
      </c>
      <c r="V74" s="379">
        <v>-1672.4675</v>
      </c>
      <c r="W74" s="379">
        <v>-15542.685833333335</v>
      </c>
      <c r="X74" s="380"/>
      <c r="Y74" s="380">
        <v>0</v>
      </c>
      <c r="Z74" s="379">
        <v>765229.5385523825</v>
      </c>
      <c r="AA74" s="381">
        <v>704997.52521904919</v>
      </c>
      <c r="AB74" s="381"/>
      <c r="AC74" s="382"/>
      <c r="AD74" s="382">
        <v>0</v>
      </c>
      <c r="AE74" s="382">
        <v>0</v>
      </c>
      <c r="AF74" s="382">
        <v>77447.166666666672</v>
      </c>
      <c r="AG74" s="382"/>
      <c r="AH74" s="382">
        <v>0</v>
      </c>
      <c r="AI74" s="382">
        <v>0</v>
      </c>
      <c r="AJ74" s="381">
        <v>-1672.4675</v>
      </c>
      <c r="AK74" s="381">
        <v>-15542.685833333335</v>
      </c>
      <c r="AL74" s="382"/>
      <c r="AM74" s="382">
        <v>0</v>
      </c>
      <c r="AN74" s="381">
        <v>765229.5385523825</v>
      </c>
      <c r="AO74" s="383">
        <v>704997.52521904919</v>
      </c>
      <c r="AP74" s="383"/>
      <c r="AQ74" s="384"/>
      <c r="AR74" s="384">
        <v>0</v>
      </c>
      <c r="AS74" s="384">
        <v>0</v>
      </c>
      <c r="AT74" s="384">
        <v>77447.166666666672</v>
      </c>
      <c r="AU74" s="384"/>
      <c r="AV74" s="384">
        <v>0</v>
      </c>
      <c r="AW74" s="384">
        <v>0</v>
      </c>
      <c r="AX74" s="383">
        <v>-1672.4675</v>
      </c>
      <c r="AY74" s="383">
        <v>-15542.685833333335</v>
      </c>
      <c r="AZ74" s="384"/>
      <c r="BA74" s="384">
        <v>0</v>
      </c>
      <c r="BB74" s="383">
        <v>765229.5385523825</v>
      </c>
      <c r="BC74" s="385">
        <v>704997.52521904919</v>
      </c>
      <c r="BD74" s="385"/>
      <c r="BE74" s="386"/>
      <c r="BF74" s="386">
        <v>0</v>
      </c>
      <c r="BG74" s="386">
        <v>0</v>
      </c>
      <c r="BH74" s="386">
        <v>77447.166666666672</v>
      </c>
      <c r="BI74" s="386"/>
      <c r="BJ74" s="386">
        <v>0</v>
      </c>
      <c r="BK74" s="386">
        <v>0</v>
      </c>
      <c r="BL74" s="385">
        <v>-1672.4675</v>
      </c>
      <c r="BM74" s="385">
        <v>-15542.685833333335</v>
      </c>
      <c r="BN74" s="386"/>
      <c r="BO74" s="386"/>
      <c r="BP74" s="385">
        <v>765229.5385523825</v>
      </c>
      <c r="BQ74" s="387">
        <v>704997.52521904919</v>
      </c>
      <c r="BR74" s="387"/>
      <c r="BS74" s="388"/>
      <c r="BT74" s="388">
        <v>0</v>
      </c>
      <c r="BU74" s="388">
        <v>0</v>
      </c>
      <c r="BV74" s="388">
        <v>102754.66666666666</v>
      </c>
      <c r="BW74" s="388"/>
      <c r="BX74" s="388">
        <v>0</v>
      </c>
      <c r="BY74" s="388">
        <v>0</v>
      </c>
      <c r="BZ74" s="387">
        <v>-1672.4675</v>
      </c>
      <c r="CA74" s="387">
        <v>-15542.685833333335</v>
      </c>
      <c r="CB74" s="388"/>
      <c r="CC74" s="388"/>
      <c r="CD74" s="387">
        <v>790537.0385523825</v>
      </c>
      <c r="CE74" s="389">
        <v>704997.52521904919</v>
      </c>
      <c r="CF74" s="389">
        <v>0</v>
      </c>
      <c r="CG74" s="390"/>
      <c r="CH74" s="390">
        <v>0</v>
      </c>
      <c r="CI74" s="390">
        <v>0</v>
      </c>
      <c r="CJ74" s="390">
        <v>102754.66666666666</v>
      </c>
      <c r="CK74" s="390">
        <v>0</v>
      </c>
      <c r="CL74" s="390">
        <v>0</v>
      </c>
      <c r="CM74" s="390">
        <v>0</v>
      </c>
      <c r="CN74" s="389">
        <v>-1672.4675</v>
      </c>
      <c r="CO74" s="389">
        <v>-15542.685833333335</v>
      </c>
      <c r="CP74" s="390"/>
      <c r="CQ74" s="390"/>
      <c r="CR74" s="389">
        <v>790537.0385523825</v>
      </c>
      <c r="CS74" s="391">
        <v>704997.52521904919</v>
      </c>
      <c r="CT74" s="391"/>
      <c r="CU74" s="392"/>
      <c r="CV74" s="392">
        <v>0</v>
      </c>
      <c r="CW74" s="392">
        <v>0</v>
      </c>
      <c r="CX74" s="392">
        <v>102754.66666666666</v>
      </c>
      <c r="CY74" s="392"/>
      <c r="CZ74" s="392">
        <v>0</v>
      </c>
      <c r="DA74" s="392">
        <v>0</v>
      </c>
      <c r="DB74" s="391">
        <v>-1672.4675</v>
      </c>
      <c r="DC74" s="391">
        <v>-15542.685833333335</v>
      </c>
      <c r="DD74" s="392"/>
      <c r="DE74" s="392"/>
      <c r="DF74" s="391">
        <v>790537.0385523825</v>
      </c>
      <c r="DG74" s="385">
        <v>704997.52521904919</v>
      </c>
      <c r="DH74" s="385"/>
      <c r="DI74" s="386"/>
      <c r="DJ74" s="386">
        <v>0</v>
      </c>
      <c r="DK74" s="386">
        <v>0</v>
      </c>
      <c r="DL74" s="386">
        <v>102754.66666666666</v>
      </c>
      <c r="DM74" s="386"/>
      <c r="DN74" s="386">
        <v>0</v>
      </c>
      <c r="DO74" s="386">
        <v>0</v>
      </c>
      <c r="DP74" s="385">
        <v>-1672.4675</v>
      </c>
      <c r="DQ74" s="385">
        <v>-15542.685833333335</v>
      </c>
      <c r="DR74" s="386"/>
      <c r="DS74" s="386"/>
      <c r="DT74" s="385">
        <v>790537.0385523825</v>
      </c>
      <c r="DU74" s="393">
        <v>704997.52521904919</v>
      </c>
      <c r="DV74" s="393"/>
      <c r="DW74" s="394"/>
      <c r="DX74" s="394">
        <v>0</v>
      </c>
      <c r="DY74" s="394">
        <v>0</v>
      </c>
      <c r="DZ74" s="394">
        <v>102754.66666666666</v>
      </c>
      <c r="EA74" s="394"/>
      <c r="EB74" s="394">
        <v>0</v>
      </c>
      <c r="EC74" s="394">
        <v>0</v>
      </c>
      <c r="ED74" s="393">
        <v>-1672.4675</v>
      </c>
      <c r="EE74" s="393">
        <v>-15542.685833333335</v>
      </c>
      <c r="EF74" s="394"/>
      <c r="EG74" s="394"/>
      <c r="EH74" s="393">
        <v>790537.0385523825</v>
      </c>
      <c r="EI74" s="383">
        <v>704997.52521904919</v>
      </c>
      <c r="EJ74" s="383">
        <v>0</v>
      </c>
      <c r="EK74" s="384"/>
      <c r="EL74" s="384">
        <v>0</v>
      </c>
      <c r="EM74" s="384">
        <v>0</v>
      </c>
      <c r="EN74" s="384">
        <v>102754.66666666666</v>
      </c>
      <c r="EO74" s="384">
        <v>0</v>
      </c>
      <c r="EP74" s="384">
        <v>0</v>
      </c>
      <c r="EQ74" s="384">
        <v>0</v>
      </c>
      <c r="ER74" s="383">
        <v>-1672.4675</v>
      </c>
      <c r="ES74" s="383">
        <v>-15542.685833333335</v>
      </c>
      <c r="ET74" s="384"/>
      <c r="EU74" s="384"/>
      <c r="EV74" s="383">
        <v>790537.0385523825</v>
      </c>
      <c r="EW74" s="381">
        <v>704997.52521904919</v>
      </c>
      <c r="EX74" s="381"/>
      <c r="EY74" s="382"/>
      <c r="EZ74" s="382">
        <v>0</v>
      </c>
      <c r="FA74" s="382">
        <v>0</v>
      </c>
      <c r="FB74" s="382">
        <v>102754.66666666666</v>
      </c>
      <c r="FC74" s="382"/>
      <c r="FD74" s="382">
        <v>0</v>
      </c>
      <c r="FE74" s="382">
        <v>0</v>
      </c>
      <c r="FF74" s="381">
        <v>-1672.4675</v>
      </c>
      <c r="FG74" s="381">
        <v>-15542.685833333335</v>
      </c>
      <c r="FH74" s="382"/>
      <c r="FI74" s="382"/>
      <c r="FJ74" s="381">
        <v>790537.0385523825</v>
      </c>
      <c r="FK74" s="387">
        <v>704997.52521904919</v>
      </c>
      <c r="FL74" s="387"/>
      <c r="FM74" s="388"/>
      <c r="FN74" s="388">
        <v>0</v>
      </c>
      <c r="FO74" s="388">
        <v>0</v>
      </c>
      <c r="FP74" s="388">
        <v>102754.66666666666</v>
      </c>
      <c r="FQ74" s="388"/>
      <c r="FR74" s="388">
        <v>0</v>
      </c>
      <c r="FS74" s="388">
        <v>0</v>
      </c>
      <c r="FT74" s="387">
        <v>-1672.4675</v>
      </c>
      <c r="FU74" s="387">
        <v>-15542.685833333335</v>
      </c>
      <c r="FV74" s="388"/>
      <c r="FW74" s="388"/>
      <c r="FX74" s="387">
        <v>790537.0385523825</v>
      </c>
      <c r="FY74" s="378"/>
      <c r="FZ74" s="395">
        <f t="shared" ref="FZ74:GE105" si="9">SUMIFS($M74:$FX74,$M$7:$FX$7,FZ$7)</f>
        <v>8459970.3026285898</v>
      </c>
      <c r="GA74" s="395">
        <f t="shared" si="9"/>
        <v>1131825.9999999998</v>
      </c>
      <c r="GB74" s="395">
        <f t="shared" si="9"/>
        <v>0</v>
      </c>
      <c r="GC74" s="395">
        <f t="shared" si="9"/>
        <v>-20069.61</v>
      </c>
      <c r="GD74" s="395">
        <f t="shared" si="9"/>
        <v>-186512.22999999998</v>
      </c>
      <c r="GE74" s="395">
        <f t="shared" si="9"/>
        <v>0</v>
      </c>
      <c r="GF74" s="378"/>
      <c r="GG74" s="395">
        <f t="shared" ref="GG74:GG137" si="10">SUMIFS($M74:$FX74,$M$7:$FX$7,GG$7,$M$4:$FX$4,$GG$6)</f>
        <v>2114992.5756571474</v>
      </c>
      <c r="GH74" s="395">
        <f t="shared" si="8"/>
        <v>232341.5</v>
      </c>
      <c r="GI74" s="395">
        <f t="shared" si="8"/>
        <v>0</v>
      </c>
      <c r="GJ74" s="395">
        <f t="shared" si="8"/>
        <v>-5017.4025000000001</v>
      </c>
      <c r="GK74" s="395">
        <f t="shared" si="8"/>
        <v>-46628.057500000003</v>
      </c>
      <c r="GL74" s="395">
        <f t="shared" si="8"/>
        <v>0</v>
      </c>
      <c r="GM74" s="395"/>
      <c r="GN74" s="395">
        <v>0</v>
      </c>
      <c r="GO74" s="377">
        <v>0</v>
      </c>
      <c r="GP74" s="378"/>
      <c r="GQ74" s="378"/>
      <c r="GR74" s="378"/>
      <c r="GS74" s="378"/>
      <c r="GT74" s="378"/>
      <c r="GU74" s="378">
        <v>0</v>
      </c>
      <c r="GV74" s="378"/>
      <c r="GW74" s="378"/>
      <c r="GX74" s="378"/>
      <c r="GY74" s="378">
        <f t="shared" ref="GY74:GY137" si="11">SUMIF($GG$7:$GW$7,$GY$7,GG74:GW74)</f>
        <v>2114992.5756571474</v>
      </c>
      <c r="GZ74" s="378">
        <f t="shared" ref="GZ74:GZ137" si="12">SUMIF($GG$7:$GW$7,$GZ$7,GG74:GW74)</f>
        <v>232341.5</v>
      </c>
      <c r="HA74" s="378">
        <f t="shared" ref="HA74:HA137" si="13">SUMIF($GG$7:$GW$7,$HA$7,GG74:GW74)</f>
        <v>0</v>
      </c>
    </row>
    <row r="75" spans="1:209" customFormat="1" ht="15">
      <c r="A75" s="266">
        <v>3317</v>
      </c>
      <c r="B75" s="266">
        <v>103421</v>
      </c>
      <c r="C75" s="266" t="s">
        <v>672</v>
      </c>
      <c r="D75" s="175" t="s">
        <v>452</v>
      </c>
      <c r="E75" s="267" t="s">
        <v>573</v>
      </c>
      <c r="F75" s="267" t="s">
        <v>571</v>
      </c>
      <c r="G75" s="320"/>
      <c r="H75" s="377">
        <v>1345936.7948626308</v>
      </c>
      <c r="I75" s="377">
        <v>-5398.5599999999995</v>
      </c>
      <c r="J75" s="377">
        <v>-5246.96</v>
      </c>
      <c r="K75" s="377">
        <v>1335291.2748626308</v>
      </c>
      <c r="L75" s="378"/>
      <c r="M75" s="379">
        <v>112161.39957188589</v>
      </c>
      <c r="N75" s="379">
        <v>27639.642105263159</v>
      </c>
      <c r="O75" s="380"/>
      <c r="P75" s="380">
        <v>0</v>
      </c>
      <c r="Q75" s="380">
        <v>0</v>
      </c>
      <c r="R75" s="380">
        <v>0</v>
      </c>
      <c r="S75" s="380">
        <v>0</v>
      </c>
      <c r="T75" s="380">
        <v>0</v>
      </c>
      <c r="U75" s="380">
        <v>0</v>
      </c>
      <c r="V75" s="379">
        <v>-449.87999999999994</v>
      </c>
      <c r="W75" s="379">
        <v>-437.24666666666667</v>
      </c>
      <c r="X75" s="380"/>
      <c r="Y75" s="380">
        <v>0</v>
      </c>
      <c r="Z75" s="379">
        <v>138913.91501048236</v>
      </c>
      <c r="AA75" s="381">
        <v>112161.39957188589</v>
      </c>
      <c r="AB75" s="381"/>
      <c r="AC75" s="382"/>
      <c r="AD75" s="382">
        <v>0</v>
      </c>
      <c r="AE75" s="382">
        <v>0</v>
      </c>
      <c r="AF75" s="382">
        <v>0</v>
      </c>
      <c r="AG75" s="382"/>
      <c r="AH75" s="382">
        <v>0</v>
      </c>
      <c r="AI75" s="382">
        <v>0</v>
      </c>
      <c r="AJ75" s="381">
        <v>-449.87999999999994</v>
      </c>
      <c r="AK75" s="381">
        <v>-437.24666666666667</v>
      </c>
      <c r="AL75" s="382"/>
      <c r="AM75" s="382">
        <v>0</v>
      </c>
      <c r="AN75" s="381">
        <v>111274.27290521922</v>
      </c>
      <c r="AO75" s="383">
        <v>112161.39957188589</v>
      </c>
      <c r="AP75" s="383"/>
      <c r="AQ75" s="384"/>
      <c r="AR75" s="384">
        <v>0</v>
      </c>
      <c r="AS75" s="384">
        <v>0</v>
      </c>
      <c r="AT75" s="384">
        <v>0</v>
      </c>
      <c r="AU75" s="384"/>
      <c r="AV75" s="384">
        <v>0</v>
      </c>
      <c r="AW75" s="384">
        <v>0</v>
      </c>
      <c r="AX75" s="383">
        <v>-449.87999999999994</v>
      </c>
      <c r="AY75" s="383">
        <v>-437.24666666666667</v>
      </c>
      <c r="AZ75" s="384"/>
      <c r="BA75" s="384">
        <v>0</v>
      </c>
      <c r="BB75" s="383">
        <v>111274.27290521922</v>
      </c>
      <c r="BC75" s="385">
        <v>112161.39957188589</v>
      </c>
      <c r="BD75" s="385"/>
      <c r="BE75" s="386"/>
      <c r="BF75" s="386">
        <v>0</v>
      </c>
      <c r="BG75" s="386">
        <v>0</v>
      </c>
      <c r="BH75" s="386">
        <v>0</v>
      </c>
      <c r="BI75" s="386"/>
      <c r="BJ75" s="386">
        <v>0</v>
      </c>
      <c r="BK75" s="386">
        <v>0</v>
      </c>
      <c r="BL75" s="385">
        <v>-449.87999999999994</v>
      </c>
      <c r="BM75" s="385">
        <v>-437.24666666666667</v>
      </c>
      <c r="BN75" s="386"/>
      <c r="BO75" s="386"/>
      <c r="BP75" s="385">
        <v>111274.27290521922</v>
      </c>
      <c r="BQ75" s="387">
        <v>112161.39957188589</v>
      </c>
      <c r="BR75" s="387"/>
      <c r="BS75" s="388"/>
      <c r="BT75" s="388">
        <v>0</v>
      </c>
      <c r="BU75" s="388">
        <v>0</v>
      </c>
      <c r="BV75" s="388">
        <v>0</v>
      </c>
      <c r="BW75" s="388"/>
      <c r="BX75" s="388">
        <v>0</v>
      </c>
      <c r="BY75" s="388">
        <v>0</v>
      </c>
      <c r="BZ75" s="387">
        <v>-449.87999999999994</v>
      </c>
      <c r="CA75" s="387">
        <v>-437.24666666666667</v>
      </c>
      <c r="CB75" s="388"/>
      <c r="CC75" s="388"/>
      <c r="CD75" s="387">
        <v>111274.27290521922</v>
      </c>
      <c r="CE75" s="389">
        <v>112161.39957188589</v>
      </c>
      <c r="CF75" s="389">
        <v>20685.95578947369</v>
      </c>
      <c r="CG75" s="390"/>
      <c r="CH75" s="390">
        <v>0</v>
      </c>
      <c r="CI75" s="390">
        <v>0</v>
      </c>
      <c r="CJ75" s="390">
        <v>0</v>
      </c>
      <c r="CK75" s="390">
        <v>0</v>
      </c>
      <c r="CL75" s="390">
        <v>0</v>
      </c>
      <c r="CM75" s="390">
        <v>0</v>
      </c>
      <c r="CN75" s="389">
        <v>-449.87999999999994</v>
      </c>
      <c r="CO75" s="389">
        <v>-437.24666666666667</v>
      </c>
      <c r="CP75" s="390"/>
      <c r="CQ75" s="390"/>
      <c r="CR75" s="389">
        <v>131960.22869469289</v>
      </c>
      <c r="CS75" s="391">
        <v>112161.39957188589</v>
      </c>
      <c r="CT75" s="391"/>
      <c r="CU75" s="392"/>
      <c r="CV75" s="392">
        <v>0</v>
      </c>
      <c r="CW75" s="392">
        <v>0</v>
      </c>
      <c r="CX75" s="392">
        <v>0</v>
      </c>
      <c r="CY75" s="392"/>
      <c r="CZ75" s="392">
        <v>0</v>
      </c>
      <c r="DA75" s="392">
        <v>0</v>
      </c>
      <c r="DB75" s="391">
        <v>-449.87999999999994</v>
      </c>
      <c r="DC75" s="391">
        <v>-437.24666666666667</v>
      </c>
      <c r="DD75" s="392"/>
      <c r="DE75" s="392"/>
      <c r="DF75" s="391">
        <v>111274.27290521922</v>
      </c>
      <c r="DG75" s="385">
        <v>112161.39957188589</v>
      </c>
      <c r="DH75" s="385"/>
      <c r="DI75" s="386"/>
      <c r="DJ75" s="386">
        <v>0</v>
      </c>
      <c r="DK75" s="386">
        <v>0</v>
      </c>
      <c r="DL75" s="386">
        <v>0</v>
      </c>
      <c r="DM75" s="386"/>
      <c r="DN75" s="386">
        <v>0</v>
      </c>
      <c r="DO75" s="386">
        <v>0</v>
      </c>
      <c r="DP75" s="385">
        <v>-449.87999999999994</v>
      </c>
      <c r="DQ75" s="385">
        <v>-437.24666666666667</v>
      </c>
      <c r="DR75" s="386"/>
      <c r="DS75" s="386"/>
      <c r="DT75" s="385">
        <v>111274.27290521922</v>
      </c>
      <c r="DU75" s="393">
        <v>112161.39957188589</v>
      </c>
      <c r="DV75" s="393"/>
      <c r="DW75" s="394"/>
      <c r="DX75" s="394">
        <v>0</v>
      </c>
      <c r="DY75" s="394">
        <v>0</v>
      </c>
      <c r="DZ75" s="394">
        <v>0</v>
      </c>
      <c r="EA75" s="394"/>
      <c r="EB75" s="394">
        <v>0</v>
      </c>
      <c r="EC75" s="394">
        <v>0</v>
      </c>
      <c r="ED75" s="393">
        <v>-449.87999999999994</v>
      </c>
      <c r="EE75" s="393">
        <v>-437.24666666666667</v>
      </c>
      <c r="EF75" s="394"/>
      <c r="EG75" s="394"/>
      <c r="EH75" s="393">
        <v>111274.27290521922</v>
      </c>
      <c r="EI75" s="383">
        <v>112161.39957188589</v>
      </c>
      <c r="EJ75" s="383">
        <v>22063.456620498619</v>
      </c>
      <c r="EK75" s="384"/>
      <c r="EL75" s="384">
        <v>0</v>
      </c>
      <c r="EM75" s="384">
        <v>0</v>
      </c>
      <c r="EN75" s="384">
        <v>0</v>
      </c>
      <c r="EO75" s="384">
        <v>0</v>
      </c>
      <c r="EP75" s="384">
        <v>0</v>
      </c>
      <c r="EQ75" s="384">
        <v>0</v>
      </c>
      <c r="ER75" s="383">
        <v>-449.87999999999994</v>
      </c>
      <c r="ES75" s="383">
        <v>-437.24666666666667</v>
      </c>
      <c r="ET75" s="384"/>
      <c r="EU75" s="384"/>
      <c r="EV75" s="383">
        <v>133337.72952571782</v>
      </c>
      <c r="EW75" s="381">
        <v>112161.39957188589</v>
      </c>
      <c r="EX75" s="381"/>
      <c r="EY75" s="382"/>
      <c r="EZ75" s="382">
        <v>0</v>
      </c>
      <c r="FA75" s="382">
        <v>0</v>
      </c>
      <c r="FB75" s="382">
        <v>0</v>
      </c>
      <c r="FC75" s="382"/>
      <c r="FD75" s="382">
        <v>0</v>
      </c>
      <c r="FE75" s="382">
        <v>0</v>
      </c>
      <c r="FF75" s="381">
        <v>-449.87999999999994</v>
      </c>
      <c r="FG75" s="381">
        <v>-437.24666666666667</v>
      </c>
      <c r="FH75" s="382"/>
      <c r="FI75" s="382"/>
      <c r="FJ75" s="381">
        <v>111274.27290521922</v>
      </c>
      <c r="FK75" s="387">
        <v>112161.39957188589</v>
      </c>
      <c r="FL75" s="387"/>
      <c r="FM75" s="388"/>
      <c r="FN75" s="388">
        <v>0</v>
      </c>
      <c r="FO75" s="388">
        <v>0</v>
      </c>
      <c r="FP75" s="388">
        <v>0</v>
      </c>
      <c r="FQ75" s="388"/>
      <c r="FR75" s="388">
        <v>0</v>
      </c>
      <c r="FS75" s="388">
        <v>0</v>
      </c>
      <c r="FT75" s="387">
        <v>-449.87999999999994</v>
      </c>
      <c r="FU75" s="387">
        <v>-437.24666666666667</v>
      </c>
      <c r="FV75" s="388"/>
      <c r="FW75" s="388"/>
      <c r="FX75" s="387">
        <v>111274.27290521922</v>
      </c>
      <c r="FY75" s="378"/>
      <c r="FZ75" s="395">
        <f t="shared" si="9"/>
        <v>1416325.8493778661</v>
      </c>
      <c r="GA75" s="395">
        <f t="shared" si="9"/>
        <v>0</v>
      </c>
      <c r="GB75" s="395">
        <f t="shared" si="9"/>
        <v>0</v>
      </c>
      <c r="GC75" s="395">
        <f t="shared" si="9"/>
        <v>-5398.56</v>
      </c>
      <c r="GD75" s="395">
        <f t="shared" si="9"/>
        <v>-5246.9600000000019</v>
      </c>
      <c r="GE75" s="395">
        <f t="shared" si="9"/>
        <v>0</v>
      </c>
      <c r="GF75" s="378"/>
      <c r="GG75" s="395">
        <f t="shared" si="10"/>
        <v>364123.84082092083</v>
      </c>
      <c r="GH75" s="395">
        <f t="shared" si="8"/>
        <v>0</v>
      </c>
      <c r="GI75" s="395">
        <f t="shared" si="8"/>
        <v>0</v>
      </c>
      <c r="GJ75" s="395">
        <f t="shared" si="8"/>
        <v>-1349.6399999999999</v>
      </c>
      <c r="GK75" s="395">
        <f t="shared" si="8"/>
        <v>-1311.74</v>
      </c>
      <c r="GL75" s="395">
        <f t="shared" si="8"/>
        <v>0</v>
      </c>
      <c r="GM75" s="395"/>
      <c r="GN75" s="395">
        <v>0</v>
      </c>
      <c r="GO75" s="377">
        <v>0</v>
      </c>
      <c r="GP75" s="378"/>
      <c r="GQ75" s="378"/>
      <c r="GR75" s="378"/>
      <c r="GS75" s="378"/>
      <c r="GT75" s="378"/>
      <c r="GU75" s="378">
        <v>7404</v>
      </c>
      <c r="GV75" s="378"/>
      <c r="GW75" s="378"/>
      <c r="GX75" s="378"/>
      <c r="GY75" s="378">
        <f t="shared" si="11"/>
        <v>364123.84082092083</v>
      </c>
      <c r="GZ75" s="378">
        <f t="shared" si="12"/>
        <v>0</v>
      </c>
      <c r="HA75" s="378">
        <f t="shared" si="13"/>
        <v>0</v>
      </c>
    </row>
    <row r="76" spans="1:209" customFormat="1" ht="15">
      <c r="A76" s="266">
        <v>1023</v>
      </c>
      <c r="B76" s="266">
        <v>103136</v>
      </c>
      <c r="C76" s="266" t="s">
        <v>673</v>
      </c>
      <c r="D76" s="175" t="s">
        <v>453</v>
      </c>
      <c r="E76" s="267" t="s">
        <v>570</v>
      </c>
      <c r="F76" s="267" t="s">
        <v>571</v>
      </c>
      <c r="G76" s="320"/>
      <c r="H76" s="377">
        <v>0</v>
      </c>
      <c r="I76" s="377">
        <v>0</v>
      </c>
      <c r="J76" s="377">
        <v>0</v>
      </c>
      <c r="K76" s="377">
        <v>0</v>
      </c>
      <c r="L76" s="378"/>
      <c r="M76" s="379">
        <v>0</v>
      </c>
      <c r="N76" s="379">
        <v>301578.82715190167</v>
      </c>
      <c r="O76" s="380"/>
      <c r="P76" s="380">
        <v>0</v>
      </c>
      <c r="Q76" s="380">
        <v>0</v>
      </c>
      <c r="R76" s="380">
        <v>0</v>
      </c>
      <c r="S76" s="380">
        <v>2053.7263157894736</v>
      </c>
      <c r="T76" s="380">
        <v>0</v>
      </c>
      <c r="U76" s="380">
        <v>0</v>
      </c>
      <c r="V76" s="379">
        <v>0</v>
      </c>
      <c r="W76" s="379">
        <v>0</v>
      </c>
      <c r="X76" s="380"/>
      <c r="Y76" s="380">
        <v>0</v>
      </c>
      <c r="Z76" s="379">
        <v>303632.55346769112</v>
      </c>
      <c r="AA76" s="381">
        <v>0</v>
      </c>
      <c r="AB76" s="381"/>
      <c r="AC76" s="382"/>
      <c r="AD76" s="382">
        <v>0</v>
      </c>
      <c r="AE76" s="382">
        <v>0</v>
      </c>
      <c r="AF76" s="382">
        <v>0</v>
      </c>
      <c r="AG76" s="382"/>
      <c r="AH76" s="382">
        <v>0</v>
      </c>
      <c r="AI76" s="382">
        <v>0</v>
      </c>
      <c r="AJ76" s="381">
        <v>0</v>
      </c>
      <c r="AK76" s="381">
        <v>0</v>
      </c>
      <c r="AL76" s="382"/>
      <c r="AM76" s="382">
        <v>0</v>
      </c>
      <c r="AN76" s="381">
        <v>0</v>
      </c>
      <c r="AO76" s="383">
        <v>0</v>
      </c>
      <c r="AP76" s="383"/>
      <c r="AQ76" s="384"/>
      <c r="AR76" s="384">
        <v>0</v>
      </c>
      <c r="AS76" s="384">
        <v>0</v>
      </c>
      <c r="AT76" s="384">
        <v>0</v>
      </c>
      <c r="AU76" s="384"/>
      <c r="AV76" s="384">
        <v>0</v>
      </c>
      <c r="AW76" s="384">
        <v>0</v>
      </c>
      <c r="AX76" s="383">
        <v>0</v>
      </c>
      <c r="AY76" s="383">
        <v>0</v>
      </c>
      <c r="AZ76" s="384"/>
      <c r="BA76" s="384">
        <v>0</v>
      </c>
      <c r="BB76" s="383">
        <v>0</v>
      </c>
      <c r="BC76" s="385">
        <v>0</v>
      </c>
      <c r="BD76" s="385"/>
      <c r="BE76" s="386"/>
      <c r="BF76" s="386">
        <v>0</v>
      </c>
      <c r="BG76" s="386">
        <v>0</v>
      </c>
      <c r="BH76" s="386">
        <v>0</v>
      </c>
      <c r="BI76" s="386"/>
      <c r="BJ76" s="386">
        <v>0</v>
      </c>
      <c r="BK76" s="386">
        <v>0</v>
      </c>
      <c r="BL76" s="385">
        <v>0</v>
      </c>
      <c r="BM76" s="385">
        <v>0</v>
      </c>
      <c r="BN76" s="386"/>
      <c r="BO76" s="386"/>
      <c r="BP76" s="385">
        <v>0</v>
      </c>
      <c r="BQ76" s="387">
        <v>0</v>
      </c>
      <c r="BR76" s="387"/>
      <c r="BS76" s="388"/>
      <c r="BT76" s="388">
        <v>0</v>
      </c>
      <c r="BU76" s="388">
        <v>0</v>
      </c>
      <c r="BV76" s="388">
        <v>0</v>
      </c>
      <c r="BW76" s="388"/>
      <c r="BX76" s="388">
        <v>0</v>
      </c>
      <c r="BY76" s="388">
        <v>0</v>
      </c>
      <c r="BZ76" s="387">
        <v>0</v>
      </c>
      <c r="CA76" s="387">
        <v>0</v>
      </c>
      <c r="CB76" s="388"/>
      <c r="CC76" s="388"/>
      <c r="CD76" s="387">
        <v>0</v>
      </c>
      <c r="CE76" s="389">
        <v>0</v>
      </c>
      <c r="CF76" s="389">
        <v>77003.588767129346</v>
      </c>
      <c r="CG76" s="390"/>
      <c r="CH76" s="390">
        <v>0</v>
      </c>
      <c r="CI76" s="390">
        <v>0</v>
      </c>
      <c r="CJ76" s="390">
        <v>0</v>
      </c>
      <c r="CK76" s="390">
        <v>1797.0105263157893</v>
      </c>
      <c r="CL76" s="390">
        <v>0</v>
      </c>
      <c r="CM76" s="390">
        <v>0</v>
      </c>
      <c r="CN76" s="389">
        <v>0</v>
      </c>
      <c r="CO76" s="389">
        <v>0</v>
      </c>
      <c r="CP76" s="390"/>
      <c r="CQ76" s="390"/>
      <c r="CR76" s="389">
        <v>78800.599293445135</v>
      </c>
      <c r="CS76" s="391">
        <v>0</v>
      </c>
      <c r="CT76" s="391"/>
      <c r="CU76" s="392"/>
      <c r="CV76" s="392">
        <v>0</v>
      </c>
      <c r="CW76" s="392">
        <v>0</v>
      </c>
      <c r="CX76" s="392">
        <v>0</v>
      </c>
      <c r="CY76" s="392"/>
      <c r="CZ76" s="392">
        <v>0</v>
      </c>
      <c r="DA76" s="392">
        <v>0</v>
      </c>
      <c r="DB76" s="391">
        <v>0</v>
      </c>
      <c r="DC76" s="391">
        <v>0</v>
      </c>
      <c r="DD76" s="392"/>
      <c r="DE76" s="392"/>
      <c r="DF76" s="391">
        <v>0</v>
      </c>
      <c r="DG76" s="385">
        <v>0</v>
      </c>
      <c r="DH76" s="385"/>
      <c r="DI76" s="386"/>
      <c r="DJ76" s="386">
        <v>0</v>
      </c>
      <c r="DK76" s="386">
        <v>0</v>
      </c>
      <c r="DL76" s="386">
        <v>0</v>
      </c>
      <c r="DM76" s="386"/>
      <c r="DN76" s="386">
        <v>0</v>
      </c>
      <c r="DO76" s="386">
        <v>0</v>
      </c>
      <c r="DP76" s="385">
        <v>0</v>
      </c>
      <c r="DQ76" s="385">
        <v>0</v>
      </c>
      <c r="DR76" s="386"/>
      <c r="DS76" s="386"/>
      <c r="DT76" s="385">
        <v>0</v>
      </c>
      <c r="DU76" s="393">
        <v>0</v>
      </c>
      <c r="DV76" s="393"/>
      <c r="DW76" s="394"/>
      <c r="DX76" s="394">
        <v>0</v>
      </c>
      <c r="DY76" s="394">
        <v>0</v>
      </c>
      <c r="DZ76" s="394">
        <v>0</v>
      </c>
      <c r="EA76" s="394"/>
      <c r="EB76" s="394">
        <v>0</v>
      </c>
      <c r="EC76" s="394">
        <v>0</v>
      </c>
      <c r="ED76" s="393">
        <v>0</v>
      </c>
      <c r="EE76" s="393">
        <v>0</v>
      </c>
      <c r="EF76" s="394"/>
      <c r="EG76" s="394"/>
      <c r="EH76" s="393">
        <v>0</v>
      </c>
      <c r="EI76" s="383">
        <v>0</v>
      </c>
      <c r="EJ76" s="383">
        <v>77217.29950138503</v>
      </c>
      <c r="EK76" s="384"/>
      <c r="EL76" s="384">
        <v>0</v>
      </c>
      <c r="EM76" s="384">
        <v>0</v>
      </c>
      <c r="EN76" s="384">
        <v>0</v>
      </c>
      <c r="EO76" s="384">
        <v>1346.9783933518006</v>
      </c>
      <c r="EP76" s="384">
        <v>0</v>
      </c>
      <c r="EQ76" s="384">
        <v>0</v>
      </c>
      <c r="ER76" s="383">
        <v>0</v>
      </c>
      <c r="ES76" s="383">
        <v>0</v>
      </c>
      <c r="ET76" s="384"/>
      <c r="EU76" s="384"/>
      <c r="EV76" s="383">
        <v>78564.277894736835</v>
      </c>
      <c r="EW76" s="381">
        <v>0</v>
      </c>
      <c r="EX76" s="381"/>
      <c r="EY76" s="382"/>
      <c r="EZ76" s="382">
        <v>0</v>
      </c>
      <c r="FA76" s="382">
        <v>0</v>
      </c>
      <c r="FB76" s="382">
        <v>0</v>
      </c>
      <c r="FC76" s="382"/>
      <c r="FD76" s="382">
        <v>0</v>
      </c>
      <c r="FE76" s="382">
        <v>0</v>
      </c>
      <c r="FF76" s="381">
        <v>0</v>
      </c>
      <c r="FG76" s="381">
        <v>0</v>
      </c>
      <c r="FH76" s="382"/>
      <c r="FI76" s="382"/>
      <c r="FJ76" s="381">
        <v>0</v>
      </c>
      <c r="FK76" s="387">
        <v>0</v>
      </c>
      <c r="FL76" s="387"/>
      <c r="FM76" s="388"/>
      <c r="FN76" s="388">
        <v>0</v>
      </c>
      <c r="FO76" s="388">
        <v>0</v>
      </c>
      <c r="FP76" s="388">
        <v>0</v>
      </c>
      <c r="FQ76" s="388"/>
      <c r="FR76" s="388">
        <v>0</v>
      </c>
      <c r="FS76" s="388">
        <v>0</v>
      </c>
      <c r="FT76" s="387">
        <v>0</v>
      </c>
      <c r="FU76" s="387">
        <v>0</v>
      </c>
      <c r="FV76" s="388"/>
      <c r="FW76" s="388"/>
      <c r="FX76" s="387">
        <v>0</v>
      </c>
      <c r="FY76" s="378"/>
      <c r="FZ76" s="395">
        <f t="shared" si="9"/>
        <v>455799.71542041603</v>
      </c>
      <c r="GA76" s="395">
        <f t="shared" si="9"/>
        <v>0</v>
      </c>
      <c r="GB76" s="395">
        <f t="shared" si="9"/>
        <v>5197.7152354570635</v>
      </c>
      <c r="GC76" s="395">
        <f t="shared" si="9"/>
        <v>0</v>
      </c>
      <c r="GD76" s="395">
        <f t="shared" si="9"/>
        <v>0</v>
      </c>
      <c r="GE76" s="395">
        <f t="shared" si="9"/>
        <v>0</v>
      </c>
      <c r="GF76" s="378"/>
      <c r="GG76" s="395">
        <f t="shared" si="10"/>
        <v>301578.82715190167</v>
      </c>
      <c r="GH76" s="395">
        <f t="shared" si="8"/>
        <v>0</v>
      </c>
      <c r="GI76" s="395">
        <f t="shared" si="8"/>
        <v>2053.7263157894736</v>
      </c>
      <c r="GJ76" s="395">
        <f t="shared" si="8"/>
        <v>0</v>
      </c>
      <c r="GK76" s="395">
        <f t="shared" si="8"/>
        <v>0</v>
      </c>
      <c r="GL76" s="395">
        <f t="shared" si="8"/>
        <v>0</v>
      </c>
      <c r="GM76" s="395"/>
      <c r="GN76" s="395">
        <v>0</v>
      </c>
      <c r="GO76" s="377">
        <v>0</v>
      </c>
      <c r="GP76" s="378"/>
      <c r="GQ76" s="378"/>
      <c r="GR76" s="378"/>
      <c r="GS76" s="378"/>
      <c r="GT76" s="378"/>
      <c r="GU76" s="378">
        <v>0</v>
      </c>
      <c r="GV76" s="378"/>
      <c r="GW76" s="378"/>
      <c r="GX76" s="378"/>
      <c r="GY76" s="378">
        <f t="shared" si="11"/>
        <v>301578.82715190167</v>
      </c>
      <c r="GZ76" s="378">
        <f t="shared" si="12"/>
        <v>0</v>
      </c>
      <c r="HA76" s="378">
        <f t="shared" si="13"/>
        <v>2053.7263157894736</v>
      </c>
    </row>
    <row r="77" spans="1:209" customFormat="1" ht="15">
      <c r="A77" s="266">
        <v>2015</v>
      </c>
      <c r="B77" s="266">
        <v>134102</v>
      </c>
      <c r="C77" s="266" t="s">
        <v>600</v>
      </c>
      <c r="D77" s="175" t="s">
        <v>380</v>
      </c>
      <c r="E77" s="267" t="s">
        <v>573</v>
      </c>
      <c r="F77" s="267" t="s">
        <v>571</v>
      </c>
      <c r="G77" s="320"/>
      <c r="H77" s="377">
        <v>2485230.6036058534</v>
      </c>
      <c r="I77" s="377">
        <v>-10223.359999999999</v>
      </c>
      <c r="J77" s="377">
        <v>-41332.1</v>
      </c>
      <c r="K77" s="377">
        <v>2433675.1436058534</v>
      </c>
      <c r="L77" s="378"/>
      <c r="M77" s="379">
        <v>207102.55030048778</v>
      </c>
      <c r="N77" s="379">
        <v>26903.760000000002</v>
      </c>
      <c r="O77" s="380"/>
      <c r="P77" s="380">
        <v>0</v>
      </c>
      <c r="Q77" s="380">
        <v>0</v>
      </c>
      <c r="R77" s="380">
        <v>0</v>
      </c>
      <c r="S77" s="380">
        <v>0</v>
      </c>
      <c r="T77" s="380">
        <v>0</v>
      </c>
      <c r="U77" s="380">
        <v>0</v>
      </c>
      <c r="V77" s="379">
        <v>-851.9466666666666</v>
      </c>
      <c r="W77" s="379">
        <v>-3444.3416666666667</v>
      </c>
      <c r="X77" s="380"/>
      <c r="Y77" s="380">
        <v>0</v>
      </c>
      <c r="Z77" s="379">
        <v>229710.02196715446</v>
      </c>
      <c r="AA77" s="381">
        <v>207102.55030048778</v>
      </c>
      <c r="AB77" s="381"/>
      <c r="AC77" s="382"/>
      <c r="AD77" s="382">
        <v>0</v>
      </c>
      <c r="AE77" s="382">
        <v>0</v>
      </c>
      <c r="AF77" s="382">
        <v>0</v>
      </c>
      <c r="AG77" s="382"/>
      <c r="AH77" s="382">
        <v>0</v>
      </c>
      <c r="AI77" s="382">
        <v>0</v>
      </c>
      <c r="AJ77" s="381">
        <v>-851.9466666666666</v>
      </c>
      <c r="AK77" s="381">
        <v>-3444.3416666666667</v>
      </c>
      <c r="AL77" s="382"/>
      <c r="AM77" s="382">
        <v>0</v>
      </c>
      <c r="AN77" s="381">
        <v>202806.26196715445</v>
      </c>
      <c r="AO77" s="383">
        <v>207102.55030048778</v>
      </c>
      <c r="AP77" s="383"/>
      <c r="AQ77" s="384"/>
      <c r="AR77" s="384">
        <v>0</v>
      </c>
      <c r="AS77" s="384">
        <v>0</v>
      </c>
      <c r="AT77" s="384">
        <v>0</v>
      </c>
      <c r="AU77" s="384"/>
      <c r="AV77" s="384">
        <v>0</v>
      </c>
      <c r="AW77" s="384">
        <v>0</v>
      </c>
      <c r="AX77" s="383">
        <v>-851.9466666666666</v>
      </c>
      <c r="AY77" s="383">
        <v>-3444.3416666666667</v>
      </c>
      <c r="AZ77" s="384"/>
      <c r="BA77" s="384">
        <v>0</v>
      </c>
      <c r="BB77" s="383">
        <v>202806.26196715445</v>
      </c>
      <c r="BC77" s="385">
        <v>207102.55030048778</v>
      </c>
      <c r="BD77" s="385"/>
      <c r="BE77" s="386"/>
      <c r="BF77" s="386">
        <v>0</v>
      </c>
      <c r="BG77" s="386">
        <v>0</v>
      </c>
      <c r="BH77" s="386">
        <v>0</v>
      </c>
      <c r="BI77" s="386"/>
      <c r="BJ77" s="386">
        <v>0</v>
      </c>
      <c r="BK77" s="386">
        <v>0</v>
      </c>
      <c r="BL77" s="385">
        <v>-851.9466666666666</v>
      </c>
      <c r="BM77" s="385">
        <v>-3444.3416666666667</v>
      </c>
      <c r="BN77" s="386"/>
      <c r="BO77" s="386"/>
      <c r="BP77" s="385">
        <v>202806.26196715445</v>
      </c>
      <c r="BQ77" s="387">
        <v>207102.55030048778</v>
      </c>
      <c r="BR77" s="387"/>
      <c r="BS77" s="388"/>
      <c r="BT77" s="388">
        <v>0</v>
      </c>
      <c r="BU77" s="388">
        <v>0</v>
      </c>
      <c r="BV77" s="388">
        <v>0</v>
      </c>
      <c r="BW77" s="388"/>
      <c r="BX77" s="388">
        <v>0</v>
      </c>
      <c r="BY77" s="388">
        <v>0</v>
      </c>
      <c r="BZ77" s="387">
        <v>-851.9466666666666</v>
      </c>
      <c r="CA77" s="387">
        <v>-3444.3416666666667</v>
      </c>
      <c r="CB77" s="388"/>
      <c r="CC77" s="388"/>
      <c r="CD77" s="387">
        <v>202806.26196715445</v>
      </c>
      <c r="CE77" s="389">
        <v>207102.55030048778</v>
      </c>
      <c r="CF77" s="389">
        <v>40272.111578947377</v>
      </c>
      <c r="CG77" s="390"/>
      <c r="CH77" s="390">
        <v>0</v>
      </c>
      <c r="CI77" s="390">
        <v>0</v>
      </c>
      <c r="CJ77" s="390">
        <v>0</v>
      </c>
      <c r="CK77" s="390">
        <v>0</v>
      </c>
      <c r="CL77" s="390">
        <v>0</v>
      </c>
      <c r="CM77" s="390">
        <v>0</v>
      </c>
      <c r="CN77" s="389">
        <v>-851.9466666666666</v>
      </c>
      <c r="CO77" s="389">
        <v>-3444.3416666666667</v>
      </c>
      <c r="CP77" s="390"/>
      <c r="CQ77" s="390"/>
      <c r="CR77" s="389">
        <v>243078.37354610182</v>
      </c>
      <c r="CS77" s="391">
        <v>207102.55030048778</v>
      </c>
      <c r="CT77" s="391"/>
      <c r="CU77" s="392"/>
      <c r="CV77" s="392">
        <v>0</v>
      </c>
      <c r="CW77" s="392">
        <v>0</v>
      </c>
      <c r="CX77" s="392">
        <v>0</v>
      </c>
      <c r="CY77" s="392"/>
      <c r="CZ77" s="392">
        <v>0</v>
      </c>
      <c r="DA77" s="392">
        <v>0</v>
      </c>
      <c r="DB77" s="391">
        <v>-851.9466666666666</v>
      </c>
      <c r="DC77" s="391">
        <v>-3444.3416666666667</v>
      </c>
      <c r="DD77" s="392"/>
      <c r="DE77" s="392"/>
      <c r="DF77" s="391">
        <v>202806.26196715445</v>
      </c>
      <c r="DG77" s="385">
        <v>207102.55030048778</v>
      </c>
      <c r="DH77" s="385"/>
      <c r="DI77" s="386"/>
      <c r="DJ77" s="386">
        <v>0</v>
      </c>
      <c r="DK77" s="386">
        <v>0</v>
      </c>
      <c r="DL77" s="386">
        <v>0</v>
      </c>
      <c r="DM77" s="386"/>
      <c r="DN77" s="386">
        <v>0</v>
      </c>
      <c r="DO77" s="386">
        <v>0</v>
      </c>
      <c r="DP77" s="385">
        <v>-851.9466666666666</v>
      </c>
      <c r="DQ77" s="385">
        <v>-3444.3416666666667</v>
      </c>
      <c r="DR77" s="386"/>
      <c r="DS77" s="386"/>
      <c r="DT77" s="385">
        <v>202806.26196715445</v>
      </c>
      <c r="DU77" s="393">
        <v>207102.55030048778</v>
      </c>
      <c r="DV77" s="393"/>
      <c r="DW77" s="394"/>
      <c r="DX77" s="394">
        <v>0</v>
      </c>
      <c r="DY77" s="394">
        <v>0</v>
      </c>
      <c r="DZ77" s="394">
        <v>0</v>
      </c>
      <c r="EA77" s="394"/>
      <c r="EB77" s="394">
        <v>0</v>
      </c>
      <c r="EC77" s="394">
        <v>0</v>
      </c>
      <c r="ED77" s="393">
        <v>-851.9466666666666</v>
      </c>
      <c r="EE77" s="393">
        <v>-3444.3416666666667</v>
      </c>
      <c r="EF77" s="394"/>
      <c r="EG77" s="394"/>
      <c r="EH77" s="393">
        <v>202806.26196715445</v>
      </c>
      <c r="EI77" s="383">
        <v>207102.55030048778</v>
      </c>
      <c r="EJ77" s="383">
        <v>28621.559667590034</v>
      </c>
      <c r="EK77" s="384"/>
      <c r="EL77" s="384">
        <v>0</v>
      </c>
      <c r="EM77" s="384">
        <v>0</v>
      </c>
      <c r="EN77" s="384">
        <v>0</v>
      </c>
      <c r="EO77" s="384">
        <v>0</v>
      </c>
      <c r="EP77" s="384">
        <v>0</v>
      </c>
      <c r="EQ77" s="384">
        <v>0</v>
      </c>
      <c r="ER77" s="383">
        <v>-851.9466666666666</v>
      </c>
      <c r="ES77" s="383">
        <v>-3444.3416666666667</v>
      </c>
      <c r="ET77" s="384"/>
      <c r="EU77" s="384"/>
      <c r="EV77" s="383">
        <v>231427.8216347445</v>
      </c>
      <c r="EW77" s="381">
        <v>207102.55030048778</v>
      </c>
      <c r="EX77" s="381"/>
      <c r="EY77" s="382"/>
      <c r="EZ77" s="382">
        <v>0</v>
      </c>
      <c r="FA77" s="382">
        <v>0</v>
      </c>
      <c r="FB77" s="382">
        <v>0</v>
      </c>
      <c r="FC77" s="382"/>
      <c r="FD77" s="382">
        <v>0</v>
      </c>
      <c r="FE77" s="382">
        <v>0</v>
      </c>
      <c r="FF77" s="381">
        <v>-851.9466666666666</v>
      </c>
      <c r="FG77" s="381">
        <v>-3444.3416666666667</v>
      </c>
      <c r="FH77" s="382"/>
      <c r="FI77" s="382"/>
      <c r="FJ77" s="381">
        <v>202806.26196715445</v>
      </c>
      <c r="FK77" s="387">
        <v>207102.55030048778</v>
      </c>
      <c r="FL77" s="387"/>
      <c r="FM77" s="388"/>
      <c r="FN77" s="388">
        <v>0</v>
      </c>
      <c r="FO77" s="388">
        <v>0</v>
      </c>
      <c r="FP77" s="388">
        <v>0</v>
      </c>
      <c r="FQ77" s="388"/>
      <c r="FR77" s="388">
        <v>0</v>
      </c>
      <c r="FS77" s="388">
        <v>0</v>
      </c>
      <c r="FT77" s="387">
        <v>-851.9466666666666</v>
      </c>
      <c r="FU77" s="387">
        <v>-3444.3416666666667</v>
      </c>
      <c r="FV77" s="388"/>
      <c r="FW77" s="388"/>
      <c r="FX77" s="387">
        <v>202806.26196715445</v>
      </c>
      <c r="FY77" s="378"/>
      <c r="FZ77" s="395">
        <f t="shared" si="9"/>
        <v>2581028.0348523911</v>
      </c>
      <c r="GA77" s="395">
        <f t="shared" si="9"/>
        <v>0</v>
      </c>
      <c r="GB77" s="395">
        <f t="shared" si="9"/>
        <v>0</v>
      </c>
      <c r="GC77" s="395">
        <f t="shared" si="9"/>
        <v>-10223.359999999999</v>
      </c>
      <c r="GD77" s="395">
        <f t="shared" si="9"/>
        <v>-41332.1</v>
      </c>
      <c r="GE77" s="395">
        <f t="shared" si="9"/>
        <v>0</v>
      </c>
      <c r="GF77" s="378"/>
      <c r="GG77" s="395">
        <f t="shared" si="10"/>
        <v>648211.41090146336</v>
      </c>
      <c r="GH77" s="395">
        <f t="shared" si="8"/>
        <v>0</v>
      </c>
      <c r="GI77" s="395">
        <f t="shared" si="8"/>
        <v>0</v>
      </c>
      <c r="GJ77" s="395">
        <f t="shared" si="8"/>
        <v>-2555.8399999999997</v>
      </c>
      <c r="GK77" s="395">
        <f t="shared" si="8"/>
        <v>-10333.025</v>
      </c>
      <c r="GL77" s="395">
        <f t="shared" si="8"/>
        <v>0</v>
      </c>
      <c r="GM77" s="395"/>
      <c r="GN77" s="395">
        <v>0</v>
      </c>
      <c r="GO77" s="377">
        <v>0</v>
      </c>
      <c r="GP77" s="378"/>
      <c r="GQ77" s="378"/>
      <c r="GR77" s="378"/>
      <c r="GS77" s="378"/>
      <c r="GT77" s="378"/>
      <c r="GU77" s="378">
        <v>8154</v>
      </c>
      <c r="GV77" s="378"/>
      <c r="GW77" s="378"/>
      <c r="GX77" s="378"/>
      <c r="GY77" s="378">
        <f t="shared" si="11"/>
        <v>648211.41090146336</v>
      </c>
      <c r="GZ77" s="378">
        <f t="shared" si="12"/>
        <v>0</v>
      </c>
      <c r="HA77" s="378">
        <f t="shared" si="13"/>
        <v>0</v>
      </c>
    </row>
    <row r="78" spans="1:209" customFormat="1" ht="15">
      <c r="A78" s="266">
        <v>4063</v>
      </c>
      <c r="B78" s="266">
        <v>103486</v>
      </c>
      <c r="C78" s="266" t="s">
        <v>634</v>
      </c>
      <c r="D78" s="175" t="s">
        <v>846</v>
      </c>
      <c r="E78" s="267" t="s">
        <v>577</v>
      </c>
      <c r="F78" s="267" t="s">
        <v>571</v>
      </c>
      <c r="G78" s="320"/>
      <c r="H78" s="377">
        <v>6693673.6417244123</v>
      </c>
      <c r="I78" s="377">
        <v>-15842.31</v>
      </c>
      <c r="J78" s="377">
        <v>-120950.36</v>
      </c>
      <c r="K78" s="377">
        <v>6556880.9717244124</v>
      </c>
      <c r="L78" s="378"/>
      <c r="M78" s="379">
        <v>557806.13681036769</v>
      </c>
      <c r="N78" s="379">
        <v>0</v>
      </c>
      <c r="O78" s="380"/>
      <c r="P78" s="380">
        <v>0</v>
      </c>
      <c r="Q78" s="380">
        <v>0</v>
      </c>
      <c r="R78" s="380">
        <v>0</v>
      </c>
      <c r="S78" s="380">
        <v>0</v>
      </c>
      <c r="T78" s="380">
        <v>0</v>
      </c>
      <c r="U78" s="380">
        <v>0</v>
      </c>
      <c r="V78" s="379">
        <v>-1320.1924999999999</v>
      </c>
      <c r="W78" s="379">
        <v>-10079.196666666667</v>
      </c>
      <c r="X78" s="380"/>
      <c r="Y78" s="380">
        <v>0</v>
      </c>
      <c r="Z78" s="379">
        <v>546406.74764370103</v>
      </c>
      <c r="AA78" s="381">
        <v>557806.13681036769</v>
      </c>
      <c r="AB78" s="381"/>
      <c r="AC78" s="382"/>
      <c r="AD78" s="382">
        <v>0</v>
      </c>
      <c r="AE78" s="382">
        <v>0</v>
      </c>
      <c r="AF78" s="382">
        <v>0</v>
      </c>
      <c r="AG78" s="382"/>
      <c r="AH78" s="382">
        <v>0</v>
      </c>
      <c r="AI78" s="382">
        <v>0</v>
      </c>
      <c r="AJ78" s="381">
        <v>-1320.1924999999999</v>
      </c>
      <c r="AK78" s="381">
        <v>-10079.196666666667</v>
      </c>
      <c r="AL78" s="382"/>
      <c r="AM78" s="382">
        <v>0</v>
      </c>
      <c r="AN78" s="381">
        <v>546406.74764370103</v>
      </c>
      <c r="AO78" s="383">
        <v>557806.13681036769</v>
      </c>
      <c r="AP78" s="383"/>
      <c r="AQ78" s="384"/>
      <c r="AR78" s="384">
        <v>0</v>
      </c>
      <c r="AS78" s="384">
        <v>0</v>
      </c>
      <c r="AT78" s="384">
        <v>0</v>
      </c>
      <c r="AU78" s="384"/>
      <c r="AV78" s="384">
        <v>0</v>
      </c>
      <c r="AW78" s="384">
        <v>0</v>
      </c>
      <c r="AX78" s="383">
        <v>-1320.1924999999999</v>
      </c>
      <c r="AY78" s="383">
        <v>-10079.196666666667</v>
      </c>
      <c r="AZ78" s="384"/>
      <c r="BA78" s="384">
        <v>0</v>
      </c>
      <c r="BB78" s="383">
        <v>546406.74764370103</v>
      </c>
      <c r="BC78" s="385">
        <v>557806.13681036769</v>
      </c>
      <c r="BD78" s="385"/>
      <c r="BE78" s="386"/>
      <c r="BF78" s="386">
        <v>0</v>
      </c>
      <c r="BG78" s="386">
        <v>0</v>
      </c>
      <c r="BH78" s="386">
        <v>0</v>
      </c>
      <c r="BI78" s="386"/>
      <c r="BJ78" s="386">
        <v>0</v>
      </c>
      <c r="BK78" s="386">
        <v>0</v>
      </c>
      <c r="BL78" s="385">
        <v>-1320.1924999999999</v>
      </c>
      <c r="BM78" s="385">
        <v>-10079.196666666667</v>
      </c>
      <c r="BN78" s="386"/>
      <c r="BO78" s="386"/>
      <c r="BP78" s="385">
        <v>546406.74764370103</v>
      </c>
      <c r="BQ78" s="387">
        <v>557806.13681036769</v>
      </c>
      <c r="BR78" s="387"/>
      <c r="BS78" s="388"/>
      <c r="BT78" s="388">
        <v>0</v>
      </c>
      <c r="BU78" s="388">
        <v>0</v>
      </c>
      <c r="BV78" s="388">
        <v>0</v>
      </c>
      <c r="BW78" s="388"/>
      <c r="BX78" s="388">
        <v>0</v>
      </c>
      <c r="BY78" s="388">
        <v>0</v>
      </c>
      <c r="BZ78" s="387">
        <v>-1320.1924999999999</v>
      </c>
      <c r="CA78" s="387">
        <v>-10079.196666666667</v>
      </c>
      <c r="CB78" s="388"/>
      <c r="CC78" s="388"/>
      <c r="CD78" s="387">
        <v>546406.74764370103</v>
      </c>
      <c r="CE78" s="389">
        <v>557806.13681036769</v>
      </c>
      <c r="CF78" s="389">
        <v>0</v>
      </c>
      <c r="CG78" s="390"/>
      <c r="CH78" s="390">
        <v>0</v>
      </c>
      <c r="CI78" s="390">
        <v>0</v>
      </c>
      <c r="CJ78" s="390">
        <v>0</v>
      </c>
      <c r="CK78" s="390">
        <v>0</v>
      </c>
      <c r="CL78" s="390">
        <v>0</v>
      </c>
      <c r="CM78" s="390">
        <v>0</v>
      </c>
      <c r="CN78" s="389">
        <v>-1320.1924999999999</v>
      </c>
      <c r="CO78" s="389">
        <v>-10079.196666666667</v>
      </c>
      <c r="CP78" s="390"/>
      <c r="CQ78" s="390"/>
      <c r="CR78" s="389">
        <v>546406.74764370103</v>
      </c>
      <c r="CS78" s="391">
        <v>557806.13681036769</v>
      </c>
      <c r="CT78" s="391"/>
      <c r="CU78" s="392"/>
      <c r="CV78" s="392">
        <v>0</v>
      </c>
      <c r="CW78" s="392">
        <v>0</v>
      </c>
      <c r="CX78" s="392">
        <v>0</v>
      </c>
      <c r="CY78" s="392"/>
      <c r="CZ78" s="392">
        <v>0</v>
      </c>
      <c r="DA78" s="392">
        <v>0</v>
      </c>
      <c r="DB78" s="391">
        <v>-1320.1924999999999</v>
      </c>
      <c r="DC78" s="391">
        <v>-10079.196666666667</v>
      </c>
      <c r="DD78" s="392"/>
      <c r="DE78" s="392"/>
      <c r="DF78" s="391">
        <v>546406.74764370103</v>
      </c>
      <c r="DG78" s="385">
        <v>557806.13681036769</v>
      </c>
      <c r="DH78" s="385"/>
      <c r="DI78" s="386"/>
      <c r="DJ78" s="386">
        <v>0</v>
      </c>
      <c r="DK78" s="386">
        <v>0</v>
      </c>
      <c r="DL78" s="386">
        <v>0</v>
      </c>
      <c r="DM78" s="386"/>
      <c r="DN78" s="386">
        <v>0</v>
      </c>
      <c r="DO78" s="386">
        <v>0</v>
      </c>
      <c r="DP78" s="385">
        <v>-1320.1924999999999</v>
      </c>
      <c r="DQ78" s="385">
        <v>-10079.196666666667</v>
      </c>
      <c r="DR78" s="386"/>
      <c r="DS78" s="386"/>
      <c r="DT78" s="385">
        <v>546406.74764370103</v>
      </c>
      <c r="DU78" s="393">
        <v>557806.13681036769</v>
      </c>
      <c r="DV78" s="393"/>
      <c r="DW78" s="394"/>
      <c r="DX78" s="394">
        <v>0</v>
      </c>
      <c r="DY78" s="394">
        <v>0</v>
      </c>
      <c r="DZ78" s="394">
        <v>0</v>
      </c>
      <c r="EA78" s="394"/>
      <c r="EB78" s="394">
        <v>0</v>
      </c>
      <c r="EC78" s="394">
        <v>0</v>
      </c>
      <c r="ED78" s="393">
        <v>-1320.1924999999999</v>
      </c>
      <c r="EE78" s="393">
        <v>-10079.196666666667</v>
      </c>
      <c r="EF78" s="394"/>
      <c r="EG78" s="394"/>
      <c r="EH78" s="393">
        <v>546406.74764370103</v>
      </c>
      <c r="EI78" s="383">
        <v>557806.13681036769</v>
      </c>
      <c r="EJ78" s="383">
        <v>0</v>
      </c>
      <c r="EK78" s="384"/>
      <c r="EL78" s="384">
        <v>0</v>
      </c>
      <c r="EM78" s="384">
        <v>0</v>
      </c>
      <c r="EN78" s="384">
        <v>0</v>
      </c>
      <c r="EO78" s="384">
        <v>0</v>
      </c>
      <c r="EP78" s="384">
        <v>0</v>
      </c>
      <c r="EQ78" s="384">
        <v>0</v>
      </c>
      <c r="ER78" s="383">
        <v>-1320.1924999999999</v>
      </c>
      <c r="ES78" s="383">
        <v>-10079.196666666667</v>
      </c>
      <c r="ET78" s="384"/>
      <c r="EU78" s="384"/>
      <c r="EV78" s="383">
        <v>546406.74764370103</v>
      </c>
      <c r="EW78" s="381">
        <v>557806.13681036769</v>
      </c>
      <c r="EX78" s="381"/>
      <c r="EY78" s="382"/>
      <c r="EZ78" s="382">
        <v>0</v>
      </c>
      <c r="FA78" s="382">
        <v>0</v>
      </c>
      <c r="FB78" s="382">
        <v>0</v>
      </c>
      <c r="FC78" s="382"/>
      <c r="FD78" s="382">
        <v>0</v>
      </c>
      <c r="FE78" s="382">
        <v>0</v>
      </c>
      <c r="FF78" s="381">
        <v>-1320.1924999999999</v>
      </c>
      <c r="FG78" s="381">
        <v>-10079.196666666667</v>
      </c>
      <c r="FH78" s="382"/>
      <c r="FI78" s="382"/>
      <c r="FJ78" s="381">
        <v>546406.74764370103</v>
      </c>
      <c r="FK78" s="387">
        <v>557806.13681036769</v>
      </c>
      <c r="FL78" s="387"/>
      <c r="FM78" s="388"/>
      <c r="FN78" s="388">
        <v>0</v>
      </c>
      <c r="FO78" s="388">
        <v>0</v>
      </c>
      <c r="FP78" s="388">
        <v>0</v>
      </c>
      <c r="FQ78" s="388"/>
      <c r="FR78" s="388">
        <v>0</v>
      </c>
      <c r="FS78" s="388">
        <v>0</v>
      </c>
      <c r="FT78" s="387">
        <v>-1320.1924999999999</v>
      </c>
      <c r="FU78" s="387">
        <v>-10079.196666666667</v>
      </c>
      <c r="FV78" s="388"/>
      <c r="FW78" s="388"/>
      <c r="FX78" s="387">
        <v>546406.74764370103</v>
      </c>
      <c r="FY78" s="378"/>
      <c r="FZ78" s="395">
        <f t="shared" si="9"/>
        <v>6693673.6417244142</v>
      </c>
      <c r="GA78" s="395">
        <f t="shared" si="9"/>
        <v>0</v>
      </c>
      <c r="GB78" s="395">
        <f t="shared" si="9"/>
        <v>0</v>
      </c>
      <c r="GC78" s="395">
        <f t="shared" si="9"/>
        <v>-15842.309999999996</v>
      </c>
      <c r="GD78" s="395">
        <f t="shared" si="9"/>
        <v>-120950.36000000003</v>
      </c>
      <c r="GE78" s="395">
        <f t="shared" si="9"/>
        <v>0</v>
      </c>
      <c r="GF78" s="378"/>
      <c r="GG78" s="395">
        <f t="shared" si="10"/>
        <v>1673418.4104311031</v>
      </c>
      <c r="GH78" s="395">
        <f t="shared" si="8"/>
        <v>0</v>
      </c>
      <c r="GI78" s="395">
        <f t="shared" si="8"/>
        <v>0</v>
      </c>
      <c r="GJ78" s="395">
        <f t="shared" si="8"/>
        <v>-3960.5774999999994</v>
      </c>
      <c r="GK78" s="395">
        <f t="shared" si="8"/>
        <v>-30237.59</v>
      </c>
      <c r="GL78" s="395">
        <f t="shared" si="8"/>
        <v>0</v>
      </c>
      <c r="GM78" s="395"/>
      <c r="GN78" s="395">
        <v>0</v>
      </c>
      <c r="GO78" s="377">
        <v>0</v>
      </c>
      <c r="GP78" s="378"/>
      <c r="GQ78" s="378"/>
      <c r="GR78" s="378"/>
      <c r="GS78" s="378"/>
      <c r="GT78" s="378"/>
      <c r="GU78" s="378">
        <v>0</v>
      </c>
      <c r="GV78" s="378"/>
      <c r="GW78" s="378"/>
      <c r="GX78" s="378"/>
      <c r="GY78" s="378">
        <f t="shared" si="11"/>
        <v>1673418.4104311031</v>
      </c>
      <c r="GZ78" s="378">
        <f t="shared" si="12"/>
        <v>0</v>
      </c>
      <c r="HA78" s="378">
        <f t="shared" si="13"/>
        <v>0</v>
      </c>
    </row>
    <row r="79" spans="1:209" customFormat="1" ht="15">
      <c r="A79" s="266">
        <v>1016</v>
      </c>
      <c r="B79" s="266">
        <v>103129</v>
      </c>
      <c r="C79" s="266" t="s">
        <v>676</v>
      </c>
      <c r="D79" s="175" t="s">
        <v>456</v>
      </c>
      <c r="E79" s="267" t="s">
        <v>570</v>
      </c>
      <c r="F79" s="267" t="s">
        <v>571</v>
      </c>
      <c r="G79" s="320"/>
      <c r="H79" s="377">
        <v>0</v>
      </c>
      <c r="I79" s="377">
        <v>0</v>
      </c>
      <c r="J79" s="377">
        <v>0</v>
      </c>
      <c r="K79" s="377">
        <v>0</v>
      </c>
      <c r="L79" s="378"/>
      <c r="M79" s="379">
        <v>0</v>
      </c>
      <c r="N79" s="379">
        <v>338077.26695698057</v>
      </c>
      <c r="O79" s="380"/>
      <c r="P79" s="380">
        <v>0</v>
      </c>
      <c r="Q79" s="380">
        <v>0</v>
      </c>
      <c r="R79" s="380">
        <v>0</v>
      </c>
      <c r="S79" s="380">
        <v>0</v>
      </c>
      <c r="T79" s="380">
        <v>0</v>
      </c>
      <c r="U79" s="380">
        <v>0</v>
      </c>
      <c r="V79" s="379">
        <v>0</v>
      </c>
      <c r="W79" s="379">
        <v>0</v>
      </c>
      <c r="X79" s="380"/>
      <c r="Y79" s="380">
        <v>0</v>
      </c>
      <c r="Z79" s="379">
        <v>338077.26695698057</v>
      </c>
      <c r="AA79" s="381">
        <v>0</v>
      </c>
      <c r="AB79" s="381"/>
      <c r="AC79" s="382"/>
      <c r="AD79" s="382">
        <v>0</v>
      </c>
      <c r="AE79" s="382">
        <v>0</v>
      </c>
      <c r="AF79" s="382">
        <v>0</v>
      </c>
      <c r="AG79" s="382"/>
      <c r="AH79" s="382">
        <v>0</v>
      </c>
      <c r="AI79" s="382">
        <v>0</v>
      </c>
      <c r="AJ79" s="381">
        <v>0</v>
      </c>
      <c r="AK79" s="381">
        <v>0</v>
      </c>
      <c r="AL79" s="382"/>
      <c r="AM79" s="382">
        <v>0</v>
      </c>
      <c r="AN79" s="381">
        <v>0</v>
      </c>
      <c r="AO79" s="383">
        <v>0</v>
      </c>
      <c r="AP79" s="383"/>
      <c r="AQ79" s="384"/>
      <c r="AR79" s="384">
        <v>0</v>
      </c>
      <c r="AS79" s="384">
        <v>0</v>
      </c>
      <c r="AT79" s="384">
        <v>0</v>
      </c>
      <c r="AU79" s="384"/>
      <c r="AV79" s="384">
        <v>0</v>
      </c>
      <c r="AW79" s="384">
        <v>0</v>
      </c>
      <c r="AX79" s="383">
        <v>0</v>
      </c>
      <c r="AY79" s="383">
        <v>0</v>
      </c>
      <c r="AZ79" s="384"/>
      <c r="BA79" s="384">
        <v>0</v>
      </c>
      <c r="BB79" s="383">
        <v>0</v>
      </c>
      <c r="BC79" s="385">
        <v>0</v>
      </c>
      <c r="BD79" s="385"/>
      <c r="BE79" s="386"/>
      <c r="BF79" s="386">
        <v>0</v>
      </c>
      <c r="BG79" s="386">
        <v>0</v>
      </c>
      <c r="BH79" s="386">
        <v>0</v>
      </c>
      <c r="BI79" s="386"/>
      <c r="BJ79" s="386">
        <v>0</v>
      </c>
      <c r="BK79" s="386">
        <v>0</v>
      </c>
      <c r="BL79" s="385">
        <v>0</v>
      </c>
      <c r="BM79" s="385">
        <v>0</v>
      </c>
      <c r="BN79" s="386"/>
      <c r="BO79" s="386"/>
      <c r="BP79" s="385">
        <v>0</v>
      </c>
      <c r="BQ79" s="387">
        <v>0</v>
      </c>
      <c r="BR79" s="387"/>
      <c r="BS79" s="388"/>
      <c r="BT79" s="388">
        <v>0</v>
      </c>
      <c r="BU79" s="388">
        <v>0</v>
      </c>
      <c r="BV79" s="388">
        <v>0</v>
      </c>
      <c r="BW79" s="388"/>
      <c r="BX79" s="388">
        <v>0</v>
      </c>
      <c r="BY79" s="388">
        <v>0</v>
      </c>
      <c r="BZ79" s="387">
        <v>0</v>
      </c>
      <c r="CA79" s="387">
        <v>0</v>
      </c>
      <c r="CB79" s="388"/>
      <c r="CC79" s="388"/>
      <c r="CD79" s="387">
        <v>0</v>
      </c>
      <c r="CE79" s="389">
        <v>0</v>
      </c>
      <c r="CF79" s="389">
        <v>117252.96780108621</v>
      </c>
      <c r="CG79" s="390"/>
      <c r="CH79" s="390">
        <v>0</v>
      </c>
      <c r="CI79" s="390">
        <v>0</v>
      </c>
      <c r="CJ79" s="390">
        <v>0</v>
      </c>
      <c r="CK79" s="390">
        <v>0</v>
      </c>
      <c r="CL79" s="390">
        <v>0</v>
      </c>
      <c r="CM79" s="390">
        <v>0</v>
      </c>
      <c r="CN79" s="389">
        <v>0</v>
      </c>
      <c r="CO79" s="389">
        <v>0</v>
      </c>
      <c r="CP79" s="390"/>
      <c r="CQ79" s="390"/>
      <c r="CR79" s="389">
        <v>117252.96780108621</v>
      </c>
      <c r="CS79" s="391">
        <v>0</v>
      </c>
      <c r="CT79" s="391"/>
      <c r="CU79" s="392"/>
      <c r="CV79" s="392">
        <v>0</v>
      </c>
      <c r="CW79" s="392">
        <v>0</v>
      </c>
      <c r="CX79" s="392">
        <v>0</v>
      </c>
      <c r="CY79" s="392"/>
      <c r="CZ79" s="392">
        <v>0</v>
      </c>
      <c r="DA79" s="392">
        <v>0</v>
      </c>
      <c r="DB79" s="391">
        <v>0</v>
      </c>
      <c r="DC79" s="391">
        <v>0</v>
      </c>
      <c r="DD79" s="392"/>
      <c r="DE79" s="392"/>
      <c r="DF79" s="391">
        <v>0</v>
      </c>
      <c r="DG79" s="385">
        <v>0</v>
      </c>
      <c r="DH79" s="385"/>
      <c r="DI79" s="386"/>
      <c r="DJ79" s="386">
        <v>0</v>
      </c>
      <c r="DK79" s="386">
        <v>0</v>
      </c>
      <c r="DL79" s="386">
        <v>0</v>
      </c>
      <c r="DM79" s="386"/>
      <c r="DN79" s="386">
        <v>0</v>
      </c>
      <c r="DO79" s="386">
        <v>0</v>
      </c>
      <c r="DP79" s="385">
        <v>0</v>
      </c>
      <c r="DQ79" s="385">
        <v>0</v>
      </c>
      <c r="DR79" s="386"/>
      <c r="DS79" s="386"/>
      <c r="DT79" s="385">
        <v>0</v>
      </c>
      <c r="DU79" s="393">
        <v>0</v>
      </c>
      <c r="DV79" s="393"/>
      <c r="DW79" s="394"/>
      <c r="DX79" s="394">
        <v>0</v>
      </c>
      <c r="DY79" s="394">
        <v>0</v>
      </c>
      <c r="DZ79" s="394">
        <v>0</v>
      </c>
      <c r="EA79" s="394"/>
      <c r="EB79" s="394">
        <v>0</v>
      </c>
      <c r="EC79" s="394">
        <v>0</v>
      </c>
      <c r="ED79" s="393">
        <v>0</v>
      </c>
      <c r="EE79" s="393">
        <v>0</v>
      </c>
      <c r="EF79" s="394"/>
      <c r="EG79" s="394"/>
      <c r="EH79" s="393">
        <v>0</v>
      </c>
      <c r="EI79" s="383">
        <v>0</v>
      </c>
      <c r="EJ79" s="383">
        <v>102259.79461495846</v>
      </c>
      <c r="EK79" s="384"/>
      <c r="EL79" s="384">
        <v>0</v>
      </c>
      <c r="EM79" s="384">
        <v>0</v>
      </c>
      <c r="EN79" s="384">
        <v>0</v>
      </c>
      <c r="EO79" s="384">
        <v>0</v>
      </c>
      <c r="EP79" s="384">
        <v>0</v>
      </c>
      <c r="EQ79" s="384">
        <v>0</v>
      </c>
      <c r="ER79" s="383">
        <v>0</v>
      </c>
      <c r="ES79" s="383">
        <v>0</v>
      </c>
      <c r="ET79" s="384"/>
      <c r="EU79" s="384"/>
      <c r="EV79" s="383">
        <v>102259.79461495846</v>
      </c>
      <c r="EW79" s="381">
        <v>0</v>
      </c>
      <c r="EX79" s="381"/>
      <c r="EY79" s="382"/>
      <c r="EZ79" s="382">
        <v>0</v>
      </c>
      <c r="FA79" s="382">
        <v>0</v>
      </c>
      <c r="FB79" s="382">
        <v>0</v>
      </c>
      <c r="FC79" s="382"/>
      <c r="FD79" s="382">
        <v>0</v>
      </c>
      <c r="FE79" s="382">
        <v>0</v>
      </c>
      <c r="FF79" s="381">
        <v>0</v>
      </c>
      <c r="FG79" s="381">
        <v>0</v>
      </c>
      <c r="FH79" s="382"/>
      <c r="FI79" s="382"/>
      <c r="FJ79" s="381">
        <v>0</v>
      </c>
      <c r="FK79" s="387">
        <v>0</v>
      </c>
      <c r="FL79" s="387"/>
      <c r="FM79" s="388"/>
      <c r="FN79" s="388">
        <v>0</v>
      </c>
      <c r="FO79" s="388">
        <v>0</v>
      </c>
      <c r="FP79" s="388">
        <v>0</v>
      </c>
      <c r="FQ79" s="388"/>
      <c r="FR79" s="388">
        <v>0</v>
      </c>
      <c r="FS79" s="388">
        <v>0</v>
      </c>
      <c r="FT79" s="387">
        <v>0</v>
      </c>
      <c r="FU79" s="387">
        <v>0</v>
      </c>
      <c r="FV79" s="388"/>
      <c r="FW79" s="388"/>
      <c r="FX79" s="387">
        <v>0</v>
      </c>
      <c r="FY79" s="378"/>
      <c r="FZ79" s="395">
        <f t="shared" si="9"/>
        <v>557590.02937302529</v>
      </c>
      <c r="GA79" s="395">
        <f t="shared" si="9"/>
        <v>0</v>
      </c>
      <c r="GB79" s="395">
        <f t="shared" si="9"/>
        <v>0</v>
      </c>
      <c r="GC79" s="395">
        <f t="shared" si="9"/>
        <v>0</v>
      </c>
      <c r="GD79" s="395">
        <f t="shared" si="9"/>
        <v>0</v>
      </c>
      <c r="GE79" s="395">
        <f t="shared" si="9"/>
        <v>0</v>
      </c>
      <c r="GF79" s="378"/>
      <c r="GG79" s="395">
        <f t="shared" si="10"/>
        <v>338077.26695698057</v>
      </c>
      <c r="GH79" s="395">
        <f t="shared" si="8"/>
        <v>0</v>
      </c>
      <c r="GI79" s="395">
        <f t="shared" si="8"/>
        <v>0</v>
      </c>
      <c r="GJ79" s="395">
        <f t="shared" si="8"/>
        <v>0</v>
      </c>
      <c r="GK79" s="395">
        <f t="shared" si="8"/>
        <v>0</v>
      </c>
      <c r="GL79" s="395">
        <f t="shared" si="8"/>
        <v>0</v>
      </c>
      <c r="GM79" s="395"/>
      <c r="GN79" s="395">
        <v>0</v>
      </c>
      <c r="GO79" s="377">
        <v>0</v>
      </c>
      <c r="GP79" s="378"/>
      <c r="GQ79" s="378"/>
      <c r="GR79" s="378"/>
      <c r="GS79" s="378"/>
      <c r="GT79" s="378"/>
      <c r="GU79" s="378">
        <v>0</v>
      </c>
      <c r="GV79" s="378"/>
      <c r="GW79" s="378"/>
      <c r="GX79" s="378"/>
      <c r="GY79" s="378">
        <f t="shared" si="11"/>
        <v>338077.26695698057</v>
      </c>
      <c r="GZ79" s="378">
        <f t="shared" si="12"/>
        <v>0</v>
      </c>
      <c r="HA79" s="378">
        <f t="shared" si="13"/>
        <v>0</v>
      </c>
    </row>
    <row r="80" spans="1:209" customFormat="1" ht="15">
      <c r="A80" s="266">
        <v>2115</v>
      </c>
      <c r="B80" s="266">
        <v>103221</v>
      </c>
      <c r="C80" s="266" t="s">
        <v>677</v>
      </c>
      <c r="D80" s="175" t="s">
        <v>457</v>
      </c>
      <c r="E80" s="267" t="s">
        <v>573</v>
      </c>
      <c r="F80" s="267" t="s">
        <v>571</v>
      </c>
      <c r="G80" s="320"/>
      <c r="H80" s="377">
        <v>1698019.1384653624</v>
      </c>
      <c r="I80" s="377">
        <v>-7276.32</v>
      </c>
      <c r="J80" s="377">
        <v>-41869.75</v>
      </c>
      <c r="K80" s="377">
        <v>1648873.0684653623</v>
      </c>
      <c r="L80" s="378"/>
      <c r="M80" s="379">
        <v>141501.59487211352</v>
      </c>
      <c r="N80" s="379">
        <v>43636.320000000007</v>
      </c>
      <c r="O80" s="380"/>
      <c r="P80" s="380">
        <v>0</v>
      </c>
      <c r="Q80" s="380">
        <v>0</v>
      </c>
      <c r="R80" s="380">
        <v>0</v>
      </c>
      <c r="S80" s="380">
        <v>0</v>
      </c>
      <c r="T80" s="380">
        <v>0</v>
      </c>
      <c r="U80" s="380">
        <v>0</v>
      </c>
      <c r="V80" s="379">
        <v>-606.36</v>
      </c>
      <c r="W80" s="379">
        <v>-3489.1458333333335</v>
      </c>
      <c r="X80" s="380"/>
      <c r="Y80" s="380">
        <v>0</v>
      </c>
      <c r="Z80" s="379">
        <v>181042.4090387802</v>
      </c>
      <c r="AA80" s="381">
        <v>141501.59487211352</v>
      </c>
      <c r="AB80" s="381"/>
      <c r="AC80" s="382"/>
      <c r="AD80" s="382">
        <v>0</v>
      </c>
      <c r="AE80" s="382">
        <v>0</v>
      </c>
      <c r="AF80" s="382">
        <v>0</v>
      </c>
      <c r="AG80" s="382"/>
      <c r="AH80" s="382">
        <v>0</v>
      </c>
      <c r="AI80" s="382">
        <v>0</v>
      </c>
      <c r="AJ80" s="381">
        <v>-606.36</v>
      </c>
      <c r="AK80" s="381">
        <v>-3489.1458333333335</v>
      </c>
      <c r="AL80" s="382"/>
      <c r="AM80" s="382">
        <v>0</v>
      </c>
      <c r="AN80" s="381">
        <v>137406.08903878019</v>
      </c>
      <c r="AO80" s="383">
        <v>141501.59487211352</v>
      </c>
      <c r="AP80" s="383"/>
      <c r="AQ80" s="384"/>
      <c r="AR80" s="384">
        <v>0</v>
      </c>
      <c r="AS80" s="384">
        <v>0</v>
      </c>
      <c r="AT80" s="384">
        <v>0</v>
      </c>
      <c r="AU80" s="384"/>
      <c r="AV80" s="384">
        <v>0</v>
      </c>
      <c r="AW80" s="384">
        <v>0</v>
      </c>
      <c r="AX80" s="383">
        <v>-606.36</v>
      </c>
      <c r="AY80" s="383">
        <v>-3489.1458333333335</v>
      </c>
      <c r="AZ80" s="384"/>
      <c r="BA80" s="384">
        <v>0</v>
      </c>
      <c r="BB80" s="383">
        <v>137406.08903878019</v>
      </c>
      <c r="BC80" s="385">
        <v>141501.59487211352</v>
      </c>
      <c r="BD80" s="385"/>
      <c r="BE80" s="386"/>
      <c r="BF80" s="386">
        <v>0</v>
      </c>
      <c r="BG80" s="386">
        <v>0</v>
      </c>
      <c r="BH80" s="386">
        <v>0</v>
      </c>
      <c r="BI80" s="386"/>
      <c r="BJ80" s="386">
        <v>0</v>
      </c>
      <c r="BK80" s="386">
        <v>0</v>
      </c>
      <c r="BL80" s="385">
        <v>-606.36</v>
      </c>
      <c r="BM80" s="385">
        <v>-3489.1458333333335</v>
      </c>
      <c r="BN80" s="386"/>
      <c r="BO80" s="386"/>
      <c r="BP80" s="385">
        <v>137406.08903878019</v>
      </c>
      <c r="BQ80" s="387">
        <v>141501.59487211352</v>
      </c>
      <c r="BR80" s="387"/>
      <c r="BS80" s="388"/>
      <c r="BT80" s="388">
        <v>0</v>
      </c>
      <c r="BU80" s="388">
        <v>0</v>
      </c>
      <c r="BV80" s="388">
        <v>0</v>
      </c>
      <c r="BW80" s="388"/>
      <c r="BX80" s="388">
        <v>0</v>
      </c>
      <c r="BY80" s="388">
        <v>0</v>
      </c>
      <c r="BZ80" s="387">
        <v>-606.36</v>
      </c>
      <c r="CA80" s="387">
        <v>-3489.1458333333335</v>
      </c>
      <c r="CB80" s="388"/>
      <c r="CC80" s="388"/>
      <c r="CD80" s="387">
        <v>137406.08903878019</v>
      </c>
      <c r="CE80" s="389">
        <v>141501.59487211352</v>
      </c>
      <c r="CF80" s="389">
        <v>34232.640000000007</v>
      </c>
      <c r="CG80" s="390"/>
      <c r="CH80" s="390">
        <v>0</v>
      </c>
      <c r="CI80" s="390">
        <v>0</v>
      </c>
      <c r="CJ80" s="390">
        <v>0</v>
      </c>
      <c r="CK80" s="390">
        <v>0</v>
      </c>
      <c r="CL80" s="390">
        <v>0</v>
      </c>
      <c r="CM80" s="390">
        <v>0</v>
      </c>
      <c r="CN80" s="389">
        <v>-606.36</v>
      </c>
      <c r="CO80" s="389">
        <v>-3489.1458333333335</v>
      </c>
      <c r="CP80" s="390"/>
      <c r="CQ80" s="390"/>
      <c r="CR80" s="389">
        <v>171638.72903878021</v>
      </c>
      <c r="CS80" s="391">
        <v>141501.59487211352</v>
      </c>
      <c r="CT80" s="391"/>
      <c r="CU80" s="392"/>
      <c r="CV80" s="392">
        <v>0</v>
      </c>
      <c r="CW80" s="392">
        <v>0</v>
      </c>
      <c r="CX80" s="392">
        <v>0</v>
      </c>
      <c r="CY80" s="392"/>
      <c r="CZ80" s="392">
        <v>0</v>
      </c>
      <c r="DA80" s="392">
        <v>0</v>
      </c>
      <c r="DB80" s="391">
        <v>-606.36</v>
      </c>
      <c r="DC80" s="391">
        <v>-3489.1458333333335</v>
      </c>
      <c r="DD80" s="392"/>
      <c r="DE80" s="392"/>
      <c r="DF80" s="391">
        <v>137406.08903878019</v>
      </c>
      <c r="DG80" s="385">
        <v>141501.59487211352</v>
      </c>
      <c r="DH80" s="385"/>
      <c r="DI80" s="386"/>
      <c r="DJ80" s="386">
        <v>0</v>
      </c>
      <c r="DK80" s="386">
        <v>0</v>
      </c>
      <c r="DL80" s="386">
        <v>0</v>
      </c>
      <c r="DM80" s="386"/>
      <c r="DN80" s="386">
        <v>0</v>
      </c>
      <c r="DO80" s="386">
        <v>0</v>
      </c>
      <c r="DP80" s="385">
        <v>-606.36</v>
      </c>
      <c r="DQ80" s="385">
        <v>-3489.1458333333335</v>
      </c>
      <c r="DR80" s="386"/>
      <c r="DS80" s="386"/>
      <c r="DT80" s="385">
        <v>137406.08903878019</v>
      </c>
      <c r="DU80" s="393">
        <v>141501.59487211352</v>
      </c>
      <c r="DV80" s="393"/>
      <c r="DW80" s="394"/>
      <c r="DX80" s="394">
        <v>0</v>
      </c>
      <c r="DY80" s="394">
        <v>0</v>
      </c>
      <c r="DZ80" s="394">
        <v>0</v>
      </c>
      <c r="EA80" s="394"/>
      <c r="EB80" s="394">
        <v>0</v>
      </c>
      <c r="EC80" s="394">
        <v>0</v>
      </c>
      <c r="ED80" s="393">
        <v>-606.36</v>
      </c>
      <c r="EE80" s="393">
        <v>-3489.1458333333335</v>
      </c>
      <c r="EF80" s="394"/>
      <c r="EG80" s="394"/>
      <c r="EH80" s="393">
        <v>137406.08903878019</v>
      </c>
      <c r="EI80" s="383">
        <v>141501.59487211352</v>
      </c>
      <c r="EJ80" s="383">
        <v>34218.947368421053</v>
      </c>
      <c r="EK80" s="384"/>
      <c r="EL80" s="384">
        <v>0</v>
      </c>
      <c r="EM80" s="384">
        <v>0</v>
      </c>
      <c r="EN80" s="384">
        <v>0</v>
      </c>
      <c r="EO80" s="384">
        <v>0</v>
      </c>
      <c r="EP80" s="384">
        <v>0</v>
      </c>
      <c r="EQ80" s="384">
        <v>0</v>
      </c>
      <c r="ER80" s="383">
        <v>-606.36</v>
      </c>
      <c r="ES80" s="383">
        <v>-3489.1458333333335</v>
      </c>
      <c r="ET80" s="384"/>
      <c r="EU80" s="384"/>
      <c r="EV80" s="383">
        <v>171625.03640720123</v>
      </c>
      <c r="EW80" s="381">
        <v>141501.59487211352</v>
      </c>
      <c r="EX80" s="381"/>
      <c r="EY80" s="382"/>
      <c r="EZ80" s="382">
        <v>0</v>
      </c>
      <c r="FA80" s="382">
        <v>0</v>
      </c>
      <c r="FB80" s="382">
        <v>0</v>
      </c>
      <c r="FC80" s="382"/>
      <c r="FD80" s="382">
        <v>0</v>
      </c>
      <c r="FE80" s="382">
        <v>0</v>
      </c>
      <c r="FF80" s="381">
        <v>-606.36</v>
      </c>
      <c r="FG80" s="381">
        <v>-3489.1458333333335</v>
      </c>
      <c r="FH80" s="382"/>
      <c r="FI80" s="382"/>
      <c r="FJ80" s="381">
        <v>137406.08903878019</v>
      </c>
      <c r="FK80" s="387">
        <v>141501.59487211352</v>
      </c>
      <c r="FL80" s="387"/>
      <c r="FM80" s="388"/>
      <c r="FN80" s="388">
        <v>0</v>
      </c>
      <c r="FO80" s="388">
        <v>0</v>
      </c>
      <c r="FP80" s="388">
        <v>0</v>
      </c>
      <c r="FQ80" s="388"/>
      <c r="FR80" s="388">
        <v>0</v>
      </c>
      <c r="FS80" s="388">
        <v>0</v>
      </c>
      <c r="FT80" s="387">
        <v>-606.36</v>
      </c>
      <c r="FU80" s="387">
        <v>-3489.1458333333335</v>
      </c>
      <c r="FV80" s="388"/>
      <c r="FW80" s="388"/>
      <c r="FX80" s="387">
        <v>137406.08903878019</v>
      </c>
      <c r="FY80" s="378"/>
      <c r="FZ80" s="395">
        <f t="shared" si="9"/>
        <v>1810107.0458337837</v>
      </c>
      <c r="GA80" s="395">
        <f t="shared" si="9"/>
        <v>0</v>
      </c>
      <c r="GB80" s="395">
        <f t="shared" si="9"/>
        <v>0</v>
      </c>
      <c r="GC80" s="395">
        <f t="shared" si="9"/>
        <v>-7276.3199999999988</v>
      </c>
      <c r="GD80" s="395">
        <f t="shared" si="9"/>
        <v>-41869.75</v>
      </c>
      <c r="GE80" s="395">
        <f t="shared" si="9"/>
        <v>0</v>
      </c>
      <c r="GF80" s="378"/>
      <c r="GG80" s="395">
        <f t="shared" si="10"/>
        <v>468141.1046163406</v>
      </c>
      <c r="GH80" s="395">
        <f t="shared" si="8"/>
        <v>0</v>
      </c>
      <c r="GI80" s="395">
        <f t="shared" si="8"/>
        <v>0</v>
      </c>
      <c r="GJ80" s="395">
        <f t="shared" si="8"/>
        <v>-1819.08</v>
      </c>
      <c r="GK80" s="395">
        <f t="shared" si="8"/>
        <v>-10467.4375</v>
      </c>
      <c r="GL80" s="395">
        <f t="shared" si="8"/>
        <v>0</v>
      </c>
      <c r="GM80" s="395"/>
      <c r="GN80" s="395">
        <v>0</v>
      </c>
      <c r="GO80" s="377">
        <v>0</v>
      </c>
      <c r="GP80" s="378"/>
      <c r="GQ80" s="378"/>
      <c r="GR80" s="378"/>
      <c r="GS80" s="378"/>
      <c r="GT80" s="378"/>
      <c r="GU80" s="378">
        <v>7742</v>
      </c>
      <c r="GV80" s="378"/>
      <c r="GW80" s="378"/>
      <c r="GX80" s="378"/>
      <c r="GY80" s="378">
        <f t="shared" si="11"/>
        <v>468141.1046163406</v>
      </c>
      <c r="GZ80" s="378">
        <f t="shared" si="12"/>
        <v>0</v>
      </c>
      <c r="HA80" s="378">
        <f t="shared" si="13"/>
        <v>0</v>
      </c>
    </row>
    <row r="81" spans="1:209" customFormat="1" ht="15">
      <c r="A81" s="266">
        <v>2441</v>
      </c>
      <c r="B81" s="266">
        <v>103368</v>
      </c>
      <c r="C81" s="266" t="s">
        <v>678</v>
      </c>
      <c r="D81" s="175" t="s">
        <v>458</v>
      </c>
      <c r="E81" s="267" t="s">
        <v>573</v>
      </c>
      <c r="F81" s="267" t="s">
        <v>571</v>
      </c>
      <c r="G81" s="320"/>
      <c r="H81" s="377">
        <v>2156618.2074932945</v>
      </c>
      <c r="I81" s="377">
        <v>-8919.3599999999988</v>
      </c>
      <c r="J81" s="377">
        <v>-14333.98</v>
      </c>
      <c r="K81" s="377">
        <v>2133364.8674932946</v>
      </c>
      <c r="L81" s="378"/>
      <c r="M81" s="379">
        <v>179718.18395777454</v>
      </c>
      <c r="N81" s="379">
        <v>30145.440000000002</v>
      </c>
      <c r="O81" s="380"/>
      <c r="P81" s="380">
        <v>0</v>
      </c>
      <c r="Q81" s="380">
        <v>0</v>
      </c>
      <c r="R81" s="380">
        <v>0</v>
      </c>
      <c r="S81" s="380">
        <v>0</v>
      </c>
      <c r="T81" s="380">
        <v>0</v>
      </c>
      <c r="U81" s="380">
        <v>0</v>
      </c>
      <c r="V81" s="379">
        <v>-743.27999999999986</v>
      </c>
      <c r="W81" s="379">
        <v>-1194.4983333333332</v>
      </c>
      <c r="X81" s="380"/>
      <c r="Y81" s="380">
        <v>0</v>
      </c>
      <c r="Z81" s="379">
        <v>207925.84562444122</v>
      </c>
      <c r="AA81" s="381">
        <v>179718.18395777454</v>
      </c>
      <c r="AB81" s="381"/>
      <c r="AC81" s="382"/>
      <c r="AD81" s="382">
        <v>0</v>
      </c>
      <c r="AE81" s="382">
        <v>0</v>
      </c>
      <c r="AF81" s="382">
        <v>0</v>
      </c>
      <c r="AG81" s="382"/>
      <c r="AH81" s="382">
        <v>0</v>
      </c>
      <c r="AI81" s="382">
        <v>0</v>
      </c>
      <c r="AJ81" s="381">
        <v>-743.27999999999986</v>
      </c>
      <c r="AK81" s="381">
        <v>-1194.4983333333332</v>
      </c>
      <c r="AL81" s="382"/>
      <c r="AM81" s="382">
        <v>0</v>
      </c>
      <c r="AN81" s="381">
        <v>177780.40562444122</v>
      </c>
      <c r="AO81" s="383">
        <v>179718.18395777454</v>
      </c>
      <c r="AP81" s="383"/>
      <c r="AQ81" s="384"/>
      <c r="AR81" s="384">
        <v>0</v>
      </c>
      <c r="AS81" s="384">
        <v>0</v>
      </c>
      <c r="AT81" s="384">
        <v>0</v>
      </c>
      <c r="AU81" s="384"/>
      <c r="AV81" s="384">
        <v>0</v>
      </c>
      <c r="AW81" s="384">
        <v>0</v>
      </c>
      <c r="AX81" s="383">
        <v>-743.27999999999986</v>
      </c>
      <c r="AY81" s="383">
        <v>-1194.4983333333332</v>
      </c>
      <c r="AZ81" s="384"/>
      <c r="BA81" s="384">
        <v>0</v>
      </c>
      <c r="BB81" s="383">
        <v>177780.40562444122</v>
      </c>
      <c r="BC81" s="385">
        <v>179718.18395777454</v>
      </c>
      <c r="BD81" s="385"/>
      <c r="BE81" s="386"/>
      <c r="BF81" s="386">
        <v>0</v>
      </c>
      <c r="BG81" s="386">
        <v>0</v>
      </c>
      <c r="BH81" s="386">
        <v>0</v>
      </c>
      <c r="BI81" s="386"/>
      <c r="BJ81" s="386">
        <v>0</v>
      </c>
      <c r="BK81" s="386">
        <v>0</v>
      </c>
      <c r="BL81" s="385">
        <v>-743.27999999999986</v>
      </c>
      <c r="BM81" s="385">
        <v>-1194.4983333333332</v>
      </c>
      <c r="BN81" s="386"/>
      <c r="BO81" s="386"/>
      <c r="BP81" s="385">
        <v>177780.40562444122</v>
      </c>
      <c r="BQ81" s="387">
        <v>179718.18395777454</v>
      </c>
      <c r="BR81" s="387"/>
      <c r="BS81" s="388"/>
      <c r="BT81" s="388">
        <v>0</v>
      </c>
      <c r="BU81" s="388">
        <v>0</v>
      </c>
      <c r="BV81" s="388">
        <v>0</v>
      </c>
      <c r="BW81" s="388"/>
      <c r="BX81" s="388">
        <v>0</v>
      </c>
      <c r="BY81" s="388">
        <v>0</v>
      </c>
      <c r="BZ81" s="387">
        <v>-743.27999999999986</v>
      </c>
      <c r="CA81" s="387">
        <v>-1194.4983333333332</v>
      </c>
      <c r="CB81" s="388"/>
      <c r="CC81" s="388"/>
      <c r="CD81" s="387">
        <v>177780.40562444122</v>
      </c>
      <c r="CE81" s="389">
        <v>179718.18395777454</v>
      </c>
      <c r="CF81" s="389">
        <v>9109.9894736842125</v>
      </c>
      <c r="CG81" s="390"/>
      <c r="CH81" s="390">
        <v>0</v>
      </c>
      <c r="CI81" s="390">
        <v>0</v>
      </c>
      <c r="CJ81" s="390">
        <v>0</v>
      </c>
      <c r="CK81" s="390">
        <v>0</v>
      </c>
      <c r="CL81" s="390">
        <v>0</v>
      </c>
      <c r="CM81" s="390">
        <v>0</v>
      </c>
      <c r="CN81" s="389">
        <v>-743.27999999999986</v>
      </c>
      <c r="CO81" s="389">
        <v>-1194.4983333333332</v>
      </c>
      <c r="CP81" s="390"/>
      <c r="CQ81" s="390"/>
      <c r="CR81" s="389">
        <v>186890.39509812545</v>
      </c>
      <c r="CS81" s="391">
        <v>179718.18395777454</v>
      </c>
      <c r="CT81" s="391"/>
      <c r="CU81" s="392"/>
      <c r="CV81" s="392">
        <v>0</v>
      </c>
      <c r="CW81" s="392">
        <v>0</v>
      </c>
      <c r="CX81" s="392">
        <v>0</v>
      </c>
      <c r="CY81" s="392"/>
      <c r="CZ81" s="392">
        <v>0</v>
      </c>
      <c r="DA81" s="392">
        <v>0</v>
      </c>
      <c r="DB81" s="391">
        <v>-743.27999999999986</v>
      </c>
      <c r="DC81" s="391">
        <v>-1194.4983333333332</v>
      </c>
      <c r="DD81" s="392"/>
      <c r="DE81" s="392"/>
      <c r="DF81" s="391">
        <v>177780.40562444122</v>
      </c>
      <c r="DG81" s="385">
        <v>179718.18395777454</v>
      </c>
      <c r="DH81" s="385"/>
      <c r="DI81" s="386"/>
      <c r="DJ81" s="386">
        <v>0</v>
      </c>
      <c r="DK81" s="386">
        <v>0</v>
      </c>
      <c r="DL81" s="386">
        <v>0</v>
      </c>
      <c r="DM81" s="386"/>
      <c r="DN81" s="386">
        <v>0</v>
      </c>
      <c r="DO81" s="386">
        <v>0</v>
      </c>
      <c r="DP81" s="385">
        <v>-743.27999999999986</v>
      </c>
      <c r="DQ81" s="385">
        <v>-1194.4983333333332</v>
      </c>
      <c r="DR81" s="386"/>
      <c r="DS81" s="386"/>
      <c r="DT81" s="385">
        <v>177780.40562444122</v>
      </c>
      <c r="DU81" s="393">
        <v>179718.18395777454</v>
      </c>
      <c r="DV81" s="393"/>
      <c r="DW81" s="394"/>
      <c r="DX81" s="394">
        <v>0</v>
      </c>
      <c r="DY81" s="394">
        <v>0</v>
      </c>
      <c r="DZ81" s="394">
        <v>0</v>
      </c>
      <c r="EA81" s="394"/>
      <c r="EB81" s="394">
        <v>0</v>
      </c>
      <c r="EC81" s="394">
        <v>0</v>
      </c>
      <c r="ED81" s="393">
        <v>-743.27999999999986</v>
      </c>
      <c r="EE81" s="393">
        <v>-1194.4983333333332</v>
      </c>
      <c r="EF81" s="394"/>
      <c r="EG81" s="394"/>
      <c r="EH81" s="393">
        <v>177780.40562444122</v>
      </c>
      <c r="EI81" s="383">
        <v>179718.18395777454</v>
      </c>
      <c r="EJ81" s="383">
        <v>18021.556121883663</v>
      </c>
      <c r="EK81" s="384"/>
      <c r="EL81" s="384">
        <v>0</v>
      </c>
      <c r="EM81" s="384">
        <v>0</v>
      </c>
      <c r="EN81" s="384">
        <v>0</v>
      </c>
      <c r="EO81" s="384">
        <v>0</v>
      </c>
      <c r="EP81" s="384">
        <v>0</v>
      </c>
      <c r="EQ81" s="384">
        <v>0</v>
      </c>
      <c r="ER81" s="383">
        <v>-743.27999999999986</v>
      </c>
      <c r="ES81" s="383">
        <v>-1194.4983333333332</v>
      </c>
      <c r="ET81" s="384"/>
      <c r="EU81" s="384"/>
      <c r="EV81" s="383">
        <v>195801.96174632487</v>
      </c>
      <c r="EW81" s="381">
        <v>179718.18395777454</v>
      </c>
      <c r="EX81" s="381"/>
      <c r="EY81" s="382"/>
      <c r="EZ81" s="382">
        <v>0</v>
      </c>
      <c r="FA81" s="382">
        <v>0</v>
      </c>
      <c r="FB81" s="382">
        <v>0</v>
      </c>
      <c r="FC81" s="382"/>
      <c r="FD81" s="382">
        <v>0</v>
      </c>
      <c r="FE81" s="382">
        <v>0</v>
      </c>
      <c r="FF81" s="381">
        <v>-743.27999999999986</v>
      </c>
      <c r="FG81" s="381">
        <v>-1194.4983333333332</v>
      </c>
      <c r="FH81" s="382"/>
      <c r="FI81" s="382"/>
      <c r="FJ81" s="381">
        <v>177780.40562444122</v>
      </c>
      <c r="FK81" s="387">
        <v>179718.18395777454</v>
      </c>
      <c r="FL81" s="387"/>
      <c r="FM81" s="388"/>
      <c r="FN81" s="388">
        <v>0</v>
      </c>
      <c r="FO81" s="388">
        <v>0</v>
      </c>
      <c r="FP81" s="388">
        <v>0</v>
      </c>
      <c r="FQ81" s="388"/>
      <c r="FR81" s="388">
        <v>0</v>
      </c>
      <c r="FS81" s="388">
        <v>0</v>
      </c>
      <c r="FT81" s="387">
        <v>-743.27999999999986</v>
      </c>
      <c r="FU81" s="387">
        <v>-1194.4983333333332</v>
      </c>
      <c r="FV81" s="388"/>
      <c r="FW81" s="388"/>
      <c r="FX81" s="387">
        <v>177780.40562444122</v>
      </c>
      <c r="FY81" s="378"/>
      <c r="FZ81" s="395">
        <f t="shared" si="9"/>
        <v>2213895.193088863</v>
      </c>
      <c r="GA81" s="395">
        <f t="shared" si="9"/>
        <v>0</v>
      </c>
      <c r="GB81" s="395">
        <f t="shared" si="9"/>
        <v>0</v>
      </c>
      <c r="GC81" s="395">
        <f t="shared" si="9"/>
        <v>-8919.3599999999988</v>
      </c>
      <c r="GD81" s="395">
        <f t="shared" si="9"/>
        <v>-14333.979999999998</v>
      </c>
      <c r="GE81" s="395">
        <f t="shared" si="9"/>
        <v>0</v>
      </c>
      <c r="GF81" s="378"/>
      <c r="GG81" s="395">
        <f t="shared" si="10"/>
        <v>569299.99187332368</v>
      </c>
      <c r="GH81" s="395">
        <f t="shared" si="8"/>
        <v>0</v>
      </c>
      <c r="GI81" s="395">
        <f t="shared" si="8"/>
        <v>0</v>
      </c>
      <c r="GJ81" s="395">
        <f t="shared" si="8"/>
        <v>-2229.8399999999997</v>
      </c>
      <c r="GK81" s="395">
        <f t="shared" si="8"/>
        <v>-3583.4949999999999</v>
      </c>
      <c r="GL81" s="395">
        <f t="shared" si="8"/>
        <v>0</v>
      </c>
      <c r="GM81" s="395"/>
      <c r="GN81" s="395">
        <v>0</v>
      </c>
      <c r="GO81" s="377">
        <v>0</v>
      </c>
      <c r="GP81" s="378"/>
      <c r="GQ81" s="378"/>
      <c r="GR81" s="378"/>
      <c r="GS81" s="378"/>
      <c r="GT81" s="378"/>
      <c r="GU81" s="378">
        <v>7987</v>
      </c>
      <c r="GV81" s="378"/>
      <c r="GW81" s="378"/>
      <c r="GX81" s="378"/>
      <c r="GY81" s="378">
        <f t="shared" si="11"/>
        <v>569299.99187332368</v>
      </c>
      <c r="GZ81" s="378">
        <f t="shared" si="12"/>
        <v>0</v>
      </c>
      <c r="HA81" s="378">
        <f t="shared" si="13"/>
        <v>0</v>
      </c>
    </row>
    <row r="82" spans="1:209" customFormat="1" ht="15">
      <c r="A82" s="266">
        <v>2321</v>
      </c>
      <c r="B82" s="266">
        <v>103339</v>
      </c>
      <c r="C82" s="266" t="s">
        <v>679</v>
      </c>
      <c r="D82" s="175" t="s">
        <v>459</v>
      </c>
      <c r="E82" s="267" t="s">
        <v>573</v>
      </c>
      <c r="F82" s="267" t="s">
        <v>571</v>
      </c>
      <c r="G82" s="320"/>
      <c r="H82" s="377">
        <v>1220419.6037890988</v>
      </c>
      <c r="I82" s="377">
        <v>-4668.32</v>
      </c>
      <c r="J82" s="377">
        <v>-15754.47</v>
      </c>
      <c r="K82" s="377">
        <v>1199996.8137890988</v>
      </c>
      <c r="L82" s="378"/>
      <c r="M82" s="379">
        <v>101701.63364909157</v>
      </c>
      <c r="N82" s="379">
        <v>0</v>
      </c>
      <c r="O82" s="380"/>
      <c r="P82" s="380">
        <v>0</v>
      </c>
      <c r="Q82" s="380">
        <v>0</v>
      </c>
      <c r="R82" s="380">
        <v>0</v>
      </c>
      <c r="S82" s="380">
        <v>0</v>
      </c>
      <c r="T82" s="380">
        <v>0</v>
      </c>
      <c r="U82" s="380">
        <v>0</v>
      </c>
      <c r="V82" s="379">
        <v>-389.02666666666664</v>
      </c>
      <c r="W82" s="379">
        <v>-1312.8724999999999</v>
      </c>
      <c r="X82" s="380"/>
      <c r="Y82" s="380">
        <v>0</v>
      </c>
      <c r="Z82" s="379">
        <v>99999.734482424901</v>
      </c>
      <c r="AA82" s="381">
        <v>101701.63364909157</v>
      </c>
      <c r="AB82" s="381"/>
      <c r="AC82" s="382"/>
      <c r="AD82" s="382">
        <v>0</v>
      </c>
      <c r="AE82" s="382">
        <v>0</v>
      </c>
      <c r="AF82" s="382">
        <v>0</v>
      </c>
      <c r="AG82" s="382"/>
      <c r="AH82" s="382">
        <v>0</v>
      </c>
      <c r="AI82" s="382">
        <v>0</v>
      </c>
      <c r="AJ82" s="381">
        <v>-389.02666666666664</v>
      </c>
      <c r="AK82" s="381">
        <v>-1312.8724999999999</v>
      </c>
      <c r="AL82" s="382"/>
      <c r="AM82" s="382">
        <v>0</v>
      </c>
      <c r="AN82" s="381">
        <v>99999.734482424901</v>
      </c>
      <c r="AO82" s="383">
        <v>101701.63364909157</v>
      </c>
      <c r="AP82" s="383"/>
      <c r="AQ82" s="384"/>
      <c r="AR82" s="384">
        <v>0</v>
      </c>
      <c r="AS82" s="384">
        <v>0</v>
      </c>
      <c r="AT82" s="384">
        <v>0</v>
      </c>
      <c r="AU82" s="384"/>
      <c r="AV82" s="384">
        <v>0</v>
      </c>
      <c r="AW82" s="384">
        <v>0</v>
      </c>
      <c r="AX82" s="383">
        <v>-389.02666666666664</v>
      </c>
      <c r="AY82" s="383">
        <v>-1312.8724999999999</v>
      </c>
      <c r="AZ82" s="384"/>
      <c r="BA82" s="384">
        <v>0</v>
      </c>
      <c r="BB82" s="383">
        <v>99999.734482424901</v>
      </c>
      <c r="BC82" s="385">
        <v>101701.63364909157</v>
      </c>
      <c r="BD82" s="385"/>
      <c r="BE82" s="386"/>
      <c r="BF82" s="386">
        <v>0</v>
      </c>
      <c r="BG82" s="386">
        <v>0</v>
      </c>
      <c r="BH82" s="386">
        <v>0</v>
      </c>
      <c r="BI82" s="386"/>
      <c r="BJ82" s="386">
        <v>0</v>
      </c>
      <c r="BK82" s="386">
        <v>0</v>
      </c>
      <c r="BL82" s="385">
        <v>-389.02666666666664</v>
      </c>
      <c r="BM82" s="385">
        <v>-1312.8724999999999</v>
      </c>
      <c r="BN82" s="386"/>
      <c r="BO82" s="386"/>
      <c r="BP82" s="385">
        <v>99999.734482424901</v>
      </c>
      <c r="BQ82" s="387">
        <v>101701.63364909157</v>
      </c>
      <c r="BR82" s="387"/>
      <c r="BS82" s="388"/>
      <c r="BT82" s="388">
        <v>0</v>
      </c>
      <c r="BU82" s="388">
        <v>0</v>
      </c>
      <c r="BV82" s="388">
        <v>0</v>
      </c>
      <c r="BW82" s="388"/>
      <c r="BX82" s="388">
        <v>0</v>
      </c>
      <c r="BY82" s="388">
        <v>0</v>
      </c>
      <c r="BZ82" s="387">
        <v>-389.02666666666664</v>
      </c>
      <c r="CA82" s="387">
        <v>-1312.8724999999999</v>
      </c>
      <c r="CB82" s="388"/>
      <c r="CC82" s="388"/>
      <c r="CD82" s="387">
        <v>99999.734482424901</v>
      </c>
      <c r="CE82" s="389">
        <v>101701.63364909157</v>
      </c>
      <c r="CF82" s="389">
        <v>0</v>
      </c>
      <c r="CG82" s="390"/>
      <c r="CH82" s="390">
        <v>0</v>
      </c>
      <c r="CI82" s="390">
        <v>0</v>
      </c>
      <c r="CJ82" s="390">
        <v>0</v>
      </c>
      <c r="CK82" s="390">
        <v>0</v>
      </c>
      <c r="CL82" s="390">
        <v>0</v>
      </c>
      <c r="CM82" s="390">
        <v>0</v>
      </c>
      <c r="CN82" s="389">
        <v>-389.02666666666664</v>
      </c>
      <c r="CO82" s="389">
        <v>-1312.8724999999999</v>
      </c>
      <c r="CP82" s="390"/>
      <c r="CQ82" s="390"/>
      <c r="CR82" s="389">
        <v>99999.734482424901</v>
      </c>
      <c r="CS82" s="391">
        <v>101701.63364909157</v>
      </c>
      <c r="CT82" s="391"/>
      <c r="CU82" s="392"/>
      <c r="CV82" s="392">
        <v>0</v>
      </c>
      <c r="CW82" s="392">
        <v>0</v>
      </c>
      <c r="CX82" s="392">
        <v>0</v>
      </c>
      <c r="CY82" s="392"/>
      <c r="CZ82" s="392">
        <v>0</v>
      </c>
      <c r="DA82" s="392">
        <v>0</v>
      </c>
      <c r="DB82" s="391">
        <v>-389.02666666666664</v>
      </c>
      <c r="DC82" s="391">
        <v>-1312.8724999999999</v>
      </c>
      <c r="DD82" s="392"/>
      <c r="DE82" s="392"/>
      <c r="DF82" s="391">
        <v>99999.734482424901</v>
      </c>
      <c r="DG82" s="385">
        <v>101701.63364909157</v>
      </c>
      <c r="DH82" s="385"/>
      <c r="DI82" s="386"/>
      <c r="DJ82" s="386">
        <v>0</v>
      </c>
      <c r="DK82" s="386">
        <v>0</v>
      </c>
      <c r="DL82" s="386">
        <v>0</v>
      </c>
      <c r="DM82" s="386"/>
      <c r="DN82" s="386">
        <v>0</v>
      </c>
      <c r="DO82" s="386">
        <v>0</v>
      </c>
      <c r="DP82" s="385">
        <v>-389.02666666666664</v>
      </c>
      <c r="DQ82" s="385">
        <v>-1312.8724999999999</v>
      </c>
      <c r="DR82" s="386"/>
      <c r="DS82" s="386"/>
      <c r="DT82" s="385">
        <v>99999.734482424901</v>
      </c>
      <c r="DU82" s="393">
        <v>101701.63364909157</v>
      </c>
      <c r="DV82" s="393"/>
      <c r="DW82" s="394"/>
      <c r="DX82" s="394">
        <v>0</v>
      </c>
      <c r="DY82" s="394">
        <v>0</v>
      </c>
      <c r="DZ82" s="394">
        <v>0</v>
      </c>
      <c r="EA82" s="394"/>
      <c r="EB82" s="394">
        <v>0</v>
      </c>
      <c r="EC82" s="394">
        <v>0</v>
      </c>
      <c r="ED82" s="393">
        <v>-389.02666666666664</v>
      </c>
      <c r="EE82" s="393">
        <v>-1312.8724999999999</v>
      </c>
      <c r="EF82" s="394"/>
      <c r="EG82" s="394"/>
      <c r="EH82" s="393">
        <v>99999.734482424901</v>
      </c>
      <c r="EI82" s="383">
        <v>101701.63364909157</v>
      </c>
      <c r="EJ82" s="383">
        <v>0</v>
      </c>
      <c r="EK82" s="384"/>
      <c r="EL82" s="384">
        <v>0</v>
      </c>
      <c r="EM82" s="384">
        <v>0</v>
      </c>
      <c r="EN82" s="384">
        <v>0</v>
      </c>
      <c r="EO82" s="384">
        <v>0</v>
      </c>
      <c r="EP82" s="384">
        <v>0</v>
      </c>
      <c r="EQ82" s="384">
        <v>0</v>
      </c>
      <c r="ER82" s="383">
        <v>-389.02666666666664</v>
      </c>
      <c r="ES82" s="383">
        <v>-1312.8724999999999</v>
      </c>
      <c r="ET82" s="384"/>
      <c r="EU82" s="384"/>
      <c r="EV82" s="383">
        <v>99999.734482424901</v>
      </c>
      <c r="EW82" s="381">
        <v>101701.63364909157</v>
      </c>
      <c r="EX82" s="381"/>
      <c r="EY82" s="382"/>
      <c r="EZ82" s="382">
        <v>0</v>
      </c>
      <c r="FA82" s="382">
        <v>0</v>
      </c>
      <c r="FB82" s="382">
        <v>0</v>
      </c>
      <c r="FC82" s="382"/>
      <c r="FD82" s="382">
        <v>0</v>
      </c>
      <c r="FE82" s="382">
        <v>0</v>
      </c>
      <c r="FF82" s="381">
        <v>-389.02666666666664</v>
      </c>
      <c r="FG82" s="381">
        <v>-1312.8724999999999</v>
      </c>
      <c r="FH82" s="382"/>
      <c r="FI82" s="382"/>
      <c r="FJ82" s="381">
        <v>99999.734482424901</v>
      </c>
      <c r="FK82" s="387">
        <v>101701.63364909157</v>
      </c>
      <c r="FL82" s="387"/>
      <c r="FM82" s="388"/>
      <c r="FN82" s="388">
        <v>0</v>
      </c>
      <c r="FO82" s="388">
        <v>0</v>
      </c>
      <c r="FP82" s="388">
        <v>0</v>
      </c>
      <c r="FQ82" s="388"/>
      <c r="FR82" s="388">
        <v>0</v>
      </c>
      <c r="FS82" s="388">
        <v>0</v>
      </c>
      <c r="FT82" s="387">
        <v>-389.02666666666664</v>
      </c>
      <c r="FU82" s="387">
        <v>-1312.8724999999999</v>
      </c>
      <c r="FV82" s="388"/>
      <c r="FW82" s="388"/>
      <c r="FX82" s="387">
        <v>99999.734482424901</v>
      </c>
      <c r="FY82" s="378"/>
      <c r="FZ82" s="395">
        <f t="shared" si="9"/>
        <v>1220419.6037890988</v>
      </c>
      <c r="GA82" s="395">
        <f t="shared" si="9"/>
        <v>0</v>
      </c>
      <c r="GB82" s="395">
        <f t="shared" si="9"/>
        <v>0</v>
      </c>
      <c r="GC82" s="395">
        <f t="shared" si="9"/>
        <v>-4668.32</v>
      </c>
      <c r="GD82" s="395">
        <f t="shared" si="9"/>
        <v>-15754.469999999996</v>
      </c>
      <c r="GE82" s="395">
        <f t="shared" si="9"/>
        <v>0</v>
      </c>
      <c r="GF82" s="378"/>
      <c r="GG82" s="395">
        <f t="shared" si="10"/>
        <v>305104.9009472747</v>
      </c>
      <c r="GH82" s="395">
        <f t="shared" si="8"/>
        <v>0</v>
      </c>
      <c r="GI82" s="395">
        <f t="shared" si="8"/>
        <v>0</v>
      </c>
      <c r="GJ82" s="395">
        <f t="shared" si="8"/>
        <v>-1167.08</v>
      </c>
      <c r="GK82" s="395">
        <f t="shared" si="8"/>
        <v>-3938.6174999999998</v>
      </c>
      <c r="GL82" s="395">
        <f t="shared" si="8"/>
        <v>0</v>
      </c>
      <c r="GM82" s="395"/>
      <c r="GN82" s="395">
        <v>0</v>
      </c>
      <c r="GO82" s="377">
        <v>0</v>
      </c>
      <c r="GP82" s="378"/>
      <c r="GQ82" s="378"/>
      <c r="GR82" s="378"/>
      <c r="GS82" s="378"/>
      <c r="GT82" s="378"/>
      <c r="GU82" s="378">
        <v>7333</v>
      </c>
      <c r="GV82" s="378"/>
      <c r="GW82" s="378"/>
      <c r="GX82" s="378"/>
      <c r="GY82" s="378">
        <f t="shared" si="11"/>
        <v>305104.9009472747</v>
      </c>
      <c r="GZ82" s="378">
        <f t="shared" si="12"/>
        <v>0</v>
      </c>
      <c r="HA82" s="378">
        <f t="shared" si="13"/>
        <v>0</v>
      </c>
    </row>
    <row r="83" spans="1:209" customFormat="1" ht="15">
      <c r="A83" s="266">
        <v>7062</v>
      </c>
      <c r="B83" s="266">
        <v>103632</v>
      </c>
      <c r="C83" s="266" t="s">
        <v>681</v>
      </c>
      <c r="D83" s="175" t="s">
        <v>461</v>
      </c>
      <c r="E83" s="267" t="s">
        <v>575</v>
      </c>
      <c r="F83" s="267" t="s">
        <v>571</v>
      </c>
      <c r="G83" s="320"/>
      <c r="H83" s="377">
        <v>0</v>
      </c>
      <c r="I83" s="377">
        <v>0</v>
      </c>
      <c r="J83" s="377">
        <v>0</v>
      </c>
      <c r="K83" s="377">
        <v>0</v>
      </c>
      <c r="L83" s="378"/>
      <c r="M83" s="379">
        <v>0</v>
      </c>
      <c r="N83" s="379">
        <v>0</v>
      </c>
      <c r="O83" s="380"/>
      <c r="P83" s="380">
        <v>130049.79166666664</v>
      </c>
      <c r="Q83" s="380">
        <v>0</v>
      </c>
      <c r="R83" s="380">
        <v>0</v>
      </c>
      <c r="S83" s="380">
        <v>0</v>
      </c>
      <c r="T83" s="380">
        <v>125604.60992911522</v>
      </c>
      <c r="U83" s="380">
        <v>0</v>
      </c>
      <c r="V83" s="379">
        <v>0</v>
      </c>
      <c r="W83" s="379">
        <v>0</v>
      </c>
      <c r="X83" s="380"/>
      <c r="Y83" s="380">
        <v>0</v>
      </c>
      <c r="Z83" s="379">
        <v>255654.40159578185</v>
      </c>
      <c r="AA83" s="381">
        <v>0</v>
      </c>
      <c r="AB83" s="381"/>
      <c r="AC83" s="382"/>
      <c r="AD83" s="382">
        <v>130049.79166666664</v>
      </c>
      <c r="AE83" s="382">
        <v>0</v>
      </c>
      <c r="AF83" s="382">
        <v>0</v>
      </c>
      <c r="AG83" s="382"/>
      <c r="AH83" s="382">
        <v>125604.60992911522</v>
      </c>
      <c r="AI83" s="382">
        <v>0</v>
      </c>
      <c r="AJ83" s="381">
        <v>0</v>
      </c>
      <c r="AK83" s="381">
        <v>0</v>
      </c>
      <c r="AL83" s="382"/>
      <c r="AM83" s="382">
        <v>0</v>
      </c>
      <c r="AN83" s="381">
        <v>255654.40159578185</v>
      </c>
      <c r="AO83" s="383">
        <v>0</v>
      </c>
      <c r="AP83" s="383"/>
      <c r="AQ83" s="384"/>
      <c r="AR83" s="384">
        <v>130049.79166666664</v>
      </c>
      <c r="AS83" s="384">
        <v>0</v>
      </c>
      <c r="AT83" s="384">
        <v>0</v>
      </c>
      <c r="AU83" s="384"/>
      <c r="AV83" s="384">
        <v>807973.53300603852</v>
      </c>
      <c r="AW83" s="384">
        <v>0</v>
      </c>
      <c r="AX83" s="383">
        <v>0</v>
      </c>
      <c r="AY83" s="383">
        <v>0</v>
      </c>
      <c r="AZ83" s="384"/>
      <c r="BA83" s="384">
        <v>0</v>
      </c>
      <c r="BB83" s="383">
        <v>938023.32467270514</v>
      </c>
      <c r="BC83" s="385">
        <v>0</v>
      </c>
      <c r="BD83" s="385"/>
      <c r="BE83" s="386"/>
      <c r="BF83" s="386">
        <v>130049.79166666664</v>
      </c>
      <c r="BG83" s="386">
        <v>0</v>
      </c>
      <c r="BH83" s="386">
        <v>0</v>
      </c>
      <c r="BI83" s="386"/>
      <c r="BJ83" s="386">
        <v>125604.60992911522</v>
      </c>
      <c r="BK83" s="386">
        <v>0</v>
      </c>
      <c r="BL83" s="385">
        <v>0</v>
      </c>
      <c r="BM83" s="385">
        <v>0</v>
      </c>
      <c r="BN83" s="386"/>
      <c r="BO83" s="386"/>
      <c r="BP83" s="385">
        <v>255654.40159578185</v>
      </c>
      <c r="BQ83" s="387">
        <v>0</v>
      </c>
      <c r="BR83" s="387"/>
      <c r="BS83" s="388"/>
      <c r="BT83" s="388">
        <v>130049.79166666664</v>
      </c>
      <c r="BU83" s="388">
        <v>0</v>
      </c>
      <c r="BV83" s="388">
        <v>0</v>
      </c>
      <c r="BW83" s="388"/>
      <c r="BX83" s="388">
        <v>125604.60992911522</v>
      </c>
      <c r="BY83" s="388">
        <v>0</v>
      </c>
      <c r="BZ83" s="387">
        <v>0</v>
      </c>
      <c r="CA83" s="387">
        <v>0</v>
      </c>
      <c r="CB83" s="388"/>
      <c r="CC83" s="388"/>
      <c r="CD83" s="387">
        <v>255654.40159578185</v>
      </c>
      <c r="CE83" s="389">
        <v>0</v>
      </c>
      <c r="CF83" s="389">
        <v>0</v>
      </c>
      <c r="CG83" s="390"/>
      <c r="CH83" s="390">
        <v>130049.79166666664</v>
      </c>
      <c r="CI83" s="390">
        <v>0</v>
      </c>
      <c r="CJ83" s="390">
        <v>0</v>
      </c>
      <c r="CK83" s="390">
        <v>0</v>
      </c>
      <c r="CL83" s="390">
        <v>125604.60992911522</v>
      </c>
      <c r="CM83" s="390">
        <v>0</v>
      </c>
      <c r="CN83" s="389">
        <v>0</v>
      </c>
      <c r="CO83" s="389">
        <v>0</v>
      </c>
      <c r="CP83" s="390"/>
      <c r="CQ83" s="390"/>
      <c r="CR83" s="389">
        <v>255654.40159578185</v>
      </c>
      <c r="CS83" s="391">
        <v>0</v>
      </c>
      <c r="CT83" s="391"/>
      <c r="CU83" s="392"/>
      <c r="CV83" s="392">
        <v>130049.79166666664</v>
      </c>
      <c r="CW83" s="392">
        <v>0</v>
      </c>
      <c r="CX83" s="392">
        <v>0</v>
      </c>
      <c r="CY83" s="392"/>
      <c r="CZ83" s="392">
        <v>125604.60992911522</v>
      </c>
      <c r="DA83" s="392">
        <v>0</v>
      </c>
      <c r="DB83" s="391">
        <v>0</v>
      </c>
      <c r="DC83" s="391">
        <v>0</v>
      </c>
      <c r="DD83" s="392"/>
      <c r="DE83" s="392"/>
      <c r="DF83" s="391">
        <v>255654.40159578185</v>
      </c>
      <c r="DG83" s="385">
        <v>0</v>
      </c>
      <c r="DH83" s="385"/>
      <c r="DI83" s="386"/>
      <c r="DJ83" s="386">
        <v>130049.79166666664</v>
      </c>
      <c r="DK83" s="386">
        <v>0</v>
      </c>
      <c r="DL83" s="386">
        <v>0</v>
      </c>
      <c r="DM83" s="386"/>
      <c r="DN83" s="386">
        <v>125604.60992911522</v>
      </c>
      <c r="DO83" s="386">
        <v>0</v>
      </c>
      <c r="DP83" s="385">
        <v>0</v>
      </c>
      <c r="DQ83" s="385">
        <v>0</v>
      </c>
      <c r="DR83" s="386"/>
      <c r="DS83" s="386"/>
      <c r="DT83" s="385">
        <v>255654.40159578185</v>
      </c>
      <c r="DU83" s="393">
        <v>0</v>
      </c>
      <c r="DV83" s="393"/>
      <c r="DW83" s="394"/>
      <c r="DX83" s="394">
        <v>130049.79166666664</v>
      </c>
      <c r="DY83" s="394">
        <v>0</v>
      </c>
      <c r="DZ83" s="394">
        <v>0</v>
      </c>
      <c r="EA83" s="394"/>
      <c r="EB83" s="394">
        <v>125604.60992911522</v>
      </c>
      <c r="EC83" s="394">
        <v>0</v>
      </c>
      <c r="ED83" s="393">
        <v>0</v>
      </c>
      <c r="EE83" s="393">
        <v>0</v>
      </c>
      <c r="EF83" s="394"/>
      <c r="EG83" s="394"/>
      <c r="EH83" s="393">
        <v>255654.40159578185</v>
      </c>
      <c r="EI83" s="383">
        <v>0</v>
      </c>
      <c r="EJ83" s="383">
        <v>0</v>
      </c>
      <c r="EK83" s="384"/>
      <c r="EL83" s="384">
        <v>130049.79166666664</v>
      </c>
      <c r="EM83" s="384">
        <v>0</v>
      </c>
      <c r="EN83" s="384">
        <v>0</v>
      </c>
      <c r="EO83" s="384">
        <v>0</v>
      </c>
      <c r="EP83" s="384">
        <v>125604.60992911522</v>
      </c>
      <c r="EQ83" s="384">
        <v>0</v>
      </c>
      <c r="ER83" s="383">
        <v>0</v>
      </c>
      <c r="ES83" s="383">
        <v>0</v>
      </c>
      <c r="ET83" s="384"/>
      <c r="EU83" s="384"/>
      <c r="EV83" s="383">
        <v>255654.40159578185</v>
      </c>
      <c r="EW83" s="381">
        <v>0</v>
      </c>
      <c r="EX83" s="381"/>
      <c r="EY83" s="382"/>
      <c r="EZ83" s="382">
        <v>130049.79166666664</v>
      </c>
      <c r="FA83" s="382">
        <v>0</v>
      </c>
      <c r="FB83" s="382">
        <v>0</v>
      </c>
      <c r="FC83" s="382"/>
      <c r="FD83" s="382">
        <v>125604.60992911522</v>
      </c>
      <c r="FE83" s="382">
        <v>0</v>
      </c>
      <c r="FF83" s="381">
        <v>0</v>
      </c>
      <c r="FG83" s="381">
        <v>0</v>
      </c>
      <c r="FH83" s="382"/>
      <c r="FI83" s="382"/>
      <c r="FJ83" s="381">
        <v>255654.40159578185</v>
      </c>
      <c r="FK83" s="387">
        <v>0</v>
      </c>
      <c r="FL83" s="387"/>
      <c r="FM83" s="388"/>
      <c r="FN83" s="388">
        <v>130049.79166666664</v>
      </c>
      <c r="FO83" s="388">
        <v>0</v>
      </c>
      <c r="FP83" s="388">
        <v>0</v>
      </c>
      <c r="FQ83" s="388"/>
      <c r="FR83" s="388">
        <v>125604.60992911522</v>
      </c>
      <c r="FS83" s="388">
        <v>0</v>
      </c>
      <c r="FT83" s="387">
        <v>0</v>
      </c>
      <c r="FU83" s="387">
        <v>0</v>
      </c>
      <c r="FV83" s="388"/>
      <c r="FW83" s="388"/>
      <c r="FX83" s="387">
        <v>255654.40159578185</v>
      </c>
      <c r="FY83" s="378"/>
      <c r="FZ83" s="395">
        <f t="shared" si="9"/>
        <v>1560597.5</v>
      </c>
      <c r="GA83" s="395">
        <f t="shared" si="9"/>
        <v>0</v>
      </c>
      <c r="GB83" s="395">
        <f t="shared" si="9"/>
        <v>2189624.2422263063</v>
      </c>
      <c r="GC83" s="395">
        <f t="shared" si="9"/>
        <v>0</v>
      </c>
      <c r="GD83" s="395">
        <f t="shared" si="9"/>
        <v>0</v>
      </c>
      <c r="GE83" s="395">
        <f t="shared" si="9"/>
        <v>0</v>
      </c>
      <c r="GF83" s="378"/>
      <c r="GG83" s="395">
        <f t="shared" si="10"/>
        <v>390149.37499999994</v>
      </c>
      <c r="GH83" s="395">
        <f t="shared" si="8"/>
        <v>0</v>
      </c>
      <c r="GI83" s="395">
        <f t="shared" si="8"/>
        <v>1059182.7528642691</v>
      </c>
      <c r="GJ83" s="395">
        <f t="shared" si="8"/>
        <v>0</v>
      </c>
      <c r="GK83" s="395">
        <f t="shared" si="8"/>
        <v>0</v>
      </c>
      <c r="GL83" s="395">
        <f t="shared" si="8"/>
        <v>0</v>
      </c>
      <c r="GM83" s="395"/>
      <c r="GN83" s="395">
        <v>0</v>
      </c>
      <c r="GO83" s="377">
        <v>0</v>
      </c>
      <c r="GP83" s="378"/>
      <c r="GQ83" s="378"/>
      <c r="GR83" s="378"/>
      <c r="GS83" s="378"/>
      <c r="GT83" s="378"/>
      <c r="GU83" s="378">
        <v>6754</v>
      </c>
      <c r="GV83" s="378"/>
      <c r="GW83" s="378"/>
      <c r="GX83" s="378"/>
      <c r="GY83" s="378">
        <f t="shared" si="11"/>
        <v>390149.37499999994</v>
      </c>
      <c r="GZ83" s="378">
        <f t="shared" si="12"/>
        <v>0</v>
      </c>
      <c r="HA83" s="378">
        <f t="shared" si="13"/>
        <v>1059182.7528642691</v>
      </c>
    </row>
    <row r="84" spans="1:209" customFormat="1" ht="15">
      <c r="A84" s="266">
        <v>2462</v>
      </c>
      <c r="B84" s="266">
        <v>103388</v>
      </c>
      <c r="C84" s="266" t="s">
        <v>601</v>
      </c>
      <c r="D84" s="175" t="s">
        <v>381</v>
      </c>
      <c r="E84" s="267" t="s">
        <v>573</v>
      </c>
      <c r="F84" s="267" t="s">
        <v>571</v>
      </c>
      <c r="G84" s="320"/>
      <c r="H84" s="377">
        <v>2149224.42</v>
      </c>
      <c r="I84" s="377">
        <v>-11005.759999999998</v>
      </c>
      <c r="J84" s="377">
        <v>-58214.42</v>
      </c>
      <c r="K84" s="377">
        <v>2080004.2400000002</v>
      </c>
      <c r="L84" s="378"/>
      <c r="M84" s="379">
        <v>179102.035</v>
      </c>
      <c r="N84" s="379">
        <v>0</v>
      </c>
      <c r="O84" s="380"/>
      <c r="P84" s="380">
        <v>0</v>
      </c>
      <c r="Q84" s="380">
        <v>0</v>
      </c>
      <c r="R84" s="380">
        <v>0</v>
      </c>
      <c r="S84" s="380">
        <v>0</v>
      </c>
      <c r="T84" s="380">
        <v>0</v>
      </c>
      <c r="U84" s="380">
        <v>0</v>
      </c>
      <c r="V84" s="379">
        <v>-917.14666666666653</v>
      </c>
      <c r="W84" s="379">
        <v>-4851.2016666666668</v>
      </c>
      <c r="X84" s="380"/>
      <c r="Y84" s="380">
        <v>0</v>
      </c>
      <c r="Z84" s="379">
        <v>173333.68666666668</v>
      </c>
      <c r="AA84" s="381">
        <v>179102.035</v>
      </c>
      <c r="AB84" s="381"/>
      <c r="AC84" s="382"/>
      <c r="AD84" s="382">
        <v>0</v>
      </c>
      <c r="AE84" s="382">
        <v>0</v>
      </c>
      <c r="AF84" s="382">
        <v>0</v>
      </c>
      <c r="AG84" s="382"/>
      <c r="AH84" s="382">
        <v>0</v>
      </c>
      <c r="AI84" s="382">
        <v>0</v>
      </c>
      <c r="AJ84" s="381">
        <v>-917.14666666666653</v>
      </c>
      <c r="AK84" s="381">
        <v>-4851.2016666666668</v>
      </c>
      <c r="AL84" s="382"/>
      <c r="AM84" s="382">
        <v>0</v>
      </c>
      <c r="AN84" s="381">
        <v>173333.68666666668</v>
      </c>
      <c r="AO84" s="383">
        <v>179102.035</v>
      </c>
      <c r="AP84" s="383"/>
      <c r="AQ84" s="384"/>
      <c r="AR84" s="384">
        <v>0</v>
      </c>
      <c r="AS84" s="384">
        <v>0</v>
      </c>
      <c r="AT84" s="384">
        <v>0</v>
      </c>
      <c r="AU84" s="384"/>
      <c r="AV84" s="384">
        <v>0</v>
      </c>
      <c r="AW84" s="384">
        <v>0</v>
      </c>
      <c r="AX84" s="383">
        <v>-917.14666666666653</v>
      </c>
      <c r="AY84" s="383">
        <v>-4851.2016666666668</v>
      </c>
      <c r="AZ84" s="384"/>
      <c r="BA84" s="384">
        <v>0</v>
      </c>
      <c r="BB84" s="383">
        <v>173333.68666666668</v>
      </c>
      <c r="BC84" s="385">
        <v>179102.035</v>
      </c>
      <c r="BD84" s="385"/>
      <c r="BE84" s="386"/>
      <c r="BF84" s="386">
        <v>0</v>
      </c>
      <c r="BG84" s="386">
        <v>0</v>
      </c>
      <c r="BH84" s="386">
        <v>0</v>
      </c>
      <c r="BI84" s="386"/>
      <c r="BJ84" s="386">
        <v>0</v>
      </c>
      <c r="BK84" s="386">
        <v>0</v>
      </c>
      <c r="BL84" s="385">
        <v>-917.14666666666653</v>
      </c>
      <c r="BM84" s="385">
        <v>-4851.2016666666668</v>
      </c>
      <c r="BN84" s="386"/>
      <c r="BO84" s="386"/>
      <c r="BP84" s="385">
        <v>173333.68666666668</v>
      </c>
      <c r="BQ84" s="387">
        <v>179102.035</v>
      </c>
      <c r="BR84" s="387"/>
      <c r="BS84" s="388"/>
      <c r="BT84" s="388">
        <v>0</v>
      </c>
      <c r="BU84" s="388">
        <v>0</v>
      </c>
      <c r="BV84" s="388">
        <v>0</v>
      </c>
      <c r="BW84" s="388"/>
      <c r="BX84" s="388">
        <v>0</v>
      </c>
      <c r="BY84" s="388">
        <v>0</v>
      </c>
      <c r="BZ84" s="387">
        <v>-917.14666666666653</v>
      </c>
      <c r="CA84" s="387">
        <v>-4851.2016666666668</v>
      </c>
      <c r="CB84" s="388"/>
      <c r="CC84" s="388"/>
      <c r="CD84" s="387">
        <v>173333.68666666668</v>
      </c>
      <c r="CE84" s="389">
        <v>179102.035</v>
      </c>
      <c r="CF84" s="389">
        <v>0</v>
      </c>
      <c r="CG84" s="390"/>
      <c r="CH84" s="390">
        <v>0</v>
      </c>
      <c r="CI84" s="390">
        <v>0</v>
      </c>
      <c r="CJ84" s="390">
        <v>0</v>
      </c>
      <c r="CK84" s="390">
        <v>0</v>
      </c>
      <c r="CL84" s="390">
        <v>0</v>
      </c>
      <c r="CM84" s="390">
        <v>0</v>
      </c>
      <c r="CN84" s="389">
        <v>-917.14666666666653</v>
      </c>
      <c r="CO84" s="389">
        <v>-4851.2016666666668</v>
      </c>
      <c r="CP84" s="390"/>
      <c r="CQ84" s="390"/>
      <c r="CR84" s="389">
        <v>173333.68666666668</v>
      </c>
      <c r="CS84" s="391">
        <v>179102.035</v>
      </c>
      <c r="CT84" s="391"/>
      <c r="CU84" s="392"/>
      <c r="CV84" s="392">
        <v>0</v>
      </c>
      <c r="CW84" s="392">
        <v>0</v>
      </c>
      <c r="CX84" s="392">
        <v>0</v>
      </c>
      <c r="CY84" s="392"/>
      <c r="CZ84" s="392">
        <v>0</v>
      </c>
      <c r="DA84" s="392">
        <v>0</v>
      </c>
      <c r="DB84" s="391">
        <v>-917.14666666666653</v>
      </c>
      <c r="DC84" s="391">
        <v>-4851.2016666666668</v>
      </c>
      <c r="DD84" s="392"/>
      <c r="DE84" s="392"/>
      <c r="DF84" s="391">
        <v>173333.68666666668</v>
      </c>
      <c r="DG84" s="385">
        <v>179102.035</v>
      </c>
      <c r="DH84" s="385"/>
      <c r="DI84" s="386"/>
      <c r="DJ84" s="386">
        <v>0</v>
      </c>
      <c r="DK84" s="386">
        <v>0</v>
      </c>
      <c r="DL84" s="386">
        <v>0</v>
      </c>
      <c r="DM84" s="386"/>
      <c r="DN84" s="386">
        <v>0</v>
      </c>
      <c r="DO84" s="386">
        <v>0</v>
      </c>
      <c r="DP84" s="385">
        <v>-917.14666666666653</v>
      </c>
      <c r="DQ84" s="385">
        <v>-4851.2016666666668</v>
      </c>
      <c r="DR84" s="386"/>
      <c r="DS84" s="386"/>
      <c r="DT84" s="385">
        <v>173333.68666666668</v>
      </c>
      <c r="DU84" s="393">
        <v>179102.035</v>
      </c>
      <c r="DV84" s="393"/>
      <c r="DW84" s="394"/>
      <c r="DX84" s="394">
        <v>0</v>
      </c>
      <c r="DY84" s="394">
        <v>0</v>
      </c>
      <c r="DZ84" s="394">
        <v>0</v>
      </c>
      <c r="EA84" s="394"/>
      <c r="EB84" s="394">
        <v>0</v>
      </c>
      <c r="EC84" s="394">
        <v>0</v>
      </c>
      <c r="ED84" s="393">
        <v>-917.14666666666653</v>
      </c>
      <c r="EE84" s="393">
        <v>-4851.2016666666668</v>
      </c>
      <c r="EF84" s="394"/>
      <c r="EG84" s="394"/>
      <c r="EH84" s="393">
        <v>173333.68666666668</v>
      </c>
      <c r="EI84" s="383">
        <v>179102.035</v>
      </c>
      <c r="EJ84" s="383">
        <v>0</v>
      </c>
      <c r="EK84" s="384"/>
      <c r="EL84" s="384">
        <v>0</v>
      </c>
      <c r="EM84" s="384">
        <v>0</v>
      </c>
      <c r="EN84" s="384">
        <v>0</v>
      </c>
      <c r="EO84" s="384">
        <v>0</v>
      </c>
      <c r="EP84" s="384">
        <v>0</v>
      </c>
      <c r="EQ84" s="384">
        <v>0</v>
      </c>
      <c r="ER84" s="383">
        <v>-917.14666666666653</v>
      </c>
      <c r="ES84" s="383">
        <v>-4851.2016666666668</v>
      </c>
      <c r="ET84" s="384"/>
      <c r="EU84" s="384"/>
      <c r="EV84" s="383">
        <v>173333.68666666668</v>
      </c>
      <c r="EW84" s="381">
        <v>179102.035</v>
      </c>
      <c r="EX84" s="381"/>
      <c r="EY84" s="382"/>
      <c r="EZ84" s="382">
        <v>0</v>
      </c>
      <c r="FA84" s="382">
        <v>0</v>
      </c>
      <c r="FB84" s="382">
        <v>0</v>
      </c>
      <c r="FC84" s="382"/>
      <c r="FD84" s="382">
        <v>0</v>
      </c>
      <c r="FE84" s="382">
        <v>0</v>
      </c>
      <c r="FF84" s="381">
        <v>-917.14666666666653</v>
      </c>
      <c r="FG84" s="381">
        <v>-4851.2016666666668</v>
      </c>
      <c r="FH84" s="382"/>
      <c r="FI84" s="382"/>
      <c r="FJ84" s="381">
        <v>173333.68666666668</v>
      </c>
      <c r="FK84" s="387">
        <v>179102.035</v>
      </c>
      <c r="FL84" s="387"/>
      <c r="FM84" s="388"/>
      <c r="FN84" s="388">
        <v>0</v>
      </c>
      <c r="FO84" s="388">
        <v>0</v>
      </c>
      <c r="FP84" s="388">
        <v>0</v>
      </c>
      <c r="FQ84" s="388"/>
      <c r="FR84" s="388">
        <v>0</v>
      </c>
      <c r="FS84" s="388">
        <v>0</v>
      </c>
      <c r="FT84" s="387">
        <v>-917.14666666666653</v>
      </c>
      <c r="FU84" s="387">
        <v>-4851.2016666666668</v>
      </c>
      <c r="FV84" s="388"/>
      <c r="FW84" s="388"/>
      <c r="FX84" s="387">
        <v>173333.68666666668</v>
      </c>
      <c r="FY84" s="378"/>
      <c r="FZ84" s="395">
        <f t="shared" si="9"/>
        <v>2149224.4199999995</v>
      </c>
      <c r="GA84" s="395">
        <f t="shared" si="9"/>
        <v>0</v>
      </c>
      <c r="GB84" s="395">
        <f t="shared" si="9"/>
        <v>0</v>
      </c>
      <c r="GC84" s="395">
        <f t="shared" si="9"/>
        <v>-11005.760000000002</v>
      </c>
      <c r="GD84" s="395">
        <f t="shared" si="9"/>
        <v>-58214.420000000006</v>
      </c>
      <c r="GE84" s="395">
        <f t="shared" si="9"/>
        <v>0</v>
      </c>
      <c r="GF84" s="378"/>
      <c r="GG84" s="395">
        <f t="shared" si="10"/>
        <v>537306.10499999998</v>
      </c>
      <c r="GH84" s="395">
        <f t="shared" si="8"/>
        <v>0</v>
      </c>
      <c r="GI84" s="395">
        <f t="shared" si="8"/>
        <v>0</v>
      </c>
      <c r="GJ84" s="395">
        <f t="shared" si="8"/>
        <v>-2751.4399999999996</v>
      </c>
      <c r="GK84" s="395">
        <f t="shared" si="8"/>
        <v>-14553.605</v>
      </c>
      <c r="GL84" s="395">
        <f t="shared" si="8"/>
        <v>0</v>
      </c>
      <c r="GM84" s="395"/>
      <c r="GN84" s="395">
        <v>0</v>
      </c>
      <c r="GO84" s="377">
        <v>0</v>
      </c>
      <c r="GP84" s="378"/>
      <c r="GQ84" s="378"/>
      <c r="GR84" s="378"/>
      <c r="GS84" s="378"/>
      <c r="GT84" s="378"/>
      <c r="GU84" s="378">
        <v>8183</v>
      </c>
      <c r="GV84" s="378"/>
      <c r="GW84" s="378"/>
      <c r="GX84" s="378"/>
      <c r="GY84" s="378">
        <f t="shared" si="11"/>
        <v>537306.10499999998</v>
      </c>
      <c r="GZ84" s="378">
        <f t="shared" si="12"/>
        <v>0</v>
      </c>
      <c r="HA84" s="378">
        <f t="shared" si="13"/>
        <v>0</v>
      </c>
    </row>
    <row r="85" spans="1:209" customFormat="1" ht="15">
      <c r="A85" s="266">
        <v>7012</v>
      </c>
      <c r="B85" s="266">
        <v>103603</v>
      </c>
      <c r="C85" s="266" t="s">
        <v>751</v>
      </c>
      <c r="D85" s="175" t="s">
        <v>530</v>
      </c>
      <c r="E85" s="267" t="s">
        <v>575</v>
      </c>
      <c r="F85" s="267" t="s">
        <v>571</v>
      </c>
      <c r="G85" s="320"/>
      <c r="H85" s="377">
        <v>0</v>
      </c>
      <c r="I85" s="377">
        <v>0</v>
      </c>
      <c r="J85" s="377">
        <v>0</v>
      </c>
      <c r="K85" s="377">
        <v>0</v>
      </c>
      <c r="L85" s="378"/>
      <c r="M85" s="379">
        <v>0</v>
      </c>
      <c r="N85" s="379">
        <v>0</v>
      </c>
      <c r="O85" s="380"/>
      <c r="P85" s="380">
        <v>59881.25</v>
      </c>
      <c r="Q85" s="380">
        <v>0</v>
      </c>
      <c r="R85" s="380">
        <v>0</v>
      </c>
      <c r="S85" s="380">
        <v>0</v>
      </c>
      <c r="T85" s="380">
        <v>27213.602668976895</v>
      </c>
      <c r="U85" s="380">
        <v>0</v>
      </c>
      <c r="V85" s="379">
        <v>0</v>
      </c>
      <c r="W85" s="379">
        <v>0</v>
      </c>
      <c r="X85" s="380"/>
      <c r="Y85" s="380">
        <v>0</v>
      </c>
      <c r="Z85" s="379">
        <v>87094.852668976891</v>
      </c>
      <c r="AA85" s="381">
        <v>0</v>
      </c>
      <c r="AB85" s="381"/>
      <c r="AC85" s="382"/>
      <c r="AD85" s="382">
        <v>59881.25</v>
      </c>
      <c r="AE85" s="382">
        <v>0</v>
      </c>
      <c r="AF85" s="382">
        <v>0</v>
      </c>
      <c r="AG85" s="382"/>
      <c r="AH85" s="382">
        <v>27213.602668976895</v>
      </c>
      <c r="AI85" s="382">
        <v>0</v>
      </c>
      <c r="AJ85" s="381">
        <v>0</v>
      </c>
      <c r="AK85" s="381">
        <v>0</v>
      </c>
      <c r="AL85" s="382"/>
      <c r="AM85" s="382">
        <v>0</v>
      </c>
      <c r="AN85" s="381">
        <v>87094.852668976891</v>
      </c>
      <c r="AO85" s="383">
        <v>0</v>
      </c>
      <c r="AP85" s="383"/>
      <c r="AQ85" s="384"/>
      <c r="AR85" s="384">
        <v>59881.25</v>
      </c>
      <c r="AS85" s="384">
        <v>0</v>
      </c>
      <c r="AT85" s="384">
        <v>0</v>
      </c>
      <c r="AU85" s="384"/>
      <c r="AV85" s="384">
        <v>252790.52574590014</v>
      </c>
      <c r="AW85" s="384">
        <v>0</v>
      </c>
      <c r="AX85" s="383">
        <v>0</v>
      </c>
      <c r="AY85" s="383">
        <v>0</v>
      </c>
      <c r="AZ85" s="384"/>
      <c r="BA85" s="384">
        <v>0</v>
      </c>
      <c r="BB85" s="383">
        <v>312671.77574590011</v>
      </c>
      <c r="BC85" s="385">
        <v>0</v>
      </c>
      <c r="BD85" s="385"/>
      <c r="BE85" s="386"/>
      <c r="BF85" s="386">
        <v>59881.25</v>
      </c>
      <c r="BG85" s="386">
        <v>0</v>
      </c>
      <c r="BH85" s="386">
        <v>0</v>
      </c>
      <c r="BI85" s="386"/>
      <c r="BJ85" s="386">
        <v>27213.602668976895</v>
      </c>
      <c r="BK85" s="386">
        <v>0</v>
      </c>
      <c r="BL85" s="385">
        <v>0</v>
      </c>
      <c r="BM85" s="385">
        <v>0</v>
      </c>
      <c r="BN85" s="386"/>
      <c r="BO85" s="386"/>
      <c r="BP85" s="385">
        <v>87094.852668976891</v>
      </c>
      <c r="BQ85" s="387">
        <v>0</v>
      </c>
      <c r="BR85" s="387"/>
      <c r="BS85" s="388"/>
      <c r="BT85" s="388">
        <v>59881.25</v>
      </c>
      <c r="BU85" s="388">
        <v>0</v>
      </c>
      <c r="BV85" s="388">
        <v>0</v>
      </c>
      <c r="BW85" s="388"/>
      <c r="BX85" s="388">
        <v>27213.602668976895</v>
      </c>
      <c r="BY85" s="388">
        <v>0</v>
      </c>
      <c r="BZ85" s="387">
        <v>0</v>
      </c>
      <c r="CA85" s="387">
        <v>0</v>
      </c>
      <c r="CB85" s="388"/>
      <c r="CC85" s="388"/>
      <c r="CD85" s="387">
        <v>87094.852668976891</v>
      </c>
      <c r="CE85" s="389">
        <v>0</v>
      </c>
      <c r="CF85" s="389">
        <v>0</v>
      </c>
      <c r="CG85" s="390"/>
      <c r="CH85" s="390">
        <v>59881.25</v>
      </c>
      <c r="CI85" s="390">
        <v>0</v>
      </c>
      <c r="CJ85" s="390">
        <v>0</v>
      </c>
      <c r="CK85" s="390">
        <v>0</v>
      </c>
      <c r="CL85" s="390">
        <v>27213.602668976895</v>
      </c>
      <c r="CM85" s="390">
        <v>0</v>
      </c>
      <c r="CN85" s="389">
        <v>0</v>
      </c>
      <c r="CO85" s="389">
        <v>0</v>
      </c>
      <c r="CP85" s="390"/>
      <c r="CQ85" s="390"/>
      <c r="CR85" s="389">
        <v>87094.852668976891</v>
      </c>
      <c r="CS85" s="391">
        <v>0</v>
      </c>
      <c r="CT85" s="391"/>
      <c r="CU85" s="392"/>
      <c r="CV85" s="392">
        <v>59881.25</v>
      </c>
      <c r="CW85" s="392">
        <v>0</v>
      </c>
      <c r="CX85" s="392">
        <v>0</v>
      </c>
      <c r="CY85" s="392"/>
      <c r="CZ85" s="392">
        <v>27213.602668976895</v>
      </c>
      <c r="DA85" s="392">
        <v>0</v>
      </c>
      <c r="DB85" s="391">
        <v>0</v>
      </c>
      <c r="DC85" s="391">
        <v>0</v>
      </c>
      <c r="DD85" s="392"/>
      <c r="DE85" s="392"/>
      <c r="DF85" s="391">
        <v>87094.852668976891</v>
      </c>
      <c r="DG85" s="385">
        <v>0</v>
      </c>
      <c r="DH85" s="385"/>
      <c r="DI85" s="386"/>
      <c r="DJ85" s="386">
        <v>59881.25</v>
      </c>
      <c r="DK85" s="386">
        <v>0</v>
      </c>
      <c r="DL85" s="386">
        <v>0</v>
      </c>
      <c r="DM85" s="386"/>
      <c r="DN85" s="386">
        <v>27213.602668976895</v>
      </c>
      <c r="DO85" s="386">
        <v>0</v>
      </c>
      <c r="DP85" s="385">
        <v>0</v>
      </c>
      <c r="DQ85" s="385">
        <v>0</v>
      </c>
      <c r="DR85" s="386"/>
      <c r="DS85" s="386"/>
      <c r="DT85" s="385">
        <v>87094.852668976891</v>
      </c>
      <c r="DU85" s="393">
        <v>0</v>
      </c>
      <c r="DV85" s="393"/>
      <c r="DW85" s="394"/>
      <c r="DX85" s="394">
        <v>59881.25</v>
      </c>
      <c r="DY85" s="394">
        <v>0</v>
      </c>
      <c r="DZ85" s="394">
        <v>0</v>
      </c>
      <c r="EA85" s="394"/>
      <c r="EB85" s="394">
        <v>27213.602668976895</v>
      </c>
      <c r="EC85" s="394">
        <v>0</v>
      </c>
      <c r="ED85" s="393">
        <v>0</v>
      </c>
      <c r="EE85" s="393">
        <v>0</v>
      </c>
      <c r="EF85" s="394"/>
      <c r="EG85" s="394"/>
      <c r="EH85" s="393">
        <v>87094.852668976891</v>
      </c>
      <c r="EI85" s="383">
        <v>0</v>
      </c>
      <c r="EJ85" s="383">
        <v>7118.4800000000014</v>
      </c>
      <c r="EK85" s="384"/>
      <c r="EL85" s="384">
        <v>59881.25</v>
      </c>
      <c r="EM85" s="384">
        <v>0</v>
      </c>
      <c r="EN85" s="384">
        <v>0</v>
      </c>
      <c r="EO85" s="384">
        <v>1456</v>
      </c>
      <c r="EP85" s="384">
        <v>27213.602668976895</v>
      </c>
      <c r="EQ85" s="384">
        <v>0</v>
      </c>
      <c r="ER85" s="383">
        <v>0</v>
      </c>
      <c r="ES85" s="383">
        <v>0</v>
      </c>
      <c r="ET85" s="384"/>
      <c r="EU85" s="384"/>
      <c r="EV85" s="383">
        <v>95669.332668976887</v>
      </c>
      <c r="EW85" s="381">
        <v>0</v>
      </c>
      <c r="EX85" s="381"/>
      <c r="EY85" s="382"/>
      <c r="EZ85" s="382">
        <v>59881.25</v>
      </c>
      <c r="FA85" s="382">
        <v>0</v>
      </c>
      <c r="FB85" s="382">
        <v>0</v>
      </c>
      <c r="FC85" s="382"/>
      <c r="FD85" s="382">
        <v>27213.602668976895</v>
      </c>
      <c r="FE85" s="382">
        <v>0</v>
      </c>
      <c r="FF85" s="381">
        <v>0</v>
      </c>
      <c r="FG85" s="381">
        <v>0</v>
      </c>
      <c r="FH85" s="382"/>
      <c r="FI85" s="382"/>
      <c r="FJ85" s="381">
        <v>87094.852668976891</v>
      </c>
      <c r="FK85" s="387">
        <v>0</v>
      </c>
      <c r="FL85" s="387"/>
      <c r="FM85" s="388"/>
      <c r="FN85" s="388">
        <v>59881.25</v>
      </c>
      <c r="FO85" s="388">
        <v>0</v>
      </c>
      <c r="FP85" s="388">
        <v>0</v>
      </c>
      <c r="FQ85" s="388"/>
      <c r="FR85" s="388">
        <v>27213.602668976895</v>
      </c>
      <c r="FS85" s="388">
        <v>0</v>
      </c>
      <c r="FT85" s="387">
        <v>0</v>
      </c>
      <c r="FU85" s="387">
        <v>0</v>
      </c>
      <c r="FV85" s="388"/>
      <c r="FW85" s="388"/>
      <c r="FX85" s="387">
        <v>87094.852668976891</v>
      </c>
      <c r="FY85" s="378"/>
      <c r="FZ85" s="395">
        <f t="shared" si="9"/>
        <v>725693.48</v>
      </c>
      <c r="GA85" s="395">
        <f t="shared" si="9"/>
        <v>0</v>
      </c>
      <c r="GB85" s="395">
        <f t="shared" si="9"/>
        <v>553596.15510464588</v>
      </c>
      <c r="GC85" s="395">
        <f t="shared" si="9"/>
        <v>0</v>
      </c>
      <c r="GD85" s="395">
        <f t="shared" si="9"/>
        <v>0</v>
      </c>
      <c r="GE85" s="395">
        <f t="shared" si="9"/>
        <v>0</v>
      </c>
      <c r="GF85" s="378"/>
      <c r="GG85" s="395">
        <f t="shared" si="10"/>
        <v>179643.75</v>
      </c>
      <c r="GH85" s="395">
        <f t="shared" si="8"/>
        <v>0</v>
      </c>
      <c r="GI85" s="395">
        <f t="shared" si="8"/>
        <v>307217.73108385393</v>
      </c>
      <c r="GJ85" s="395">
        <f t="shared" si="8"/>
        <v>0</v>
      </c>
      <c r="GK85" s="395">
        <f t="shared" si="8"/>
        <v>0</v>
      </c>
      <c r="GL85" s="395">
        <f t="shared" si="8"/>
        <v>0</v>
      </c>
      <c r="GM85" s="395"/>
      <c r="GN85" s="395">
        <v>0</v>
      </c>
      <c r="GO85" s="377">
        <v>0</v>
      </c>
      <c r="GP85" s="378"/>
      <c r="GQ85" s="378"/>
      <c r="GR85" s="378"/>
      <c r="GS85" s="378"/>
      <c r="GT85" s="378"/>
      <c r="GU85" s="378">
        <v>6875</v>
      </c>
      <c r="GV85" s="378"/>
      <c r="GW85" s="378"/>
      <c r="GX85" s="378"/>
      <c r="GY85" s="378">
        <f t="shared" si="11"/>
        <v>179643.75</v>
      </c>
      <c r="GZ85" s="378">
        <f t="shared" si="12"/>
        <v>0</v>
      </c>
      <c r="HA85" s="378">
        <f t="shared" si="13"/>
        <v>307217.73108385393</v>
      </c>
    </row>
    <row r="86" spans="1:209" customFormat="1" ht="15">
      <c r="A86" s="266">
        <v>2127</v>
      </c>
      <c r="B86" s="266">
        <v>103227</v>
      </c>
      <c r="C86" s="266" t="s">
        <v>602</v>
      </c>
      <c r="D86" s="175" t="s">
        <v>382</v>
      </c>
      <c r="E86" s="267" t="s">
        <v>573</v>
      </c>
      <c r="F86" s="267" t="s">
        <v>571</v>
      </c>
      <c r="G86" s="320"/>
      <c r="H86" s="377">
        <v>2652893.7939411006</v>
      </c>
      <c r="I86" s="377">
        <v>-10953.599999999999</v>
      </c>
      <c r="J86" s="377">
        <v>-62170.74</v>
      </c>
      <c r="K86" s="377">
        <v>2579769.4539411003</v>
      </c>
      <c r="L86" s="378"/>
      <c r="M86" s="379">
        <v>221074.48282842504</v>
      </c>
      <c r="N86" s="379">
        <v>50144.612631578952</v>
      </c>
      <c r="O86" s="380"/>
      <c r="P86" s="380">
        <v>0</v>
      </c>
      <c r="Q86" s="380">
        <v>0</v>
      </c>
      <c r="R86" s="380">
        <v>0</v>
      </c>
      <c r="S86" s="380">
        <v>0</v>
      </c>
      <c r="T86" s="380">
        <v>0</v>
      </c>
      <c r="U86" s="380">
        <v>0</v>
      </c>
      <c r="V86" s="379">
        <v>-912.79999999999984</v>
      </c>
      <c r="W86" s="379">
        <v>-5180.8949999999995</v>
      </c>
      <c r="X86" s="380"/>
      <c r="Y86" s="380">
        <v>0</v>
      </c>
      <c r="Z86" s="379">
        <v>265125.40046000399</v>
      </c>
      <c r="AA86" s="381">
        <v>221074.48282842504</v>
      </c>
      <c r="AB86" s="381"/>
      <c r="AC86" s="382"/>
      <c r="AD86" s="382">
        <v>0</v>
      </c>
      <c r="AE86" s="382">
        <v>0</v>
      </c>
      <c r="AF86" s="382">
        <v>0</v>
      </c>
      <c r="AG86" s="382"/>
      <c r="AH86" s="382">
        <v>0</v>
      </c>
      <c r="AI86" s="382">
        <v>0</v>
      </c>
      <c r="AJ86" s="381">
        <v>-912.79999999999984</v>
      </c>
      <c r="AK86" s="381">
        <v>-5180.8949999999995</v>
      </c>
      <c r="AL86" s="382"/>
      <c r="AM86" s="382">
        <v>0</v>
      </c>
      <c r="AN86" s="381">
        <v>214980.78782842506</v>
      </c>
      <c r="AO86" s="383">
        <v>221074.48282842504</v>
      </c>
      <c r="AP86" s="383"/>
      <c r="AQ86" s="384"/>
      <c r="AR86" s="384">
        <v>0</v>
      </c>
      <c r="AS86" s="384">
        <v>0</v>
      </c>
      <c r="AT86" s="384">
        <v>0</v>
      </c>
      <c r="AU86" s="384"/>
      <c r="AV86" s="384">
        <v>0</v>
      </c>
      <c r="AW86" s="384">
        <v>0</v>
      </c>
      <c r="AX86" s="383">
        <v>-912.79999999999984</v>
      </c>
      <c r="AY86" s="383">
        <v>-5180.8949999999995</v>
      </c>
      <c r="AZ86" s="384"/>
      <c r="BA86" s="384">
        <v>0</v>
      </c>
      <c r="BB86" s="383">
        <v>214980.78782842506</v>
      </c>
      <c r="BC86" s="385">
        <v>221074.48282842504</v>
      </c>
      <c r="BD86" s="385"/>
      <c r="BE86" s="386"/>
      <c r="BF86" s="386">
        <v>0</v>
      </c>
      <c r="BG86" s="386">
        <v>0</v>
      </c>
      <c r="BH86" s="386">
        <v>0</v>
      </c>
      <c r="BI86" s="386"/>
      <c r="BJ86" s="386">
        <v>0</v>
      </c>
      <c r="BK86" s="386">
        <v>0</v>
      </c>
      <c r="BL86" s="385">
        <v>-912.79999999999984</v>
      </c>
      <c r="BM86" s="385">
        <v>-5180.8949999999995</v>
      </c>
      <c r="BN86" s="386"/>
      <c r="BO86" s="386"/>
      <c r="BP86" s="385">
        <v>214980.78782842506</v>
      </c>
      <c r="BQ86" s="387">
        <v>221074.48282842504</v>
      </c>
      <c r="BR86" s="387"/>
      <c r="BS86" s="388"/>
      <c r="BT86" s="388">
        <v>0</v>
      </c>
      <c r="BU86" s="388">
        <v>0</v>
      </c>
      <c r="BV86" s="388">
        <v>0</v>
      </c>
      <c r="BW86" s="388"/>
      <c r="BX86" s="388">
        <v>0</v>
      </c>
      <c r="BY86" s="388">
        <v>0</v>
      </c>
      <c r="BZ86" s="387">
        <v>-912.79999999999984</v>
      </c>
      <c r="CA86" s="387">
        <v>-5180.8949999999995</v>
      </c>
      <c r="CB86" s="388"/>
      <c r="CC86" s="388"/>
      <c r="CD86" s="387">
        <v>214980.78782842506</v>
      </c>
      <c r="CE86" s="389">
        <v>221074.48282842504</v>
      </c>
      <c r="CF86" s="389">
        <v>43466.964210526319</v>
      </c>
      <c r="CG86" s="390"/>
      <c r="CH86" s="390">
        <v>0</v>
      </c>
      <c r="CI86" s="390">
        <v>0</v>
      </c>
      <c r="CJ86" s="390">
        <v>0</v>
      </c>
      <c r="CK86" s="390">
        <v>256.7157894736842</v>
      </c>
      <c r="CL86" s="390">
        <v>0</v>
      </c>
      <c r="CM86" s="390">
        <v>0</v>
      </c>
      <c r="CN86" s="389">
        <v>-912.79999999999984</v>
      </c>
      <c r="CO86" s="389">
        <v>-5180.8949999999995</v>
      </c>
      <c r="CP86" s="390"/>
      <c r="CQ86" s="390"/>
      <c r="CR86" s="389">
        <v>258704.46782842503</v>
      </c>
      <c r="CS86" s="391">
        <v>221074.48282842504</v>
      </c>
      <c r="CT86" s="391"/>
      <c r="CU86" s="392"/>
      <c r="CV86" s="392">
        <v>0</v>
      </c>
      <c r="CW86" s="392">
        <v>0</v>
      </c>
      <c r="CX86" s="392">
        <v>0</v>
      </c>
      <c r="CY86" s="392"/>
      <c r="CZ86" s="392">
        <v>0</v>
      </c>
      <c r="DA86" s="392">
        <v>0</v>
      </c>
      <c r="DB86" s="391">
        <v>-912.79999999999984</v>
      </c>
      <c r="DC86" s="391">
        <v>-5180.8949999999995</v>
      </c>
      <c r="DD86" s="392"/>
      <c r="DE86" s="392"/>
      <c r="DF86" s="391">
        <v>214980.78782842506</v>
      </c>
      <c r="DG86" s="385">
        <v>221074.48282842504</v>
      </c>
      <c r="DH86" s="385"/>
      <c r="DI86" s="386"/>
      <c r="DJ86" s="386">
        <v>0</v>
      </c>
      <c r="DK86" s="386">
        <v>0</v>
      </c>
      <c r="DL86" s="386">
        <v>0</v>
      </c>
      <c r="DM86" s="386"/>
      <c r="DN86" s="386">
        <v>0</v>
      </c>
      <c r="DO86" s="386">
        <v>0</v>
      </c>
      <c r="DP86" s="385">
        <v>-912.79999999999984</v>
      </c>
      <c r="DQ86" s="385">
        <v>-5180.8949999999995</v>
      </c>
      <c r="DR86" s="386"/>
      <c r="DS86" s="386"/>
      <c r="DT86" s="385">
        <v>214980.78782842506</v>
      </c>
      <c r="DU86" s="393">
        <v>221074.48282842504</v>
      </c>
      <c r="DV86" s="393"/>
      <c r="DW86" s="394"/>
      <c r="DX86" s="394">
        <v>0</v>
      </c>
      <c r="DY86" s="394">
        <v>0</v>
      </c>
      <c r="DZ86" s="394">
        <v>0</v>
      </c>
      <c r="EA86" s="394"/>
      <c r="EB86" s="394">
        <v>0</v>
      </c>
      <c r="EC86" s="394">
        <v>0</v>
      </c>
      <c r="ED86" s="393">
        <v>-912.79999999999984</v>
      </c>
      <c r="EE86" s="393">
        <v>-5180.8949999999995</v>
      </c>
      <c r="EF86" s="394"/>
      <c r="EG86" s="394"/>
      <c r="EH86" s="393">
        <v>214980.78782842506</v>
      </c>
      <c r="EI86" s="383">
        <v>221074.48282842504</v>
      </c>
      <c r="EJ86" s="383">
        <v>41779.928642659281</v>
      </c>
      <c r="EK86" s="384"/>
      <c r="EL86" s="384">
        <v>0</v>
      </c>
      <c r="EM86" s="384">
        <v>0</v>
      </c>
      <c r="EN86" s="384">
        <v>0</v>
      </c>
      <c r="EO86" s="384">
        <v>74.832132963988926</v>
      </c>
      <c r="EP86" s="384">
        <v>0</v>
      </c>
      <c r="EQ86" s="384">
        <v>0</v>
      </c>
      <c r="ER86" s="383">
        <v>-912.79999999999984</v>
      </c>
      <c r="ES86" s="383">
        <v>-5180.8949999999995</v>
      </c>
      <c r="ET86" s="384"/>
      <c r="EU86" s="384"/>
      <c r="EV86" s="383">
        <v>256835.54860404835</v>
      </c>
      <c r="EW86" s="381">
        <v>221074.48282842504</v>
      </c>
      <c r="EX86" s="381"/>
      <c r="EY86" s="382"/>
      <c r="EZ86" s="382">
        <v>0</v>
      </c>
      <c r="FA86" s="382">
        <v>0</v>
      </c>
      <c r="FB86" s="382">
        <v>0</v>
      </c>
      <c r="FC86" s="382"/>
      <c r="FD86" s="382">
        <v>0</v>
      </c>
      <c r="FE86" s="382">
        <v>0</v>
      </c>
      <c r="FF86" s="381">
        <v>-912.79999999999984</v>
      </c>
      <c r="FG86" s="381">
        <v>-5180.8949999999995</v>
      </c>
      <c r="FH86" s="382"/>
      <c r="FI86" s="382"/>
      <c r="FJ86" s="381">
        <v>214980.78782842506</v>
      </c>
      <c r="FK86" s="387">
        <v>221074.48282842504</v>
      </c>
      <c r="FL86" s="387"/>
      <c r="FM86" s="388"/>
      <c r="FN86" s="388">
        <v>0</v>
      </c>
      <c r="FO86" s="388">
        <v>0</v>
      </c>
      <c r="FP86" s="388">
        <v>0</v>
      </c>
      <c r="FQ86" s="388"/>
      <c r="FR86" s="388">
        <v>0</v>
      </c>
      <c r="FS86" s="388">
        <v>0</v>
      </c>
      <c r="FT86" s="387">
        <v>-912.79999999999984</v>
      </c>
      <c r="FU86" s="387">
        <v>-5180.8949999999995</v>
      </c>
      <c r="FV86" s="388"/>
      <c r="FW86" s="388"/>
      <c r="FX86" s="387">
        <v>214980.78782842506</v>
      </c>
      <c r="FY86" s="378"/>
      <c r="FZ86" s="395">
        <f t="shared" si="9"/>
        <v>2788285.2994258655</v>
      </c>
      <c r="GA86" s="395">
        <f t="shared" si="9"/>
        <v>0</v>
      </c>
      <c r="GB86" s="395">
        <f t="shared" si="9"/>
        <v>331.54792243767315</v>
      </c>
      <c r="GC86" s="395">
        <f t="shared" si="9"/>
        <v>-10953.599999999997</v>
      </c>
      <c r="GD86" s="395">
        <f t="shared" si="9"/>
        <v>-62170.739999999983</v>
      </c>
      <c r="GE86" s="395">
        <f t="shared" si="9"/>
        <v>0</v>
      </c>
      <c r="GF86" s="378"/>
      <c r="GG86" s="395">
        <f t="shared" si="10"/>
        <v>713368.06111685408</v>
      </c>
      <c r="GH86" s="395">
        <f t="shared" si="8"/>
        <v>0</v>
      </c>
      <c r="GI86" s="395">
        <f t="shared" si="8"/>
        <v>0</v>
      </c>
      <c r="GJ86" s="395">
        <f t="shared" si="8"/>
        <v>-2738.3999999999996</v>
      </c>
      <c r="GK86" s="395">
        <f t="shared" si="8"/>
        <v>-15542.684999999998</v>
      </c>
      <c r="GL86" s="395">
        <f t="shared" si="8"/>
        <v>0</v>
      </c>
      <c r="GM86" s="395"/>
      <c r="GN86" s="395">
        <v>0</v>
      </c>
      <c r="GO86" s="377">
        <v>0</v>
      </c>
      <c r="GP86" s="378"/>
      <c r="GQ86" s="378"/>
      <c r="GR86" s="378"/>
      <c r="GS86" s="378"/>
      <c r="GT86" s="378"/>
      <c r="GU86" s="378">
        <v>9773.93</v>
      </c>
      <c r="GV86" s="378"/>
      <c r="GW86" s="378"/>
      <c r="GX86" s="378"/>
      <c r="GY86" s="378">
        <f t="shared" si="11"/>
        <v>713368.06111685408</v>
      </c>
      <c r="GZ86" s="378">
        <f t="shared" si="12"/>
        <v>0</v>
      </c>
      <c r="HA86" s="378">
        <f t="shared" si="13"/>
        <v>0</v>
      </c>
    </row>
    <row r="87" spans="1:209" customFormat="1" ht="15">
      <c r="A87" s="266">
        <v>2129</v>
      </c>
      <c r="B87" s="266">
        <v>103229</v>
      </c>
      <c r="C87" s="266" t="s">
        <v>603</v>
      </c>
      <c r="D87" s="175" t="s">
        <v>383</v>
      </c>
      <c r="E87" s="267" t="s">
        <v>573</v>
      </c>
      <c r="F87" s="267" t="s">
        <v>571</v>
      </c>
      <c r="G87" s="320"/>
      <c r="H87" s="377">
        <v>1445291.8585769131</v>
      </c>
      <c r="I87" s="377">
        <v>-6885.12</v>
      </c>
      <c r="J87" s="377">
        <v>-17553.5</v>
      </c>
      <c r="K87" s="377">
        <v>1420853.238576913</v>
      </c>
      <c r="L87" s="378"/>
      <c r="M87" s="379">
        <v>120440.98821474276</v>
      </c>
      <c r="N87" s="379">
        <v>0</v>
      </c>
      <c r="O87" s="380"/>
      <c r="P87" s="380">
        <v>0</v>
      </c>
      <c r="Q87" s="380">
        <v>6000</v>
      </c>
      <c r="R87" s="380">
        <v>0</v>
      </c>
      <c r="S87" s="380">
        <v>0</v>
      </c>
      <c r="T87" s="380">
        <v>0</v>
      </c>
      <c r="U87" s="380">
        <v>9136.4749999999985</v>
      </c>
      <c r="V87" s="379">
        <v>-573.76</v>
      </c>
      <c r="W87" s="379">
        <v>-1462.7916666666667</v>
      </c>
      <c r="X87" s="380"/>
      <c r="Y87" s="380">
        <v>0</v>
      </c>
      <c r="Z87" s="379">
        <v>133540.91154807608</v>
      </c>
      <c r="AA87" s="381">
        <v>120440.98821474276</v>
      </c>
      <c r="AB87" s="381"/>
      <c r="AC87" s="382"/>
      <c r="AD87" s="382">
        <v>0</v>
      </c>
      <c r="AE87" s="382">
        <v>6000</v>
      </c>
      <c r="AF87" s="382">
        <v>0</v>
      </c>
      <c r="AG87" s="382"/>
      <c r="AH87" s="382">
        <v>0</v>
      </c>
      <c r="AI87" s="382">
        <v>9136.4749999999985</v>
      </c>
      <c r="AJ87" s="381">
        <v>-573.76</v>
      </c>
      <c r="AK87" s="381">
        <v>-1462.7916666666667</v>
      </c>
      <c r="AL87" s="382"/>
      <c r="AM87" s="382">
        <v>0</v>
      </c>
      <c r="AN87" s="381">
        <v>133540.91154807608</v>
      </c>
      <c r="AO87" s="383">
        <v>120440.98821474276</v>
      </c>
      <c r="AP87" s="383"/>
      <c r="AQ87" s="384"/>
      <c r="AR87" s="384">
        <v>0</v>
      </c>
      <c r="AS87" s="384">
        <v>6000</v>
      </c>
      <c r="AT87" s="384">
        <v>0</v>
      </c>
      <c r="AU87" s="384"/>
      <c r="AV87" s="384">
        <v>0</v>
      </c>
      <c r="AW87" s="384">
        <v>9136.4749999999985</v>
      </c>
      <c r="AX87" s="383">
        <v>-573.76</v>
      </c>
      <c r="AY87" s="383">
        <v>-1462.7916666666667</v>
      </c>
      <c r="AZ87" s="384"/>
      <c r="BA87" s="384">
        <v>0</v>
      </c>
      <c r="BB87" s="383">
        <v>133540.91154807608</v>
      </c>
      <c r="BC87" s="385">
        <v>120440.98821474276</v>
      </c>
      <c r="BD87" s="385"/>
      <c r="BE87" s="386"/>
      <c r="BF87" s="386">
        <v>0</v>
      </c>
      <c r="BG87" s="386">
        <v>6000</v>
      </c>
      <c r="BH87" s="386">
        <v>0</v>
      </c>
      <c r="BI87" s="386"/>
      <c r="BJ87" s="386">
        <v>0</v>
      </c>
      <c r="BK87" s="386">
        <v>9136.4749999999985</v>
      </c>
      <c r="BL87" s="385">
        <v>-573.76</v>
      </c>
      <c r="BM87" s="385">
        <v>-1462.7916666666667</v>
      </c>
      <c r="BN87" s="386"/>
      <c r="BO87" s="386"/>
      <c r="BP87" s="385">
        <v>133540.91154807608</v>
      </c>
      <c r="BQ87" s="387">
        <v>120440.98821474276</v>
      </c>
      <c r="BR87" s="387"/>
      <c r="BS87" s="388"/>
      <c r="BT87" s="388">
        <v>0</v>
      </c>
      <c r="BU87" s="388">
        <v>6000</v>
      </c>
      <c r="BV87" s="388">
        <v>0</v>
      </c>
      <c r="BW87" s="388"/>
      <c r="BX87" s="388">
        <v>0</v>
      </c>
      <c r="BY87" s="388">
        <v>9136.4749999999985</v>
      </c>
      <c r="BZ87" s="387">
        <v>-573.76</v>
      </c>
      <c r="CA87" s="387">
        <v>-1462.7916666666667</v>
      </c>
      <c r="CB87" s="388"/>
      <c r="CC87" s="388"/>
      <c r="CD87" s="387">
        <v>133540.91154807608</v>
      </c>
      <c r="CE87" s="389">
        <v>120440.98821474276</v>
      </c>
      <c r="CF87" s="389">
        <v>0</v>
      </c>
      <c r="CG87" s="390"/>
      <c r="CH87" s="390">
        <v>0</v>
      </c>
      <c r="CI87" s="390">
        <v>6000</v>
      </c>
      <c r="CJ87" s="390">
        <v>0</v>
      </c>
      <c r="CK87" s="390">
        <v>0</v>
      </c>
      <c r="CL87" s="390">
        <v>0</v>
      </c>
      <c r="CM87" s="390">
        <v>9136.4749999999985</v>
      </c>
      <c r="CN87" s="389">
        <v>-573.76</v>
      </c>
      <c r="CO87" s="389">
        <v>-1462.7916666666667</v>
      </c>
      <c r="CP87" s="390"/>
      <c r="CQ87" s="390"/>
      <c r="CR87" s="389">
        <v>133540.91154807608</v>
      </c>
      <c r="CS87" s="391">
        <v>120440.98821474276</v>
      </c>
      <c r="CT87" s="391"/>
      <c r="CU87" s="392"/>
      <c r="CV87" s="392">
        <v>0</v>
      </c>
      <c r="CW87" s="392">
        <v>6000</v>
      </c>
      <c r="CX87" s="392">
        <v>0</v>
      </c>
      <c r="CY87" s="392"/>
      <c r="CZ87" s="392">
        <v>0</v>
      </c>
      <c r="DA87" s="392">
        <v>9136.4749999999985</v>
      </c>
      <c r="DB87" s="391">
        <v>-573.76</v>
      </c>
      <c r="DC87" s="391">
        <v>-1462.7916666666667</v>
      </c>
      <c r="DD87" s="392"/>
      <c r="DE87" s="392"/>
      <c r="DF87" s="391">
        <v>133540.91154807608</v>
      </c>
      <c r="DG87" s="385">
        <v>120440.98821474276</v>
      </c>
      <c r="DH87" s="385"/>
      <c r="DI87" s="386"/>
      <c r="DJ87" s="386">
        <v>0</v>
      </c>
      <c r="DK87" s="386">
        <v>6000</v>
      </c>
      <c r="DL87" s="386">
        <v>0</v>
      </c>
      <c r="DM87" s="386"/>
      <c r="DN87" s="386">
        <v>0</v>
      </c>
      <c r="DO87" s="386">
        <v>9136.4749999999985</v>
      </c>
      <c r="DP87" s="385">
        <v>-573.76</v>
      </c>
      <c r="DQ87" s="385">
        <v>-1462.7916666666667</v>
      </c>
      <c r="DR87" s="386"/>
      <c r="DS87" s="386"/>
      <c r="DT87" s="385">
        <v>133540.91154807608</v>
      </c>
      <c r="DU87" s="393">
        <v>120440.98821474276</v>
      </c>
      <c r="DV87" s="393"/>
      <c r="DW87" s="394"/>
      <c r="DX87" s="394">
        <v>0</v>
      </c>
      <c r="DY87" s="394">
        <v>6000</v>
      </c>
      <c r="DZ87" s="394">
        <v>0</v>
      </c>
      <c r="EA87" s="394"/>
      <c r="EB87" s="394">
        <v>0</v>
      </c>
      <c r="EC87" s="394">
        <v>9136.4749999999985</v>
      </c>
      <c r="ED87" s="393">
        <v>-573.76</v>
      </c>
      <c r="EE87" s="393">
        <v>-1462.7916666666667</v>
      </c>
      <c r="EF87" s="394"/>
      <c r="EG87" s="394"/>
      <c r="EH87" s="393">
        <v>133540.91154807608</v>
      </c>
      <c r="EI87" s="383">
        <v>120440.98821474276</v>
      </c>
      <c r="EJ87" s="383">
        <v>0</v>
      </c>
      <c r="EK87" s="384"/>
      <c r="EL87" s="384">
        <v>0</v>
      </c>
      <c r="EM87" s="384">
        <v>6000</v>
      </c>
      <c r="EN87" s="384">
        <v>0</v>
      </c>
      <c r="EO87" s="384">
        <v>0</v>
      </c>
      <c r="EP87" s="384">
        <v>0</v>
      </c>
      <c r="EQ87" s="384">
        <v>9136.4749999999985</v>
      </c>
      <c r="ER87" s="383">
        <v>-573.76</v>
      </c>
      <c r="ES87" s="383">
        <v>-1462.7916666666667</v>
      </c>
      <c r="ET87" s="384"/>
      <c r="EU87" s="384"/>
      <c r="EV87" s="383">
        <v>133540.91154807608</v>
      </c>
      <c r="EW87" s="381">
        <v>120440.98821474276</v>
      </c>
      <c r="EX87" s="381"/>
      <c r="EY87" s="382"/>
      <c r="EZ87" s="382">
        <v>0</v>
      </c>
      <c r="FA87" s="382">
        <v>6000</v>
      </c>
      <c r="FB87" s="382">
        <v>0</v>
      </c>
      <c r="FC87" s="382"/>
      <c r="FD87" s="382">
        <v>0</v>
      </c>
      <c r="FE87" s="382">
        <v>9136.4749999999985</v>
      </c>
      <c r="FF87" s="381">
        <v>-573.76</v>
      </c>
      <c r="FG87" s="381">
        <v>-1462.7916666666667</v>
      </c>
      <c r="FH87" s="382"/>
      <c r="FI87" s="382"/>
      <c r="FJ87" s="381">
        <v>133540.91154807608</v>
      </c>
      <c r="FK87" s="387">
        <v>120440.98821474276</v>
      </c>
      <c r="FL87" s="387"/>
      <c r="FM87" s="388"/>
      <c r="FN87" s="388">
        <v>0</v>
      </c>
      <c r="FO87" s="388">
        <v>6000</v>
      </c>
      <c r="FP87" s="388">
        <v>0</v>
      </c>
      <c r="FQ87" s="388"/>
      <c r="FR87" s="388">
        <v>0</v>
      </c>
      <c r="FS87" s="388">
        <v>9136.4749999999985</v>
      </c>
      <c r="FT87" s="387">
        <v>-573.76</v>
      </c>
      <c r="FU87" s="387">
        <v>-1462.7916666666667</v>
      </c>
      <c r="FV87" s="388"/>
      <c r="FW87" s="388"/>
      <c r="FX87" s="387">
        <v>133540.91154807608</v>
      </c>
      <c r="FY87" s="378"/>
      <c r="FZ87" s="395">
        <f t="shared" si="9"/>
        <v>1517291.8585769134</v>
      </c>
      <c r="GA87" s="395">
        <f t="shared" si="9"/>
        <v>0</v>
      </c>
      <c r="GB87" s="395">
        <f t="shared" si="9"/>
        <v>109637.70000000001</v>
      </c>
      <c r="GC87" s="395">
        <f t="shared" si="9"/>
        <v>-6885.1200000000017</v>
      </c>
      <c r="GD87" s="395">
        <f t="shared" si="9"/>
        <v>-17553.499999999996</v>
      </c>
      <c r="GE87" s="395">
        <f t="shared" si="9"/>
        <v>0</v>
      </c>
      <c r="GF87" s="378"/>
      <c r="GG87" s="395">
        <f t="shared" si="10"/>
        <v>379322.96464422828</v>
      </c>
      <c r="GH87" s="395">
        <f t="shared" si="8"/>
        <v>0</v>
      </c>
      <c r="GI87" s="395">
        <f t="shared" si="8"/>
        <v>27409.424999999996</v>
      </c>
      <c r="GJ87" s="395">
        <f t="shared" si="8"/>
        <v>-1721.28</v>
      </c>
      <c r="GK87" s="395">
        <f t="shared" si="8"/>
        <v>-4388.375</v>
      </c>
      <c r="GL87" s="395">
        <f t="shared" si="8"/>
        <v>0</v>
      </c>
      <c r="GM87" s="395"/>
      <c r="GN87" s="395">
        <v>0</v>
      </c>
      <c r="GO87" s="377">
        <v>0</v>
      </c>
      <c r="GP87" s="378"/>
      <c r="GQ87" s="378"/>
      <c r="GR87" s="378"/>
      <c r="GS87" s="378"/>
      <c r="GT87" s="378"/>
      <c r="GU87" s="378">
        <v>7458</v>
      </c>
      <c r="GV87" s="378"/>
      <c r="GW87" s="378"/>
      <c r="GX87" s="378"/>
      <c r="GY87" s="378">
        <f t="shared" si="11"/>
        <v>379322.96464422828</v>
      </c>
      <c r="GZ87" s="378">
        <f t="shared" si="12"/>
        <v>0</v>
      </c>
      <c r="HA87" s="378">
        <f t="shared" si="13"/>
        <v>27409.424999999996</v>
      </c>
    </row>
    <row r="88" spans="1:209" customFormat="1" ht="15">
      <c r="A88" s="266">
        <v>2128</v>
      </c>
      <c r="B88" s="266">
        <v>103228</v>
      </c>
      <c r="C88" s="266" t="s">
        <v>604</v>
      </c>
      <c r="D88" s="175" t="s">
        <v>384</v>
      </c>
      <c r="E88" s="267" t="s">
        <v>573</v>
      </c>
      <c r="F88" s="267" t="s">
        <v>571</v>
      </c>
      <c r="G88" s="320"/>
      <c r="H88" s="377">
        <v>2000906.1925619047</v>
      </c>
      <c r="I88" s="377">
        <v>-9623.5199999999986</v>
      </c>
      <c r="J88" s="377">
        <v>-19016.28</v>
      </c>
      <c r="K88" s="377">
        <v>1972266.3925619046</v>
      </c>
      <c r="L88" s="378"/>
      <c r="M88" s="379">
        <v>166742.18271349205</v>
      </c>
      <c r="N88" s="379">
        <v>0</v>
      </c>
      <c r="O88" s="380"/>
      <c r="P88" s="380">
        <v>0</v>
      </c>
      <c r="Q88" s="380">
        <v>6000</v>
      </c>
      <c r="R88" s="380">
        <v>0</v>
      </c>
      <c r="S88" s="380">
        <v>0</v>
      </c>
      <c r="T88" s="380">
        <v>0</v>
      </c>
      <c r="U88" s="380">
        <v>13116.754166666666</v>
      </c>
      <c r="V88" s="379">
        <v>-801.95999999999992</v>
      </c>
      <c r="W88" s="379">
        <v>-1584.6899999999998</v>
      </c>
      <c r="X88" s="380"/>
      <c r="Y88" s="380">
        <v>0</v>
      </c>
      <c r="Z88" s="379">
        <v>183472.28688015873</v>
      </c>
      <c r="AA88" s="381">
        <v>166742.18271349205</v>
      </c>
      <c r="AB88" s="381"/>
      <c r="AC88" s="382"/>
      <c r="AD88" s="382">
        <v>0</v>
      </c>
      <c r="AE88" s="382">
        <v>6000</v>
      </c>
      <c r="AF88" s="382">
        <v>0</v>
      </c>
      <c r="AG88" s="382"/>
      <c r="AH88" s="382">
        <v>0</v>
      </c>
      <c r="AI88" s="382">
        <v>13116.754166666666</v>
      </c>
      <c r="AJ88" s="381">
        <v>-801.95999999999992</v>
      </c>
      <c r="AK88" s="381">
        <v>-1584.6899999999998</v>
      </c>
      <c r="AL88" s="382"/>
      <c r="AM88" s="382">
        <v>0</v>
      </c>
      <c r="AN88" s="381">
        <v>183472.28688015873</v>
      </c>
      <c r="AO88" s="383">
        <v>166742.18271349205</v>
      </c>
      <c r="AP88" s="383"/>
      <c r="AQ88" s="384"/>
      <c r="AR88" s="384">
        <v>0</v>
      </c>
      <c r="AS88" s="384">
        <v>6000</v>
      </c>
      <c r="AT88" s="384">
        <v>0</v>
      </c>
      <c r="AU88" s="384"/>
      <c r="AV88" s="384">
        <v>0</v>
      </c>
      <c r="AW88" s="384">
        <v>13116.754166666666</v>
      </c>
      <c r="AX88" s="383">
        <v>-801.95999999999992</v>
      </c>
      <c r="AY88" s="383">
        <v>-1584.6899999999998</v>
      </c>
      <c r="AZ88" s="384"/>
      <c r="BA88" s="384">
        <v>0</v>
      </c>
      <c r="BB88" s="383">
        <v>183472.28688015873</v>
      </c>
      <c r="BC88" s="385">
        <v>166742.18271349205</v>
      </c>
      <c r="BD88" s="385"/>
      <c r="BE88" s="386"/>
      <c r="BF88" s="386">
        <v>0</v>
      </c>
      <c r="BG88" s="386">
        <v>6000</v>
      </c>
      <c r="BH88" s="386">
        <v>0</v>
      </c>
      <c r="BI88" s="386"/>
      <c r="BJ88" s="386">
        <v>0</v>
      </c>
      <c r="BK88" s="386">
        <v>13116.754166666666</v>
      </c>
      <c r="BL88" s="385">
        <v>-801.95999999999992</v>
      </c>
      <c r="BM88" s="385">
        <v>-1584.6899999999998</v>
      </c>
      <c r="BN88" s="386"/>
      <c r="BO88" s="386"/>
      <c r="BP88" s="385">
        <v>183472.28688015873</v>
      </c>
      <c r="BQ88" s="387">
        <v>166742.18271349205</v>
      </c>
      <c r="BR88" s="387"/>
      <c r="BS88" s="388"/>
      <c r="BT88" s="388">
        <v>0</v>
      </c>
      <c r="BU88" s="388">
        <v>6000</v>
      </c>
      <c r="BV88" s="388">
        <v>0</v>
      </c>
      <c r="BW88" s="388"/>
      <c r="BX88" s="388">
        <v>0</v>
      </c>
      <c r="BY88" s="388">
        <v>13116.754166666666</v>
      </c>
      <c r="BZ88" s="387">
        <v>-801.95999999999992</v>
      </c>
      <c r="CA88" s="387">
        <v>-1584.6899999999998</v>
      </c>
      <c r="CB88" s="388"/>
      <c r="CC88" s="388"/>
      <c r="CD88" s="387">
        <v>183472.28688015873</v>
      </c>
      <c r="CE88" s="389">
        <v>166742.18271349205</v>
      </c>
      <c r="CF88" s="389">
        <v>0</v>
      </c>
      <c r="CG88" s="390"/>
      <c r="CH88" s="390">
        <v>0</v>
      </c>
      <c r="CI88" s="390">
        <v>6000</v>
      </c>
      <c r="CJ88" s="390">
        <v>0</v>
      </c>
      <c r="CK88" s="390">
        <v>0</v>
      </c>
      <c r="CL88" s="390">
        <v>0</v>
      </c>
      <c r="CM88" s="390">
        <v>13116.754166666666</v>
      </c>
      <c r="CN88" s="389">
        <v>-801.95999999999992</v>
      </c>
      <c r="CO88" s="389">
        <v>-1584.6899999999998</v>
      </c>
      <c r="CP88" s="390"/>
      <c r="CQ88" s="390"/>
      <c r="CR88" s="389">
        <v>183472.28688015873</v>
      </c>
      <c r="CS88" s="391">
        <v>166742.18271349205</v>
      </c>
      <c r="CT88" s="391"/>
      <c r="CU88" s="392"/>
      <c r="CV88" s="392">
        <v>0</v>
      </c>
      <c r="CW88" s="392">
        <v>6000</v>
      </c>
      <c r="CX88" s="392">
        <v>0</v>
      </c>
      <c r="CY88" s="392"/>
      <c r="CZ88" s="392">
        <v>0</v>
      </c>
      <c r="DA88" s="392">
        <v>13116.754166666666</v>
      </c>
      <c r="DB88" s="391">
        <v>-801.95999999999992</v>
      </c>
      <c r="DC88" s="391">
        <v>-1584.6899999999998</v>
      </c>
      <c r="DD88" s="392"/>
      <c r="DE88" s="392"/>
      <c r="DF88" s="391">
        <v>183472.28688015873</v>
      </c>
      <c r="DG88" s="385">
        <v>166742.18271349205</v>
      </c>
      <c r="DH88" s="385"/>
      <c r="DI88" s="386"/>
      <c r="DJ88" s="386">
        <v>0</v>
      </c>
      <c r="DK88" s="386">
        <v>6000</v>
      </c>
      <c r="DL88" s="386">
        <v>0</v>
      </c>
      <c r="DM88" s="386"/>
      <c r="DN88" s="386">
        <v>0</v>
      </c>
      <c r="DO88" s="386">
        <v>13116.754166666666</v>
      </c>
      <c r="DP88" s="385">
        <v>-801.95999999999992</v>
      </c>
      <c r="DQ88" s="385">
        <v>-1584.6899999999998</v>
      </c>
      <c r="DR88" s="386"/>
      <c r="DS88" s="386"/>
      <c r="DT88" s="385">
        <v>183472.28688015873</v>
      </c>
      <c r="DU88" s="393">
        <v>166742.18271349205</v>
      </c>
      <c r="DV88" s="393"/>
      <c r="DW88" s="394"/>
      <c r="DX88" s="394">
        <v>0</v>
      </c>
      <c r="DY88" s="394">
        <v>6000</v>
      </c>
      <c r="DZ88" s="394">
        <v>0</v>
      </c>
      <c r="EA88" s="394"/>
      <c r="EB88" s="394">
        <v>0</v>
      </c>
      <c r="EC88" s="394">
        <v>13116.754166666666</v>
      </c>
      <c r="ED88" s="393">
        <v>-801.95999999999992</v>
      </c>
      <c r="EE88" s="393">
        <v>-1584.6899999999998</v>
      </c>
      <c r="EF88" s="394"/>
      <c r="EG88" s="394"/>
      <c r="EH88" s="393">
        <v>183472.28688015873</v>
      </c>
      <c r="EI88" s="383">
        <v>166742.18271349205</v>
      </c>
      <c r="EJ88" s="383">
        <v>0</v>
      </c>
      <c r="EK88" s="384"/>
      <c r="EL88" s="384">
        <v>0</v>
      </c>
      <c r="EM88" s="384">
        <v>6000</v>
      </c>
      <c r="EN88" s="384">
        <v>0</v>
      </c>
      <c r="EO88" s="384">
        <v>0</v>
      </c>
      <c r="EP88" s="384">
        <v>0</v>
      </c>
      <c r="EQ88" s="384">
        <v>13116.754166666666</v>
      </c>
      <c r="ER88" s="383">
        <v>-801.95999999999992</v>
      </c>
      <c r="ES88" s="383">
        <v>-1584.6899999999998</v>
      </c>
      <c r="ET88" s="384"/>
      <c r="EU88" s="384"/>
      <c r="EV88" s="383">
        <v>183472.28688015873</v>
      </c>
      <c r="EW88" s="381">
        <v>166742.18271349205</v>
      </c>
      <c r="EX88" s="381"/>
      <c r="EY88" s="382"/>
      <c r="EZ88" s="382">
        <v>0</v>
      </c>
      <c r="FA88" s="382">
        <v>6000</v>
      </c>
      <c r="FB88" s="382">
        <v>0</v>
      </c>
      <c r="FC88" s="382"/>
      <c r="FD88" s="382">
        <v>0</v>
      </c>
      <c r="FE88" s="382">
        <v>13116.754166666666</v>
      </c>
      <c r="FF88" s="381">
        <v>-801.95999999999992</v>
      </c>
      <c r="FG88" s="381">
        <v>-1584.6899999999998</v>
      </c>
      <c r="FH88" s="382"/>
      <c r="FI88" s="382"/>
      <c r="FJ88" s="381">
        <v>183472.28688015873</v>
      </c>
      <c r="FK88" s="387">
        <v>166742.18271349205</v>
      </c>
      <c r="FL88" s="387"/>
      <c r="FM88" s="388"/>
      <c r="FN88" s="388">
        <v>0</v>
      </c>
      <c r="FO88" s="388">
        <v>6000</v>
      </c>
      <c r="FP88" s="388">
        <v>0</v>
      </c>
      <c r="FQ88" s="388"/>
      <c r="FR88" s="388">
        <v>0</v>
      </c>
      <c r="FS88" s="388">
        <v>13116.754166666666</v>
      </c>
      <c r="FT88" s="387">
        <v>-801.95999999999992</v>
      </c>
      <c r="FU88" s="387">
        <v>-1584.6899999999998</v>
      </c>
      <c r="FV88" s="388"/>
      <c r="FW88" s="388"/>
      <c r="FX88" s="387">
        <v>183472.28688015873</v>
      </c>
      <c r="FY88" s="378"/>
      <c r="FZ88" s="395">
        <f t="shared" si="9"/>
        <v>2072906.1925619047</v>
      </c>
      <c r="GA88" s="395">
        <f t="shared" si="9"/>
        <v>0</v>
      </c>
      <c r="GB88" s="395">
        <f t="shared" si="9"/>
        <v>157401.04999999999</v>
      </c>
      <c r="GC88" s="395">
        <f t="shared" si="9"/>
        <v>-9623.5199999999986</v>
      </c>
      <c r="GD88" s="395">
        <f t="shared" si="9"/>
        <v>-19016.28</v>
      </c>
      <c r="GE88" s="395">
        <f t="shared" si="9"/>
        <v>0</v>
      </c>
      <c r="GF88" s="378"/>
      <c r="GG88" s="395">
        <f t="shared" si="10"/>
        <v>518226.54814047611</v>
      </c>
      <c r="GH88" s="395">
        <f t="shared" si="8"/>
        <v>0</v>
      </c>
      <c r="GI88" s="395">
        <f t="shared" si="8"/>
        <v>39350.262499999997</v>
      </c>
      <c r="GJ88" s="395">
        <f t="shared" si="8"/>
        <v>-2405.8799999999997</v>
      </c>
      <c r="GK88" s="395">
        <f t="shared" si="8"/>
        <v>-4754.07</v>
      </c>
      <c r="GL88" s="395">
        <f t="shared" si="8"/>
        <v>0</v>
      </c>
      <c r="GM88" s="395"/>
      <c r="GN88" s="395">
        <v>0</v>
      </c>
      <c r="GO88" s="377">
        <v>0</v>
      </c>
      <c r="GP88" s="378"/>
      <c r="GQ88" s="378"/>
      <c r="GR88" s="378"/>
      <c r="GS88" s="378"/>
      <c r="GT88" s="378"/>
      <c r="GU88" s="378">
        <v>8196</v>
      </c>
      <c r="GV88" s="378"/>
      <c r="GW88" s="378"/>
      <c r="GX88" s="378"/>
      <c r="GY88" s="378">
        <f t="shared" si="11"/>
        <v>518226.54814047611</v>
      </c>
      <c r="GZ88" s="378">
        <f t="shared" si="12"/>
        <v>0</v>
      </c>
      <c r="HA88" s="378">
        <f t="shared" si="13"/>
        <v>39350.262499999997</v>
      </c>
    </row>
    <row r="89" spans="1:209" customFormat="1" ht="15">
      <c r="A89" s="266">
        <v>2420</v>
      </c>
      <c r="B89" s="266">
        <v>103353</v>
      </c>
      <c r="C89" s="266" t="s">
        <v>752</v>
      </c>
      <c r="D89" s="175" t="s">
        <v>531</v>
      </c>
      <c r="E89" s="267" t="s">
        <v>573</v>
      </c>
      <c r="F89" s="267" t="s">
        <v>571</v>
      </c>
      <c r="G89" s="320"/>
      <c r="H89" s="377">
        <v>2115545.64</v>
      </c>
      <c r="I89" s="377">
        <v>-11005.759999999998</v>
      </c>
      <c r="J89" s="377">
        <v>-24535.64</v>
      </c>
      <c r="K89" s="377">
        <v>2080004.2400000005</v>
      </c>
      <c r="L89" s="378"/>
      <c r="M89" s="379">
        <v>176295.47</v>
      </c>
      <c r="N89" s="379">
        <v>0</v>
      </c>
      <c r="O89" s="380"/>
      <c r="P89" s="380">
        <v>0</v>
      </c>
      <c r="Q89" s="380">
        <v>0</v>
      </c>
      <c r="R89" s="380">
        <v>0</v>
      </c>
      <c r="S89" s="380">
        <v>0</v>
      </c>
      <c r="T89" s="380">
        <v>0</v>
      </c>
      <c r="U89" s="380">
        <v>0</v>
      </c>
      <c r="V89" s="379">
        <v>-917.14666666666653</v>
      </c>
      <c r="W89" s="379">
        <v>-2044.6366666666665</v>
      </c>
      <c r="X89" s="380"/>
      <c r="Y89" s="380">
        <v>0</v>
      </c>
      <c r="Z89" s="379">
        <v>173333.68666666668</v>
      </c>
      <c r="AA89" s="381">
        <v>176295.47</v>
      </c>
      <c r="AB89" s="381"/>
      <c r="AC89" s="382"/>
      <c r="AD89" s="382">
        <v>0</v>
      </c>
      <c r="AE89" s="382">
        <v>0</v>
      </c>
      <c r="AF89" s="382">
        <v>0</v>
      </c>
      <c r="AG89" s="382"/>
      <c r="AH89" s="382">
        <v>0</v>
      </c>
      <c r="AI89" s="382">
        <v>0</v>
      </c>
      <c r="AJ89" s="381">
        <v>-917.14666666666653</v>
      </c>
      <c r="AK89" s="381">
        <v>-2044.6366666666665</v>
      </c>
      <c r="AL89" s="382"/>
      <c r="AM89" s="382">
        <v>0</v>
      </c>
      <c r="AN89" s="381">
        <v>173333.68666666668</v>
      </c>
      <c r="AO89" s="383">
        <v>176295.47</v>
      </c>
      <c r="AP89" s="383"/>
      <c r="AQ89" s="384"/>
      <c r="AR89" s="384">
        <v>0</v>
      </c>
      <c r="AS89" s="384">
        <v>0</v>
      </c>
      <c r="AT89" s="384">
        <v>0</v>
      </c>
      <c r="AU89" s="384"/>
      <c r="AV89" s="384">
        <v>0</v>
      </c>
      <c r="AW89" s="384">
        <v>0</v>
      </c>
      <c r="AX89" s="383">
        <v>-917.14666666666653</v>
      </c>
      <c r="AY89" s="383">
        <v>-2044.6366666666665</v>
      </c>
      <c r="AZ89" s="384"/>
      <c r="BA89" s="384">
        <v>0</v>
      </c>
      <c r="BB89" s="383">
        <v>173333.68666666668</v>
      </c>
      <c r="BC89" s="385">
        <v>176295.47</v>
      </c>
      <c r="BD89" s="385"/>
      <c r="BE89" s="386"/>
      <c r="BF89" s="386">
        <v>0</v>
      </c>
      <c r="BG89" s="386">
        <v>0</v>
      </c>
      <c r="BH89" s="386">
        <v>0</v>
      </c>
      <c r="BI89" s="386"/>
      <c r="BJ89" s="386">
        <v>0</v>
      </c>
      <c r="BK89" s="386">
        <v>0</v>
      </c>
      <c r="BL89" s="385">
        <v>-917.14666666666653</v>
      </c>
      <c r="BM89" s="385">
        <v>-2044.6366666666665</v>
      </c>
      <c r="BN89" s="386"/>
      <c r="BO89" s="386"/>
      <c r="BP89" s="385">
        <v>173333.68666666668</v>
      </c>
      <c r="BQ89" s="387">
        <v>176295.47</v>
      </c>
      <c r="BR89" s="387"/>
      <c r="BS89" s="388"/>
      <c r="BT89" s="388">
        <v>0</v>
      </c>
      <c r="BU89" s="388">
        <v>0</v>
      </c>
      <c r="BV89" s="388">
        <v>0</v>
      </c>
      <c r="BW89" s="388"/>
      <c r="BX89" s="388">
        <v>0</v>
      </c>
      <c r="BY89" s="388">
        <v>0</v>
      </c>
      <c r="BZ89" s="387">
        <v>-917.14666666666653</v>
      </c>
      <c r="CA89" s="387">
        <v>-2044.6366666666665</v>
      </c>
      <c r="CB89" s="388"/>
      <c r="CC89" s="388"/>
      <c r="CD89" s="387">
        <v>173333.68666666668</v>
      </c>
      <c r="CE89" s="389">
        <v>176295.47</v>
      </c>
      <c r="CF89" s="389">
        <v>0</v>
      </c>
      <c r="CG89" s="390"/>
      <c r="CH89" s="390">
        <v>0</v>
      </c>
      <c r="CI89" s="390">
        <v>0</v>
      </c>
      <c r="CJ89" s="390">
        <v>0</v>
      </c>
      <c r="CK89" s="390">
        <v>0</v>
      </c>
      <c r="CL89" s="390">
        <v>0</v>
      </c>
      <c r="CM89" s="390">
        <v>0</v>
      </c>
      <c r="CN89" s="389">
        <v>-917.14666666666653</v>
      </c>
      <c r="CO89" s="389">
        <v>-2044.6366666666665</v>
      </c>
      <c r="CP89" s="390"/>
      <c r="CQ89" s="390"/>
      <c r="CR89" s="389">
        <v>173333.68666666668</v>
      </c>
      <c r="CS89" s="391">
        <v>176295.47</v>
      </c>
      <c r="CT89" s="391"/>
      <c r="CU89" s="392"/>
      <c r="CV89" s="392">
        <v>0</v>
      </c>
      <c r="CW89" s="392">
        <v>0</v>
      </c>
      <c r="CX89" s="392">
        <v>0</v>
      </c>
      <c r="CY89" s="392"/>
      <c r="CZ89" s="392">
        <v>0</v>
      </c>
      <c r="DA89" s="392">
        <v>0</v>
      </c>
      <c r="DB89" s="391">
        <v>-917.14666666666653</v>
      </c>
      <c r="DC89" s="391">
        <v>-2044.6366666666665</v>
      </c>
      <c r="DD89" s="392"/>
      <c r="DE89" s="392"/>
      <c r="DF89" s="391">
        <v>173333.68666666668</v>
      </c>
      <c r="DG89" s="385">
        <v>176295.47</v>
      </c>
      <c r="DH89" s="385"/>
      <c r="DI89" s="386"/>
      <c r="DJ89" s="386">
        <v>0</v>
      </c>
      <c r="DK89" s="386">
        <v>0</v>
      </c>
      <c r="DL89" s="386">
        <v>0</v>
      </c>
      <c r="DM89" s="386"/>
      <c r="DN89" s="386">
        <v>0</v>
      </c>
      <c r="DO89" s="386">
        <v>0</v>
      </c>
      <c r="DP89" s="385">
        <v>-917.14666666666653</v>
      </c>
      <c r="DQ89" s="385">
        <v>-2044.6366666666665</v>
      </c>
      <c r="DR89" s="386"/>
      <c r="DS89" s="386"/>
      <c r="DT89" s="385">
        <v>173333.68666666668</v>
      </c>
      <c r="DU89" s="393">
        <v>176295.47</v>
      </c>
      <c r="DV89" s="393"/>
      <c r="DW89" s="394"/>
      <c r="DX89" s="394">
        <v>0</v>
      </c>
      <c r="DY89" s="394">
        <v>0</v>
      </c>
      <c r="DZ89" s="394">
        <v>0</v>
      </c>
      <c r="EA89" s="394"/>
      <c r="EB89" s="394">
        <v>0</v>
      </c>
      <c r="EC89" s="394">
        <v>0</v>
      </c>
      <c r="ED89" s="393">
        <v>-917.14666666666653</v>
      </c>
      <c r="EE89" s="393">
        <v>-2044.6366666666665</v>
      </c>
      <c r="EF89" s="394"/>
      <c r="EG89" s="394"/>
      <c r="EH89" s="393">
        <v>173333.68666666668</v>
      </c>
      <c r="EI89" s="383">
        <v>176295.47</v>
      </c>
      <c r="EJ89" s="383">
        <v>0</v>
      </c>
      <c r="EK89" s="384"/>
      <c r="EL89" s="384">
        <v>0</v>
      </c>
      <c r="EM89" s="384">
        <v>0</v>
      </c>
      <c r="EN89" s="384">
        <v>0</v>
      </c>
      <c r="EO89" s="384">
        <v>0</v>
      </c>
      <c r="EP89" s="384">
        <v>0</v>
      </c>
      <c r="EQ89" s="384">
        <v>0</v>
      </c>
      <c r="ER89" s="383">
        <v>-917.14666666666653</v>
      </c>
      <c r="ES89" s="383">
        <v>-2044.6366666666665</v>
      </c>
      <c r="ET89" s="384"/>
      <c r="EU89" s="384"/>
      <c r="EV89" s="383">
        <v>173333.68666666668</v>
      </c>
      <c r="EW89" s="381">
        <v>176295.47</v>
      </c>
      <c r="EX89" s="381"/>
      <c r="EY89" s="382"/>
      <c r="EZ89" s="382">
        <v>0</v>
      </c>
      <c r="FA89" s="382">
        <v>0</v>
      </c>
      <c r="FB89" s="382">
        <v>0</v>
      </c>
      <c r="FC89" s="382"/>
      <c r="FD89" s="382">
        <v>0</v>
      </c>
      <c r="FE89" s="382">
        <v>0</v>
      </c>
      <c r="FF89" s="381">
        <v>-917.14666666666653</v>
      </c>
      <c r="FG89" s="381">
        <v>-2044.6366666666665</v>
      </c>
      <c r="FH89" s="382"/>
      <c r="FI89" s="382"/>
      <c r="FJ89" s="381">
        <v>173333.68666666668</v>
      </c>
      <c r="FK89" s="387">
        <v>176295.47</v>
      </c>
      <c r="FL89" s="387"/>
      <c r="FM89" s="388"/>
      <c r="FN89" s="388">
        <v>0</v>
      </c>
      <c r="FO89" s="388">
        <v>0</v>
      </c>
      <c r="FP89" s="388">
        <v>0</v>
      </c>
      <c r="FQ89" s="388"/>
      <c r="FR89" s="388">
        <v>0</v>
      </c>
      <c r="FS89" s="388">
        <v>0</v>
      </c>
      <c r="FT89" s="387">
        <v>-917.14666666666653</v>
      </c>
      <c r="FU89" s="387">
        <v>-2044.6366666666665</v>
      </c>
      <c r="FV89" s="388"/>
      <c r="FW89" s="388"/>
      <c r="FX89" s="387">
        <v>173333.68666666668</v>
      </c>
      <c r="FY89" s="378"/>
      <c r="FZ89" s="395">
        <f t="shared" si="9"/>
        <v>2115545.64</v>
      </c>
      <c r="GA89" s="395">
        <f t="shared" si="9"/>
        <v>0</v>
      </c>
      <c r="GB89" s="395">
        <f t="shared" si="9"/>
        <v>0</v>
      </c>
      <c r="GC89" s="395">
        <f t="shared" si="9"/>
        <v>-11005.760000000002</v>
      </c>
      <c r="GD89" s="395">
        <f t="shared" si="9"/>
        <v>-24535.639999999996</v>
      </c>
      <c r="GE89" s="395">
        <f t="shared" si="9"/>
        <v>0</v>
      </c>
      <c r="GF89" s="378"/>
      <c r="GG89" s="395">
        <f t="shared" si="10"/>
        <v>528886.41</v>
      </c>
      <c r="GH89" s="395">
        <f t="shared" si="8"/>
        <v>0</v>
      </c>
      <c r="GI89" s="395">
        <f t="shared" si="8"/>
        <v>0</v>
      </c>
      <c r="GJ89" s="395">
        <f t="shared" si="8"/>
        <v>-2751.4399999999996</v>
      </c>
      <c r="GK89" s="395">
        <f t="shared" si="8"/>
        <v>-6133.91</v>
      </c>
      <c r="GL89" s="395">
        <f t="shared" si="8"/>
        <v>0</v>
      </c>
      <c r="GM89" s="395"/>
      <c r="GN89" s="395">
        <v>0</v>
      </c>
      <c r="GO89" s="377">
        <v>0</v>
      </c>
      <c r="GP89" s="378"/>
      <c r="GQ89" s="378"/>
      <c r="GR89" s="378"/>
      <c r="GS89" s="378"/>
      <c r="GT89" s="378"/>
      <c r="GU89" s="378">
        <v>8179</v>
      </c>
      <c r="GV89" s="378"/>
      <c r="GW89" s="378"/>
      <c r="GX89" s="378"/>
      <c r="GY89" s="378">
        <f t="shared" si="11"/>
        <v>528886.41</v>
      </c>
      <c r="GZ89" s="378">
        <f t="shared" si="12"/>
        <v>0</v>
      </c>
      <c r="HA89" s="378">
        <f t="shared" si="13"/>
        <v>0</v>
      </c>
    </row>
    <row r="90" spans="1:209" customFormat="1" ht="15">
      <c r="A90" s="266">
        <v>1012</v>
      </c>
      <c r="B90" s="266">
        <v>103126</v>
      </c>
      <c r="C90" s="266" t="s">
        <v>683</v>
      </c>
      <c r="D90" s="175" t="s">
        <v>463</v>
      </c>
      <c r="E90" s="267" t="s">
        <v>570</v>
      </c>
      <c r="F90" s="267" t="s">
        <v>571</v>
      </c>
      <c r="G90" s="320"/>
      <c r="H90" s="377">
        <v>0</v>
      </c>
      <c r="I90" s="377">
        <v>0</v>
      </c>
      <c r="J90" s="377">
        <v>0</v>
      </c>
      <c r="K90" s="377">
        <v>0</v>
      </c>
      <c r="L90" s="378"/>
      <c r="M90" s="379">
        <v>0</v>
      </c>
      <c r="N90" s="379">
        <v>407846.06722363504</v>
      </c>
      <c r="O90" s="380"/>
      <c r="P90" s="380">
        <v>0</v>
      </c>
      <c r="Q90" s="380">
        <v>0</v>
      </c>
      <c r="R90" s="380">
        <v>0</v>
      </c>
      <c r="S90" s="380">
        <v>770.14736842105276</v>
      </c>
      <c r="T90" s="380">
        <v>0</v>
      </c>
      <c r="U90" s="380">
        <v>0</v>
      </c>
      <c r="V90" s="379">
        <v>0</v>
      </c>
      <c r="W90" s="379">
        <v>0</v>
      </c>
      <c r="X90" s="380"/>
      <c r="Y90" s="380">
        <v>0</v>
      </c>
      <c r="Z90" s="379">
        <v>408616.21459205612</v>
      </c>
      <c r="AA90" s="381">
        <v>0</v>
      </c>
      <c r="AB90" s="381"/>
      <c r="AC90" s="382"/>
      <c r="AD90" s="382">
        <v>0</v>
      </c>
      <c r="AE90" s="382">
        <v>0</v>
      </c>
      <c r="AF90" s="382">
        <v>0</v>
      </c>
      <c r="AG90" s="382"/>
      <c r="AH90" s="382">
        <v>0</v>
      </c>
      <c r="AI90" s="382">
        <v>0</v>
      </c>
      <c r="AJ90" s="381">
        <v>0</v>
      </c>
      <c r="AK90" s="381">
        <v>0</v>
      </c>
      <c r="AL90" s="382"/>
      <c r="AM90" s="382">
        <v>0</v>
      </c>
      <c r="AN90" s="381">
        <v>0</v>
      </c>
      <c r="AO90" s="383">
        <v>0</v>
      </c>
      <c r="AP90" s="383"/>
      <c r="AQ90" s="384"/>
      <c r="AR90" s="384">
        <v>0</v>
      </c>
      <c r="AS90" s="384">
        <v>0</v>
      </c>
      <c r="AT90" s="384">
        <v>0</v>
      </c>
      <c r="AU90" s="384"/>
      <c r="AV90" s="384">
        <v>0</v>
      </c>
      <c r="AW90" s="384">
        <v>0</v>
      </c>
      <c r="AX90" s="383">
        <v>0</v>
      </c>
      <c r="AY90" s="383">
        <v>0</v>
      </c>
      <c r="AZ90" s="384"/>
      <c r="BA90" s="384">
        <v>0</v>
      </c>
      <c r="BB90" s="383">
        <v>0</v>
      </c>
      <c r="BC90" s="385">
        <v>0</v>
      </c>
      <c r="BD90" s="385"/>
      <c r="BE90" s="386"/>
      <c r="BF90" s="386">
        <v>0</v>
      </c>
      <c r="BG90" s="386">
        <v>0</v>
      </c>
      <c r="BH90" s="386">
        <v>0</v>
      </c>
      <c r="BI90" s="386"/>
      <c r="BJ90" s="386">
        <v>0</v>
      </c>
      <c r="BK90" s="386">
        <v>0</v>
      </c>
      <c r="BL90" s="385">
        <v>0</v>
      </c>
      <c r="BM90" s="385">
        <v>0</v>
      </c>
      <c r="BN90" s="386"/>
      <c r="BO90" s="386"/>
      <c r="BP90" s="385">
        <v>0</v>
      </c>
      <c r="BQ90" s="387">
        <v>0</v>
      </c>
      <c r="BR90" s="387"/>
      <c r="BS90" s="388"/>
      <c r="BT90" s="388">
        <v>0</v>
      </c>
      <c r="BU90" s="388">
        <v>0</v>
      </c>
      <c r="BV90" s="388">
        <v>0</v>
      </c>
      <c r="BW90" s="388"/>
      <c r="BX90" s="388">
        <v>0</v>
      </c>
      <c r="BY90" s="388">
        <v>0</v>
      </c>
      <c r="BZ90" s="387">
        <v>0</v>
      </c>
      <c r="CA90" s="387">
        <v>0</v>
      </c>
      <c r="CB90" s="388"/>
      <c r="CC90" s="388"/>
      <c r="CD90" s="387">
        <v>0</v>
      </c>
      <c r="CE90" s="389">
        <v>0</v>
      </c>
      <c r="CF90" s="389">
        <v>142572.11294248249</v>
      </c>
      <c r="CG90" s="390"/>
      <c r="CH90" s="390">
        <v>0</v>
      </c>
      <c r="CI90" s="390">
        <v>0</v>
      </c>
      <c r="CJ90" s="390">
        <v>0</v>
      </c>
      <c r="CK90" s="390">
        <v>256.7157894736842</v>
      </c>
      <c r="CL90" s="390">
        <v>0</v>
      </c>
      <c r="CM90" s="390">
        <v>0</v>
      </c>
      <c r="CN90" s="389">
        <v>0</v>
      </c>
      <c r="CO90" s="389">
        <v>0</v>
      </c>
      <c r="CP90" s="390"/>
      <c r="CQ90" s="390"/>
      <c r="CR90" s="389">
        <v>142828.82873195616</v>
      </c>
      <c r="CS90" s="391">
        <v>0</v>
      </c>
      <c r="CT90" s="391"/>
      <c r="CU90" s="392"/>
      <c r="CV90" s="392">
        <v>0</v>
      </c>
      <c r="CW90" s="392">
        <v>0</v>
      </c>
      <c r="CX90" s="392">
        <v>0</v>
      </c>
      <c r="CY90" s="392"/>
      <c r="CZ90" s="392">
        <v>0</v>
      </c>
      <c r="DA90" s="392">
        <v>0</v>
      </c>
      <c r="DB90" s="391">
        <v>0</v>
      </c>
      <c r="DC90" s="391">
        <v>0</v>
      </c>
      <c r="DD90" s="392"/>
      <c r="DE90" s="392"/>
      <c r="DF90" s="391">
        <v>0</v>
      </c>
      <c r="DG90" s="385">
        <v>0</v>
      </c>
      <c r="DH90" s="385"/>
      <c r="DI90" s="386"/>
      <c r="DJ90" s="386">
        <v>0</v>
      </c>
      <c r="DK90" s="386">
        <v>0</v>
      </c>
      <c r="DL90" s="386">
        <v>0</v>
      </c>
      <c r="DM90" s="386"/>
      <c r="DN90" s="386">
        <v>0</v>
      </c>
      <c r="DO90" s="386">
        <v>0</v>
      </c>
      <c r="DP90" s="385">
        <v>0</v>
      </c>
      <c r="DQ90" s="385">
        <v>0</v>
      </c>
      <c r="DR90" s="386"/>
      <c r="DS90" s="386"/>
      <c r="DT90" s="385">
        <v>0</v>
      </c>
      <c r="DU90" s="393">
        <v>0</v>
      </c>
      <c r="DV90" s="393"/>
      <c r="DW90" s="394"/>
      <c r="DX90" s="394">
        <v>0</v>
      </c>
      <c r="DY90" s="394">
        <v>0</v>
      </c>
      <c r="DZ90" s="394">
        <v>0</v>
      </c>
      <c r="EA90" s="394"/>
      <c r="EB90" s="394">
        <v>0</v>
      </c>
      <c r="EC90" s="394">
        <v>0</v>
      </c>
      <c r="ED90" s="393">
        <v>0</v>
      </c>
      <c r="EE90" s="393">
        <v>0</v>
      </c>
      <c r="EF90" s="394"/>
      <c r="EG90" s="394"/>
      <c r="EH90" s="393">
        <v>0</v>
      </c>
      <c r="EI90" s="383">
        <v>0</v>
      </c>
      <c r="EJ90" s="383">
        <v>125450.52631578945</v>
      </c>
      <c r="EK90" s="384"/>
      <c r="EL90" s="384">
        <v>0</v>
      </c>
      <c r="EM90" s="384">
        <v>0</v>
      </c>
      <c r="EN90" s="384">
        <v>0</v>
      </c>
      <c r="EO90" s="384">
        <v>448.9927977839335</v>
      </c>
      <c r="EP90" s="384">
        <v>0</v>
      </c>
      <c r="EQ90" s="384">
        <v>0</v>
      </c>
      <c r="ER90" s="383">
        <v>0</v>
      </c>
      <c r="ES90" s="383">
        <v>0</v>
      </c>
      <c r="ET90" s="384"/>
      <c r="EU90" s="384"/>
      <c r="EV90" s="383">
        <v>125899.51911357339</v>
      </c>
      <c r="EW90" s="381">
        <v>0</v>
      </c>
      <c r="EX90" s="381"/>
      <c r="EY90" s="382"/>
      <c r="EZ90" s="382">
        <v>0</v>
      </c>
      <c r="FA90" s="382">
        <v>0</v>
      </c>
      <c r="FB90" s="382">
        <v>0</v>
      </c>
      <c r="FC90" s="382"/>
      <c r="FD90" s="382">
        <v>0</v>
      </c>
      <c r="FE90" s="382">
        <v>0</v>
      </c>
      <c r="FF90" s="381">
        <v>0</v>
      </c>
      <c r="FG90" s="381">
        <v>0</v>
      </c>
      <c r="FH90" s="382"/>
      <c r="FI90" s="382"/>
      <c r="FJ90" s="381">
        <v>0</v>
      </c>
      <c r="FK90" s="387">
        <v>0</v>
      </c>
      <c r="FL90" s="387"/>
      <c r="FM90" s="388"/>
      <c r="FN90" s="388">
        <v>0</v>
      </c>
      <c r="FO90" s="388">
        <v>0</v>
      </c>
      <c r="FP90" s="388">
        <v>0</v>
      </c>
      <c r="FQ90" s="388"/>
      <c r="FR90" s="388">
        <v>0</v>
      </c>
      <c r="FS90" s="388">
        <v>0</v>
      </c>
      <c r="FT90" s="387">
        <v>0</v>
      </c>
      <c r="FU90" s="387">
        <v>0</v>
      </c>
      <c r="FV90" s="388"/>
      <c r="FW90" s="388"/>
      <c r="FX90" s="387">
        <v>0</v>
      </c>
      <c r="FY90" s="378"/>
      <c r="FZ90" s="395">
        <f t="shared" si="9"/>
        <v>675868.70648190693</v>
      </c>
      <c r="GA90" s="395">
        <f t="shared" si="9"/>
        <v>0</v>
      </c>
      <c r="GB90" s="395">
        <f t="shared" si="9"/>
        <v>1475.8559556786704</v>
      </c>
      <c r="GC90" s="395">
        <f t="shared" si="9"/>
        <v>0</v>
      </c>
      <c r="GD90" s="395">
        <f t="shared" si="9"/>
        <v>0</v>
      </c>
      <c r="GE90" s="395">
        <f t="shared" si="9"/>
        <v>0</v>
      </c>
      <c r="GF90" s="378"/>
      <c r="GG90" s="395">
        <f t="shared" si="10"/>
        <v>407846.06722363504</v>
      </c>
      <c r="GH90" s="395">
        <f t="shared" si="8"/>
        <v>0</v>
      </c>
      <c r="GI90" s="395">
        <f t="shared" si="8"/>
        <v>770.14736842105276</v>
      </c>
      <c r="GJ90" s="395">
        <f t="shared" si="8"/>
        <v>0</v>
      </c>
      <c r="GK90" s="395">
        <f t="shared" si="8"/>
        <v>0</v>
      </c>
      <c r="GL90" s="395">
        <f t="shared" si="8"/>
        <v>0</v>
      </c>
      <c r="GM90" s="395"/>
      <c r="GN90" s="395">
        <v>0</v>
      </c>
      <c r="GO90" s="377">
        <v>0</v>
      </c>
      <c r="GP90" s="378"/>
      <c r="GQ90" s="378"/>
      <c r="GR90" s="378"/>
      <c r="GS90" s="378"/>
      <c r="GT90" s="378"/>
      <c r="GU90" s="378">
        <v>0</v>
      </c>
      <c r="GV90" s="378"/>
      <c r="GW90" s="378"/>
      <c r="GX90" s="378"/>
      <c r="GY90" s="378">
        <f t="shared" si="11"/>
        <v>407846.06722363504</v>
      </c>
      <c r="GZ90" s="378">
        <f t="shared" si="12"/>
        <v>0</v>
      </c>
      <c r="HA90" s="378">
        <f t="shared" si="13"/>
        <v>770.14736842105276</v>
      </c>
    </row>
    <row r="91" spans="1:209" customFormat="1" ht="15">
      <c r="A91" s="266">
        <v>2133</v>
      </c>
      <c r="B91" s="266">
        <v>103233</v>
      </c>
      <c r="C91" s="266" t="s">
        <v>605</v>
      </c>
      <c r="D91" s="175" t="s">
        <v>385</v>
      </c>
      <c r="E91" s="267" t="s">
        <v>573</v>
      </c>
      <c r="F91" s="267" t="s">
        <v>571</v>
      </c>
      <c r="G91" s="320"/>
      <c r="H91" s="377">
        <v>2724067.6081297249</v>
      </c>
      <c r="I91" s="377">
        <v>-10927.519999999999</v>
      </c>
      <c r="J91" s="377">
        <v>-46374.720000000001</v>
      </c>
      <c r="K91" s="377">
        <v>2666765.3681297246</v>
      </c>
      <c r="L91" s="378"/>
      <c r="M91" s="379">
        <v>227005.63401081041</v>
      </c>
      <c r="N91" s="379">
        <v>0</v>
      </c>
      <c r="O91" s="380"/>
      <c r="P91" s="380">
        <v>0</v>
      </c>
      <c r="Q91" s="380">
        <v>0</v>
      </c>
      <c r="R91" s="380">
        <v>0</v>
      </c>
      <c r="S91" s="380">
        <v>0</v>
      </c>
      <c r="T91" s="380">
        <v>0</v>
      </c>
      <c r="U91" s="380">
        <v>0</v>
      </c>
      <c r="V91" s="379">
        <v>-910.62666666666655</v>
      </c>
      <c r="W91" s="379">
        <v>-3864.56</v>
      </c>
      <c r="X91" s="380"/>
      <c r="Y91" s="380">
        <v>0</v>
      </c>
      <c r="Z91" s="379">
        <v>222230.44734414373</v>
      </c>
      <c r="AA91" s="381">
        <v>227005.63401081041</v>
      </c>
      <c r="AB91" s="381"/>
      <c r="AC91" s="382"/>
      <c r="AD91" s="382">
        <v>0</v>
      </c>
      <c r="AE91" s="382">
        <v>0</v>
      </c>
      <c r="AF91" s="382">
        <v>0</v>
      </c>
      <c r="AG91" s="382"/>
      <c r="AH91" s="382">
        <v>0</v>
      </c>
      <c r="AI91" s="382">
        <v>0</v>
      </c>
      <c r="AJ91" s="381">
        <v>-910.62666666666655</v>
      </c>
      <c r="AK91" s="381">
        <v>-3864.56</v>
      </c>
      <c r="AL91" s="382"/>
      <c r="AM91" s="382">
        <v>0</v>
      </c>
      <c r="AN91" s="381">
        <v>222230.44734414373</v>
      </c>
      <c r="AO91" s="383">
        <v>227005.63401081041</v>
      </c>
      <c r="AP91" s="383"/>
      <c r="AQ91" s="384"/>
      <c r="AR91" s="384">
        <v>0</v>
      </c>
      <c r="AS91" s="384">
        <v>0</v>
      </c>
      <c r="AT91" s="384">
        <v>0</v>
      </c>
      <c r="AU91" s="384"/>
      <c r="AV91" s="384">
        <v>0</v>
      </c>
      <c r="AW91" s="384">
        <v>0</v>
      </c>
      <c r="AX91" s="383">
        <v>-910.62666666666655</v>
      </c>
      <c r="AY91" s="383">
        <v>-3864.56</v>
      </c>
      <c r="AZ91" s="384"/>
      <c r="BA91" s="384">
        <v>0</v>
      </c>
      <c r="BB91" s="383">
        <v>222230.44734414373</v>
      </c>
      <c r="BC91" s="385">
        <v>227005.63401081041</v>
      </c>
      <c r="BD91" s="385"/>
      <c r="BE91" s="386"/>
      <c r="BF91" s="386">
        <v>0</v>
      </c>
      <c r="BG91" s="386">
        <v>0</v>
      </c>
      <c r="BH91" s="386">
        <v>0</v>
      </c>
      <c r="BI91" s="386"/>
      <c r="BJ91" s="386">
        <v>0</v>
      </c>
      <c r="BK91" s="386">
        <v>0</v>
      </c>
      <c r="BL91" s="385">
        <v>-910.62666666666655</v>
      </c>
      <c r="BM91" s="385">
        <v>-3864.56</v>
      </c>
      <c r="BN91" s="386"/>
      <c r="BO91" s="386"/>
      <c r="BP91" s="385">
        <v>222230.44734414373</v>
      </c>
      <c r="BQ91" s="387">
        <v>227005.63401081041</v>
      </c>
      <c r="BR91" s="387"/>
      <c r="BS91" s="388"/>
      <c r="BT91" s="388">
        <v>0</v>
      </c>
      <c r="BU91" s="388">
        <v>0</v>
      </c>
      <c r="BV91" s="388">
        <v>0</v>
      </c>
      <c r="BW91" s="388"/>
      <c r="BX91" s="388">
        <v>0</v>
      </c>
      <c r="BY91" s="388">
        <v>0</v>
      </c>
      <c r="BZ91" s="387">
        <v>-910.62666666666655</v>
      </c>
      <c r="CA91" s="387">
        <v>-3864.56</v>
      </c>
      <c r="CB91" s="388"/>
      <c r="CC91" s="388"/>
      <c r="CD91" s="387">
        <v>222230.44734414373</v>
      </c>
      <c r="CE91" s="389">
        <v>227005.63401081041</v>
      </c>
      <c r="CF91" s="389">
        <v>0</v>
      </c>
      <c r="CG91" s="390"/>
      <c r="CH91" s="390">
        <v>0</v>
      </c>
      <c r="CI91" s="390">
        <v>0</v>
      </c>
      <c r="CJ91" s="390">
        <v>0</v>
      </c>
      <c r="CK91" s="390">
        <v>0</v>
      </c>
      <c r="CL91" s="390">
        <v>0</v>
      </c>
      <c r="CM91" s="390">
        <v>0</v>
      </c>
      <c r="CN91" s="389">
        <v>-910.62666666666655</v>
      </c>
      <c r="CO91" s="389">
        <v>-3864.56</v>
      </c>
      <c r="CP91" s="390"/>
      <c r="CQ91" s="390"/>
      <c r="CR91" s="389">
        <v>222230.44734414373</v>
      </c>
      <c r="CS91" s="391">
        <v>227005.63401081041</v>
      </c>
      <c r="CT91" s="391"/>
      <c r="CU91" s="392"/>
      <c r="CV91" s="392">
        <v>0</v>
      </c>
      <c r="CW91" s="392">
        <v>0</v>
      </c>
      <c r="CX91" s="392">
        <v>0</v>
      </c>
      <c r="CY91" s="392"/>
      <c r="CZ91" s="392">
        <v>0</v>
      </c>
      <c r="DA91" s="392">
        <v>0</v>
      </c>
      <c r="DB91" s="391">
        <v>-910.62666666666655</v>
      </c>
      <c r="DC91" s="391">
        <v>-3864.56</v>
      </c>
      <c r="DD91" s="392"/>
      <c r="DE91" s="392"/>
      <c r="DF91" s="391">
        <v>222230.44734414373</v>
      </c>
      <c r="DG91" s="385">
        <v>227005.63401081041</v>
      </c>
      <c r="DH91" s="385"/>
      <c r="DI91" s="386"/>
      <c r="DJ91" s="386">
        <v>0</v>
      </c>
      <c r="DK91" s="386">
        <v>0</v>
      </c>
      <c r="DL91" s="386">
        <v>0</v>
      </c>
      <c r="DM91" s="386"/>
      <c r="DN91" s="386">
        <v>0</v>
      </c>
      <c r="DO91" s="386">
        <v>0</v>
      </c>
      <c r="DP91" s="385">
        <v>-910.62666666666655</v>
      </c>
      <c r="DQ91" s="385">
        <v>-3864.56</v>
      </c>
      <c r="DR91" s="386"/>
      <c r="DS91" s="386"/>
      <c r="DT91" s="385">
        <v>222230.44734414373</v>
      </c>
      <c r="DU91" s="393">
        <v>227005.63401081041</v>
      </c>
      <c r="DV91" s="393"/>
      <c r="DW91" s="394"/>
      <c r="DX91" s="394">
        <v>0</v>
      </c>
      <c r="DY91" s="394">
        <v>0</v>
      </c>
      <c r="DZ91" s="394">
        <v>0</v>
      </c>
      <c r="EA91" s="394"/>
      <c r="EB91" s="394">
        <v>0</v>
      </c>
      <c r="EC91" s="394">
        <v>0</v>
      </c>
      <c r="ED91" s="393">
        <v>-910.62666666666655</v>
      </c>
      <c r="EE91" s="393">
        <v>-3864.56</v>
      </c>
      <c r="EF91" s="394"/>
      <c r="EG91" s="394"/>
      <c r="EH91" s="393">
        <v>222230.44734414373</v>
      </c>
      <c r="EI91" s="383">
        <v>227005.63401081041</v>
      </c>
      <c r="EJ91" s="383">
        <v>0</v>
      </c>
      <c r="EK91" s="384"/>
      <c r="EL91" s="384">
        <v>0</v>
      </c>
      <c r="EM91" s="384">
        <v>0</v>
      </c>
      <c r="EN91" s="384">
        <v>0</v>
      </c>
      <c r="EO91" s="384">
        <v>0</v>
      </c>
      <c r="EP91" s="384">
        <v>0</v>
      </c>
      <c r="EQ91" s="384">
        <v>0</v>
      </c>
      <c r="ER91" s="383">
        <v>-910.62666666666655</v>
      </c>
      <c r="ES91" s="383">
        <v>-3864.56</v>
      </c>
      <c r="ET91" s="384"/>
      <c r="EU91" s="384"/>
      <c r="EV91" s="383">
        <v>222230.44734414373</v>
      </c>
      <c r="EW91" s="381">
        <v>227005.63401081041</v>
      </c>
      <c r="EX91" s="381"/>
      <c r="EY91" s="382"/>
      <c r="EZ91" s="382">
        <v>0</v>
      </c>
      <c r="FA91" s="382">
        <v>0</v>
      </c>
      <c r="FB91" s="382">
        <v>0</v>
      </c>
      <c r="FC91" s="382"/>
      <c r="FD91" s="382">
        <v>0</v>
      </c>
      <c r="FE91" s="382">
        <v>0</v>
      </c>
      <c r="FF91" s="381">
        <v>-910.62666666666655</v>
      </c>
      <c r="FG91" s="381">
        <v>-3864.56</v>
      </c>
      <c r="FH91" s="382"/>
      <c r="FI91" s="382"/>
      <c r="FJ91" s="381">
        <v>222230.44734414373</v>
      </c>
      <c r="FK91" s="387">
        <v>227005.63401081041</v>
      </c>
      <c r="FL91" s="387"/>
      <c r="FM91" s="388"/>
      <c r="FN91" s="388">
        <v>0</v>
      </c>
      <c r="FO91" s="388">
        <v>0</v>
      </c>
      <c r="FP91" s="388">
        <v>0</v>
      </c>
      <c r="FQ91" s="388"/>
      <c r="FR91" s="388">
        <v>0</v>
      </c>
      <c r="FS91" s="388">
        <v>0</v>
      </c>
      <c r="FT91" s="387">
        <v>-910.62666666666655</v>
      </c>
      <c r="FU91" s="387">
        <v>-3864.56</v>
      </c>
      <c r="FV91" s="388"/>
      <c r="FW91" s="388"/>
      <c r="FX91" s="387">
        <v>222230.44734414373</v>
      </c>
      <c r="FY91" s="378"/>
      <c r="FZ91" s="395">
        <f t="shared" si="9"/>
        <v>2724067.6081297249</v>
      </c>
      <c r="GA91" s="395">
        <f t="shared" si="9"/>
        <v>0</v>
      </c>
      <c r="GB91" s="395">
        <f t="shared" si="9"/>
        <v>0</v>
      </c>
      <c r="GC91" s="395">
        <f t="shared" si="9"/>
        <v>-10927.520000000002</v>
      </c>
      <c r="GD91" s="395">
        <f t="shared" si="9"/>
        <v>-46374.719999999994</v>
      </c>
      <c r="GE91" s="395">
        <f t="shared" si="9"/>
        <v>0</v>
      </c>
      <c r="GF91" s="378"/>
      <c r="GG91" s="395">
        <f t="shared" si="10"/>
        <v>681016.90203243122</v>
      </c>
      <c r="GH91" s="395">
        <f t="shared" si="8"/>
        <v>0</v>
      </c>
      <c r="GI91" s="395">
        <f t="shared" si="8"/>
        <v>0</v>
      </c>
      <c r="GJ91" s="395">
        <f t="shared" si="8"/>
        <v>-2731.8799999999997</v>
      </c>
      <c r="GK91" s="395">
        <f t="shared" si="8"/>
        <v>-11593.68</v>
      </c>
      <c r="GL91" s="395">
        <f t="shared" si="8"/>
        <v>0</v>
      </c>
      <c r="GM91" s="395"/>
      <c r="GN91" s="395">
        <v>0</v>
      </c>
      <c r="GO91" s="377">
        <v>0</v>
      </c>
      <c r="GP91" s="378"/>
      <c r="GQ91" s="378"/>
      <c r="GR91" s="378"/>
      <c r="GS91" s="378"/>
      <c r="GT91" s="378"/>
      <c r="GU91" s="378">
        <v>8129</v>
      </c>
      <c r="GV91" s="378"/>
      <c r="GW91" s="378"/>
      <c r="GX91" s="378"/>
      <c r="GY91" s="378">
        <f t="shared" si="11"/>
        <v>681016.90203243122</v>
      </c>
      <c r="GZ91" s="378">
        <f t="shared" si="12"/>
        <v>0</v>
      </c>
      <c r="HA91" s="378">
        <f t="shared" si="13"/>
        <v>0</v>
      </c>
    </row>
    <row r="92" spans="1:209" customFormat="1" ht="15">
      <c r="A92" s="266">
        <v>2406</v>
      </c>
      <c r="B92" s="266">
        <v>103345</v>
      </c>
      <c r="C92" s="266" t="s">
        <v>753</v>
      </c>
      <c r="D92" s="175" t="s">
        <v>532</v>
      </c>
      <c r="E92" s="267" t="s">
        <v>573</v>
      </c>
      <c r="F92" s="267" t="s">
        <v>571</v>
      </c>
      <c r="G92" s="320"/>
      <c r="H92" s="377">
        <v>1267715.2672000001</v>
      </c>
      <c r="I92" s="377">
        <v>-5268.16</v>
      </c>
      <c r="J92" s="377">
        <v>-12359.45</v>
      </c>
      <c r="K92" s="377">
        <v>1250087.6572000002</v>
      </c>
      <c r="L92" s="378"/>
      <c r="M92" s="379">
        <v>105642.93893333334</v>
      </c>
      <c r="N92" s="379">
        <v>0</v>
      </c>
      <c r="O92" s="380"/>
      <c r="P92" s="380">
        <v>0</v>
      </c>
      <c r="Q92" s="380">
        <v>0</v>
      </c>
      <c r="R92" s="380">
        <v>0</v>
      </c>
      <c r="S92" s="380">
        <v>0</v>
      </c>
      <c r="T92" s="380">
        <v>0</v>
      </c>
      <c r="U92" s="380">
        <v>0</v>
      </c>
      <c r="V92" s="379">
        <v>-439.01333333333332</v>
      </c>
      <c r="W92" s="379">
        <v>-1029.9541666666667</v>
      </c>
      <c r="X92" s="380"/>
      <c r="Y92" s="380">
        <v>0</v>
      </c>
      <c r="Z92" s="379">
        <v>104173.97143333334</v>
      </c>
      <c r="AA92" s="381">
        <v>105642.93893333334</v>
      </c>
      <c r="AB92" s="381"/>
      <c r="AC92" s="382"/>
      <c r="AD92" s="382">
        <v>0</v>
      </c>
      <c r="AE92" s="382">
        <v>0</v>
      </c>
      <c r="AF92" s="382">
        <v>0</v>
      </c>
      <c r="AG92" s="382"/>
      <c r="AH92" s="382">
        <v>0</v>
      </c>
      <c r="AI92" s="382">
        <v>0</v>
      </c>
      <c r="AJ92" s="381">
        <v>-439.01333333333332</v>
      </c>
      <c r="AK92" s="381">
        <v>-1029.9541666666667</v>
      </c>
      <c r="AL92" s="382"/>
      <c r="AM92" s="382">
        <v>0</v>
      </c>
      <c r="AN92" s="381">
        <v>104173.97143333334</v>
      </c>
      <c r="AO92" s="383">
        <v>105642.93893333334</v>
      </c>
      <c r="AP92" s="383"/>
      <c r="AQ92" s="384"/>
      <c r="AR92" s="384">
        <v>0</v>
      </c>
      <c r="AS92" s="384">
        <v>0</v>
      </c>
      <c r="AT92" s="384">
        <v>0</v>
      </c>
      <c r="AU92" s="384"/>
      <c r="AV92" s="384">
        <v>0</v>
      </c>
      <c r="AW92" s="384">
        <v>0</v>
      </c>
      <c r="AX92" s="383">
        <v>-439.01333333333332</v>
      </c>
      <c r="AY92" s="383">
        <v>-1029.9541666666667</v>
      </c>
      <c r="AZ92" s="384"/>
      <c r="BA92" s="384">
        <v>0</v>
      </c>
      <c r="BB92" s="383">
        <v>104173.97143333334</v>
      </c>
      <c r="BC92" s="385">
        <v>105642.93893333334</v>
      </c>
      <c r="BD92" s="385"/>
      <c r="BE92" s="386"/>
      <c r="BF92" s="386">
        <v>0</v>
      </c>
      <c r="BG92" s="386">
        <v>0</v>
      </c>
      <c r="BH92" s="386">
        <v>0</v>
      </c>
      <c r="BI92" s="386"/>
      <c r="BJ92" s="386">
        <v>0</v>
      </c>
      <c r="BK92" s="386">
        <v>0</v>
      </c>
      <c r="BL92" s="385">
        <v>-439.01333333333332</v>
      </c>
      <c r="BM92" s="385">
        <v>-1029.9541666666667</v>
      </c>
      <c r="BN92" s="386"/>
      <c r="BO92" s="386"/>
      <c r="BP92" s="385">
        <v>104173.97143333334</v>
      </c>
      <c r="BQ92" s="387">
        <v>105642.93893333334</v>
      </c>
      <c r="BR92" s="387"/>
      <c r="BS92" s="388"/>
      <c r="BT92" s="388">
        <v>0</v>
      </c>
      <c r="BU92" s="388">
        <v>0</v>
      </c>
      <c r="BV92" s="388">
        <v>0</v>
      </c>
      <c r="BW92" s="388"/>
      <c r="BX92" s="388">
        <v>0</v>
      </c>
      <c r="BY92" s="388">
        <v>0</v>
      </c>
      <c r="BZ92" s="387">
        <v>-439.01333333333332</v>
      </c>
      <c r="CA92" s="387">
        <v>-1029.9541666666667</v>
      </c>
      <c r="CB92" s="388"/>
      <c r="CC92" s="388"/>
      <c r="CD92" s="387">
        <v>104173.97143333334</v>
      </c>
      <c r="CE92" s="389">
        <v>105642.93893333334</v>
      </c>
      <c r="CF92" s="389">
        <v>0</v>
      </c>
      <c r="CG92" s="390"/>
      <c r="CH92" s="390">
        <v>0</v>
      </c>
      <c r="CI92" s="390">
        <v>0</v>
      </c>
      <c r="CJ92" s="390">
        <v>0</v>
      </c>
      <c r="CK92" s="390">
        <v>0</v>
      </c>
      <c r="CL92" s="390">
        <v>0</v>
      </c>
      <c r="CM92" s="390">
        <v>0</v>
      </c>
      <c r="CN92" s="389">
        <v>-439.01333333333332</v>
      </c>
      <c r="CO92" s="389">
        <v>-1029.9541666666667</v>
      </c>
      <c r="CP92" s="390"/>
      <c r="CQ92" s="390"/>
      <c r="CR92" s="389">
        <v>104173.97143333334</v>
      </c>
      <c r="CS92" s="391">
        <v>105642.93893333334</v>
      </c>
      <c r="CT92" s="391"/>
      <c r="CU92" s="392"/>
      <c r="CV92" s="392">
        <v>0</v>
      </c>
      <c r="CW92" s="392">
        <v>0</v>
      </c>
      <c r="CX92" s="392">
        <v>0</v>
      </c>
      <c r="CY92" s="392"/>
      <c r="CZ92" s="392">
        <v>0</v>
      </c>
      <c r="DA92" s="392">
        <v>0</v>
      </c>
      <c r="DB92" s="391">
        <v>-439.01333333333332</v>
      </c>
      <c r="DC92" s="391">
        <v>-1029.9541666666667</v>
      </c>
      <c r="DD92" s="392"/>
      <c r="DE92" s="392"/>
      <c r="DF92" s="391">
        <v>104173.97143333334</v>
      </c>
      <c r="DG92" s="385">
        <v>105642.93893333334</v>
      </c>
      <c r="DH92" s="385"/>
      <c r="DI92" s="386"/>
      <c r="DJ92" s="386">
        <v>0</v>
      </c>
      <c r="DK92" s="386">
        <v>0</v>
      </c>
      <c r="DL92" s="386">
        <v>0</v>
      </c>
      <c r="DM92" s="386"/>
      <c r="DN92" s="386">
        <v>0</v>
      </c>
      <c r="DO92" s="386">
        <v>0</v>
      </c>
      <c r="DP92" s="385">
        <v>-439.01333333333332</v>
      </c>
      <c r="DQ92" s="385">
        <v>-1029.9541666666667</v>
      </c>
      <c r="DR92" s="386"/>
      <c r="DS92" s="386"/>
      <c r="DT92" s="385">
        <v>104173.97143333334</v>
      </c>
      <c r="DU92" s="393">
        <v>105642.93893333334</v>
      </c>
      <c r="DV92" s="393"/>
      <c r="DW92" s="394"/>
      <c r="DX92" s="394">
        <v>0</v>
      </c>
      <c r="DY92" s="394">
        <v>0</v>
      </c>
      <c r="DZ92" s="394">
        <v>0</v>
      </c>
      <c r="EA92" s="394"/>
      <c r="EB92" s="394">
        <v>0</v>
      </c>
      <c r="EC92" s="394">
        <v>0</v>
      </c>
      <c r="ED92" s="393">
        <v>-439.01333333333332</v>
      </c>
      <c r="EE92" s="393">
        <v>-1029.9541666666667</v>
      </c>
      <c r="EF92" s="394"/>
      <c r="EG92" s="394"/>
      <c r="EH92" s="393">
        <v>104173.97143333334</v>
      </c>
      <c r="EI92" s="383">
        <v>105642.93893333334</v>
      </c>
      <c r="EJ92" s="383">
        <v>0</v>
      </c>
      <c r="EK92" s="384"/>
      <c r="EL92" s="384">
        <v>0</v>
      </c>
      <c r="EM92" s="384">
        <v>0</v>
      </c>
      <c r="EN92" s="384">
        <v>0</v>
      </c>
      <c r="EO92" s="384">
        <v>0</v>
      </c>
      <c r="EP92" s="384">
        <v>0</v>
      </c>
      <c r="EQ92" s="384">
        <v>0</v>
      </c>
      <c r="ER92" s="383">
        <v>-439.01333333333332</v>
      </c>
      <c r="ES92" s="383">
        <v>-1029.9541666666667</v>
      </c>
      <c r="ET92" s="384"/>
      <c r="EU92" s="384"/>
      <c r="EV92" s="383">
        <v>104173.97143333334</v>
      </c>
      <c r="EW92" s="381">
        <v>105642.93893333334</v>
      </c>
      <c r="EX92" s="381"/>
      <c r="EY92" s="382"/>
      <c r="EZ92" s="382">
        <v>0</v>
      </c>
      <c r="FA92" s="382">
        <v>0</v>
      </c>
      <c r="FB92" s="382">
        <v>0</v>
      </c>
      <c r="FC92" s="382"/>
      <c r="FD92" s="382">
        <v>0</v>
      </c>
      <c r="FE92" s="382">
        <v>0</v>
      </c>
      <c r="FF92" s="381">
        <v>-439.01333333333332</v>
      </c>
      <c r="FG92" s="381">
        <v>-1029.9541666666667</v>
      </c>
      <c r="FH92" s="382"/>
      <c r="FI92" s="382"/>
      <c r="FJ92" s="381">
        <v>104173.97143333334</v>
      </c>
      <c r="FK92" s="387">
        <v>105642.93893333334</v>
      </c>
      <c r="FL92" s="387"/>
      <c r="FM92" s="388"/>
      <c r="FN92" s="388">
        <v>0</v>
      </c>
      <c r="FO92" s="388">
        <v>0</v>
      </c>
      <c r="FP92" s="388">
        <v>0</v>
      </c>
      <c r="FQ92" s="388"/>
      <c r="FR92" s="388">
        <v>0</v>
      </c>
      <c r="FS92" s="388">
        <v>0</v>
      </c>
      <c r="FT92" s="387">
        <v>-439.01333333333332</v>
      </c>
      <c r="FU92" s="387">
        <v>-1029.9541666666667</v>
      </c>
      <c r="FV92" s="388"/>
      <c r="FW92" s="388"/>
      <c r="FX92" s="387">
        <v>104173.97143333334</v>
      </c>
      <c r="FY92" s="378"/>
      <c r="FZ92" s="395">
        <f t="shared" si="9"/>
        <v>1267715.2672000004</v>
      </c>
      <c r="GA92" s="395">
        <f t="shared" si="9"/>
        <v>0</v>
      </c>
      <c r="GB92" s="395">
        <f t="shared" si="9"/>
        <v>0</v>
      </c>
      <c r="GC92" s="395">
        <f t="shared" si="9"/>
        <v>-5268.16</v>
      </c>
      <c r="GD92" s="395">
        <f t="shared" si="9"/>
        <v>-12359.449999999999</v>
      </c>
      <c r="GE92" s="395">
        <f t="shared" si="9"/>
        <v>0</v>
      </c>
      <c r="GF92" s="378"/>
      <c r="GG92" s="395">
        <f t="shared" si="10"/>
        <v>316928.81680000003</v>
      </c>
      <c r="GH92" s="395">
        <f t="shared" si="8"/>
        <v>0</v>
      </c>
      <c r="GI92" s="395">
        <f t="shared" si="8"/>
        <v>0</v>
      </c>
      <c r="GJ92" s="395">
        <f t="shared" si="8"/>
        <v>-1317.04</v>
      </c>
      <c r="GK92" s="395">
        <f t="shared" si="8"/>
        <v>-3089.8625000000002</v>
      </c>
      <c r="GL92" s="395">
        <f t="shared" si="8"/>
        <v>0</v>
      </c>
      <c r="GM92" s="395"/>
      <c r="GN92" s="395">
        <v>0</v>
      </c>
      <c r="GO92" s="377">
        <v>0</v>
      </c>
      <c r="GP92" s="378"/>
      <c r="GQ92" s="378"/>
      <c r="GR92" s="378"/>
      <c r="GS92" s="378"/>
      <c r="GT92" s="378"/>
      <c r="GU92" s="378">
        <v>7396</v>
      </c>
      <c r="GV92" s="378"/>
      <c r="GW92" s="378"/>
      <c r="GX92" s="378"/>
      <c r="GY92" s="378">
        <f t="shared" si="11"/>
        <v>316928.81680000003</v>
      </c>
      <c r="GZ92" s="378">
        <f t="shared" si="12"/>
        <v>0</v>
      </c>
      <c r="HA92" s="378">
        <f t="shared" si="13"/>
        <v>0</v>
      </c>
    </row>
    <row r="93" spans="1:209" customFormat="1" ht="15">
      <c r="A93" s="266">
        <v>2416</v>
      </c>
      <c r="B93" s="266">
        <v>103351</v>
      </c>
      <c r="C93" s="266" t="s">
        <v>607</v>
      </c>
      <c r="D93" s="175" t="s">
        <v>387</v>
      </c>
      <c r="E93" s="267" t="s">
        <v>573</v>
      </c>
      <c r="F93" s="267" t="s">
        <v>571</v>
      </c>
      <c r="G93" s="320"/>
      <c r="H93" s="377">
        <v>2133514.7999999998</v>
      </c>
      <c r="I93" s="377">
        <v>-11057.92</v>
      </c>
      <c r="J93" s="377">
        <v>-32594.799999999999</v>
      </c>
      <c r="K93" s="377">
        <v>2089862.0799999998</v>
      </c>
      <c r="L93" s="378"/>
      <c r="M93" s="379">
        <v>177792.9</v>
      </c>
      <c r="N93" s="379">
        <v>0</v>
      </c>
      <c r="O93" s="380"/>
      <c r="P93" s="380">
        <v>0</v>
      </c>
      <c r="Q93" s="380">
        <v>0</v>
      </c>
      <c r="R93" s="380">
        <v>0</v>
      </c>
      <c r="S93" s="380">
        <v>0</v>
      </c>
      <c r="T93" s="380">
        <v>0</v>
      </c>
      <c r="U93" s="380">
        <v>0</v>
      </c>
      <c r="V93" s="379">
        <v>-921.49333333333334</v>
      </c>
      <c r="W93" s="379">
        <v>-2716.2333333333331</v>
      </c>
      <c r="X93" s="380"/>
      <c r="Y93" s="380">
        <v>0</v>
      </c>
      <c r="Z93" s="379">
        <v>174155.17333333331</v>
      </c>
      <c r="AA93" s="381">
        <v>177792.9</v>
      </c>
      <c r="AB93" s="381"/>
      <c r="AC93" s="382"/>
      <c r="AD93" s="382">
        <v>0</v>
      </c>
      <c r="AE93" s="382">
        <v>0</v>
      </c>
      <c r="AF93" s="382">
        <v>0</v>
      </c>
      <c r="AG93" s="382"/>
      <c r="AH93" s="382">
        <v>0</v>
      </c>
      <c r="AI93" s="382">
        <v>0</v>
      </c>
      <c r="AJ93" s="381">
        <v>-921.49333333333334</v>
      </c>
      <c r="AK93" s="381">
        <v>-2716.2333333333331</v>
      </c>
      <c r="AL93" s="382"/>
      <c r="AM93" s="382">
        <v>0</v>
      </c>
      <c r="AN93" s="381">
        <v>174155.17333333331</v>
      </c>
      <c r="AO93" s="383">
        <v>177792.9</v>
      </c>
      <c r="AP93" s="383"/>
      <c r="AQ93" s="384"/>
      <c r="AR93" s="384">
        <v>0</v>
      </c>
      <c r="AS93" s="384">
        <v>0</v>
      </c>
      <c r="AT93" s="384">
        <v>0</v>
      </c>
      <c r="AU93" s="384"/>
      <c r="AV93" s="384">
        <v>0</v>
      </c>
      <c r="AW93" s="384">
        <v>0</v>
      </c>
      <c r="AX93" s="383">
        <v>-921.49333333333334</v>
      </c>
      <c r="AY93" s="383">
        <v>-2716.2333333333331</v>
      </c>
      <c r="AZ93" s="384"/>
      <c r="BA93" s="384">
        <v>0</v>
      </c>
      <c r="BB93" s="383">
        <v>174155.17333333331</v>
      </c>
      <c r="BC93" s="385">
        <v>177792.9</v>
      </c>
      <c r="BD93" s="385"/>
      <c r="BE93" s="386"/>
      <c r="BF93" s="386">
        <v>0</v>
      </c>
      <c r="BG93" s="386">
        <v>0</v>
      </c>
      <c r="BH93" s="386">
        <v>0</v>
      </c>
      <c r="BI93" s="386"/>
      <c r="BJ93" s="386">
        <v>0</v>
      </c>
      <c r="BK93" s="386">
        <v>0</v>
      </c>
      <c r="BL93" s="385">
        <v>-921.49333333333334</v>
      </c>
      <c r="BM93" s="385">
        <v>-2716.2333333333331</v>
      </c>
      <c r="BN93" s="386"/>
      <c r="BO93" s="386"/>
      <c r="BP93" s="385">
        <v>174155.17333333331</v>
      </c>
      <c r="BQ93" s="387">
        <v>177792.9</v>
      </c>
      <c r="BR93" s="387"/>
      <c r="BS93" s="388"/>
      <c r="BT93" s="388">
        <v>0</v>
      </c>
      <c r="BU93" s="388">
        <v>0</v>
      </c>
      <c r="BV93" s="388">
        <v>0</v>
      </c>
      <c r="BW93" s="388"/>
      <c r="BX93" s="388">
        <v>0</v>
      </c>
      <c r="BY93" s="388">
        <v>0</v>
      </c>
      <c r="BZ93" s="387">
        <v>-921.49333333333334</v>
      </c>
      <c r="CA93" s="387">
        <v>-2716.2333333333331</v>
      </c>
      <c r="CB93" s="388"/>
      <c r="CC93" s="388"/>
      <c r="CD93" s="387">
        <v>174155.17333333331</v>
      </c>
      <c r="CE93" s="389">
        <v>177792.9</v>
      </c>
      <c r="CF93" s="389">
        <v>0</v>
      </c>
      <c r="CG93" s="390"/>
      <c r="CH93" s="390">
        <v>0</v>
      </c>
      <c r="CI93" s="390">
        <v>0</v>
      </c>
      <c r="CJ93" s="390">
        <v>0</v>
      </c>
      <c r="CK93" s="390">
        <v>0</v>
      </c>
      <c r="CL93" s="390">
        <v>0</v>
      </c>
      <c r="CM93" s="390">
        <v>0</v>
      </c>
      <c r="CN93" s="389">
        <v>-921.49333333333334</v>
      </c>
      <c r="CO93" s="389">
        <v>-2716.2333333333331</v>
      </c>
      <c r="CP93" s="390"/>
      <c r="CQ93" s="390"/>
      <c r="CR93" s="389">
        <v>174155.17333333331</v>
      </c>
      <c r="CS93" s="391">
        <v>177792.9</v>
      </c>
      <c r="CT93" s="391"/>
      <c r="CU93" s="392"/>
      <c r="CV93" s="392">
        <v>0</v>
      </c>
      <c r="CW93" s="392">
        <v>0</v>
      </c>
      <c r="CX93" s="392">
        <v>0</v>
      </c>
      <c r="CY93" s="392"/>
      <c r="CZ93" s="392">
        <v>0</v>
      </c>
      <c r="DA93" s="392">
        <v>0</v>
      </c>
      <c r="DB93" s="391">
        <v>-921.49333333333334</v>
      </c>
      <c r="DC93" s="391">
        <v>-2716.2333333333331</v>
      </c>
      <c r="DD93" s="392"/>
      <c r="DE93" s="392"/>
      <c r="DF93" s="391">
        <v>174155.17333333331</v>
      </c>
      <c r="DG93" s="385">
        <v>177792.9</v>
      </c>
      <c r="DH93" s="385"/>
      <c r="DI93" s="386"/>
      <c r="DJ93" s="386">
        <v>0</v>
      </c>
      <c r="DK93" s="386">
        <v>0</v>
      </c>
      <c r="DL93" s="386">
        <v>0</v>
      </c>
      <c r="DM93" s="386"/>
      <c r="DN93" s="386">
        <v>0</v>
      </c>
      <c r="DO93" s="386">
        <v>0</v>
      </c>
      <c r="DP93" s="385">
        <v>-921.49333333333334</v>
      </c>
      <c r="DQ93" s="385">
        <v>-2716.2333333333331</v>
      </c>
      <c r="DR93" s="386"/>
      <c r="DS93" s="386"/>
      <c r="DT93" s="385">
        <v>174155.17333333331</v>
      </c>
      <c r="DU93" s="393">
        <v>177792.9</v>
      </c>
      <c r="DV93" s="393"/>
      <c r="DW93" s="394"/>
      <c r="DX93" s="394">
        <v>0</v>
      </c>
      <c r="DY93" s="394">
        <v>0</v>
      </c>
      <c r="DZ93" s="394">
        <v>0</v>
      </c>
      <c r="EA93" s="394"/>
      <c r="EB93" s="394">
        <v>0</v>
      </c>
      <c r="EC93" s="394">
        <v>0</v>
      </c>
      <c r="ED93" s="393">
        <v>-921.49333333333334</v>
      </c>
      <c r="EE93" s="393">
        <v>-2716.2333333333331</v>
      </c>
      <c r="EF93" s="394"/>
      <c r="EG93" s="394"/>
      <c r="EH93" s="393">
        <v>174155.17333333331</v>
      </c>
      <c r="EI93" s="383">
        <v>177792.9</v>
      </c>
      <c r="EJ93" s="383">
        <v>0</v>
      </c>
      <c r="EK93" s="384"/>
      <c r="EL93" s="384">
        <v>0</v>
      </c>
      <c r="EM93" s="384">
        <v>0</v>
      </c>
      <c r="EN93" s="384">
        <v>0</v>
      </c>
      <c r="EO93" s="384">
        <v>0</v>
      </c>
      <c r="EP93" s="384">
        <v>0</v>
      </c>
      <c r="EQ93" s="384">
        <v>0</v>
      </c>
      <c r="ER93" s="383">
        <v>-921.49333333333334</v>
      </c>
      <c r="ES93" s="383">
        <v>-2716.2333333333331</v>
      </c>
      <c r="ET93" s="384"/>
      <c r="EU93" s="384"/>
      <c r="EV93" s="383">
        <v>174155.17333333331</v>
      </c>
      <c r="EW93" s="381">
        <v>177792.9</v>
      </c>
      <c r="EX93" s="381"/>
      <c r="EY93" s="382"/>
      <c r="EZ93" s="382">
        <v>0</v>
      </c>
      <c r="FA93" s="382">
        <v>0</v>
      </c>
      <c r="FB93" s="382">
        <v>0</v>
      </c>
      <c r="FC93" s="382"/>
      <c r="FD93" s="382">
        <v>0</v>
      </c>
      <c r="FE93" s="382">
        <v>0</v>
      </c>
      <c r="FF93" s="381">
        <v>-921.49333333333334</v>
      </c>
      <c r="FG93" s="381">
        <v>-2716.2333333333331</v>
      </c>
      <c r="FH93" s="382"/>
      <c r="FI93" s="382"/>
      <c r="FJ93" s="381">
        <v>174155.17333333331</v>
      </c>
      <c r="FK93" s="387">
        <v>177792.9</v>
      </c>
      <c r="FL93" s="387"/>
      <c r="FM93" s="388"/>
      <c r="FN93" s="388">
        <v>0</v>
      </c>
      <c r="FO93" s="388">
        <v>0</v>
      </c>
      <c r="FP93" s="388">
        <v>0</v>
      </c>
      <c r="FQ93" s="388"/>
      <c r="FR93" s="388">
        <v>0</v>
      </c>
      <c r="FS93" s="388">
        <v>0</v>
      </c>
      <c r="FT93" s="387">
        <v>-921.49333333333334</v>
      </c>
      <c r="FU93" s="387">
        <v>-2716.2333333333331</v>
      </c>
      <c r="FV93" s="388"/>
      <c r="FW93" s="388"/>
      <c r="FX93" s="387">
        <v>174155.17333333331</v>
      </c>
      <c r="FY93" s="378"/>
      <c r="FZ93" s="395">
        <f t="shared" si="9"/>
        <v>2133514.7999999993</v>
      </c>
      <c r="GA93" s="395">
        <f t="shared" si="9"/>
        <v>0</v>
      </c>
      <c r="GB93" s="395">
        <f t="shared" si="9"/>
        <v>0</v>
      </c>
      <c r="GC93" s="395">
        <f t="shared" si="9"/>
        <v>-11057.920000000004</v>
      </c>
      <c r="GD93" s="395">
        <f t="shared" si="9"/>
        <v>-32594.799999999999</v>
      </c>
      <c r="GE93" s="395">
        <f t="shared" si="9"/>
        <v>0</v>
      </c>
      <c r="GF93" s="378"/>
      <c r="GG93" s="395">
        <f t="shared" si="10"/>
        <v>533378.69999999995</v>
      </c>
      <c r="GH93" s="395">
        <f t="shared" si="8"/>
        <v>0</v>
      </c>
      <c r="GI93" s="395">
        <f t="shared" si="8"/>
        <v>0</v>
      </c>
      <c r="GJ93" s="395">
        <f t="shared" si="8"/>
        <v>-2764.48</v>
      </c>
      <c r="GK93" s="395">
        <f t="shared" si="8"/>
        <v>-8148.6999999999989</v>
      </c>
      <c r="GL93" s="395">
        <f t="shared" si="8"/>
        <v>0</v>
      </c>
      <c r="GM93" s="395"/>
      <c r="GN93" s="395">
        <v>0</v>
      </c>
      <c r="GO93" s="377">
        <v>0</v>
      </c>
      <c r="GP93" s="378"/>
      <c r="GQ93" s="378"/>
      <c r="GR93" s="378"/>
      <c r="GS93" s="378"/>
      <c r="GT93" s="378"/>
      <c r="GU93" s="378">
        <v>8071</v>
      </c>
      <c r="GV93" s="378"/>
      <c r="GW93" s="378"/>
      <c r="GX93" s="378"/>
      <c r="GY93" s="378">
        <f t="shared" si="11"/>
        <v>533378.69999999995</v>
      </c>
      <c r="GZ93" s="378">
        <f t="shared" si="12"/>
        <v>0</v>
      </c>
      <c r="HA93" s="378">
        <f t="shared" si="13"/>
        <v>0</v>
      </c>
    </row>
    <row r="94" spans="1:209" customFormat="1" ht="15">
      <c r="A94" s="266">
        <v>3003</v>
      </c>
      <c r="B94" s="266">
        <v>103398</v>
      </c>
      <c r="C94" s="266" t="s">
        <v>684</v>
      </c>
      <c r="D94" s="175" t="s">
        <v>464</v>
      </c>
      <c r="E94" s="267" t="s">
        <v>573</v>
      </c>
      <c r="F94" s="267" t="s">
        <v>571</v>
      </c>
      <c r="G94" s="320"/>
      <c r="H94" s="377">
        <v>1123679.0124784689</v>
      </c>
      <c r="I94" s="377">
        <v>-5476.7999999999993</v>
      </c>
      <c r="J94" s="377">
        <v>-49289.7</v>
      </c>
      <c r="K94" s="377">
        <v>1068912.5124784689</v>
      </c>
      <c r="L94" s="378"/>
      <c r="M94" s="379">
        <v>93639.917706539083</v>
      </c>
      <c r="N94" s="379">
        <v>0</v>
      </c>
      <c r="O94" s="380"/>
      <c r="P94" s="380">
        <v>0</v>
      </c>
      <c r="Q94" s="380">
        <v>0</v>
      </c>
      <c r="R94" s="380">
        <v>0</v>
      </c>
      <c r="S94" s="380">
        <v>0</v>
      </c>
      <c r="T94" s="380">
        <v>0</v>
      </c>
      <c r="U94" s="380">
        <v>0</v>
      </c>
      <c r="V94" s="379">
        <v>-456.39999999999992</v>
      </c>
      <c r="W94" s="379">
        <v>-4107.4749999999995</v>
      </c>
      <c r="X94" s="380"/>
      <c r="Y94" s="380">
        <v>0</v>
      </c>
      <c r="Z94" s="379">
        <v>89076.042706539083</v>
      </c>
      <c r="AA94" s="381">
        <v>93639.917706539083</v>
      </c>
      <c r="AB94" s="381"/>
      <c r="AC94" s="382"/>
      <c r="AD94" s="382">
        <v>0</v>
      </c>
      <c r="AE94" s="382">
        <v>0</v>
      </c>
      <c r="AF94" s="382">
        <v>0</v>
      </c>
      <c r="AG94" s="382"/>
      <c r="AH94" s="382">
        <v>0</v>
      </c>
      <c r="AI94" s="382">
        <v>0</v>
      </c>
      <c r="AJ94" s="381">
        <v>-456.39999999999992</v>
      </c>
      <c r="AK94" s="381">
        <v>-4107.4749999999995</v>
      </c>
      <c r="AL94" s="382"/>
      <c r="AM94" s="382">
        <v>0</v>
      </c>
      <c r="AN94" s="381">
        <v>89076.042706539083</v>
      </c>
      <c r="AO94" s="383">
        <v>93639.917706539083</v>
      </c>
      <c r="AP94" s="383"/>
      <c r="AQ94" s="384"/>
      <c r="AR94" s="384">
        <v>0</v>
      </c>
      <c r="AS94" s="384">
        <v>0</v>
      </c>
      <c r="AT94" s="384">
        <v>0</v>
      </c>
      <c r="AU94" s="384"/>
      <c r="AV94" s="384">
        <v>0</v>
      </c>
      <c r="AW94" s="384">
        <v>0</v>
      </c>
      <c r="AX94" s="383">
        <v>-456.39999999999992</v>
      </c>
      <c r="AY94" s="383">
        <v>-4107.4749999999995</v>
      </c>
      <c r="AZ94" s="384"/>
      <c r="BA94" s="384">
        <v>0</v>
      </c>
      <c r="BB94" s="383">
        <v>89076.042706539083</v>
      </c>
      <c r="BC94" s="385">
        <v>93639.917706539083</v>
      </c>
      <c r="BD94" s="385"/>
      <c r="BE94" s="386"/>
      <c r="BF94" s="386">
        <v>0</v>
      </c>
      <c r="BG94" s="386">
        <v>0</v>
      </c>
      <c r="BH94" s="386">
        <v>0</v>
      </c>
      <c r="BI94" s="386"/>
      <c r="BJ94" s="386">
        <v>0</v>
      </c>
      <c r="BK94" s="386">
        <v>0</v>
      </c>
      <c r="BL94" s="385">
        <v>-456.39999999999992</v>
      </c>
      <c r="BM94" s="385">
        <v>-4107.4749999999995</v>
      </c>
      <c r="BN94" s="386"/>
      <c r="BO94" s="386"/>
      <c r="BP94" s="385">
        <v>89076.042706539083</v>
      </c>
      <c r="BQ94" s="387">
        <v>93639.917706539083</v>
      </c>
      <c r="BR94" s="387"/>
      <c r="BS94" s="388"/>
      <c r="BT94" s="388">
        <v>0</v>
      </c>
      <c r="BU94" s="388">
        <v>0</v>
      </c>
      <c r="BV94" s="388">
        <v>0</v>
      </c>
      <c r="BW94" s="388"/>
      <c r="BX94" s="388">
        <v>0</v>
      </c>
      <c r="BY94" s="388">
        <v>0</v>
      </c>
      <c r="BZ94" s="387">
        <v>-456.39999999999992</v>
      </c>
      <c r="CA94" s="387">
        <v>-4107.4749999999995</v>
      </c>
      <c r="CB94" s="388"/>
      <c r="CC94" s="388"/>
      <c r="CD94" s="387">
        <v>89076.042706539083</v>
      </c>
      <c r="CE94" s="389">
        <v>93639.917706539083</v>
      </c>
      <c r="CF94" s="389">
        <v>0</v>
      </c>
      <c r="CG94" s="390"/>
      <c r="CH94" s="390">
        <v>0</v>
      </c>
      <c r="CI94" s="390">
        <v>0</v>
      </c>
      <c r="CJ94" s="390">
        <v>0</v>
      </c>
      <c r="CK94" s="390">
        <v>0</v>
      </c>
      <c r="CL94" s="390">
        <v>0</v>
      </c>
      <c r="CM94" s="390">
        <v>0</v>
      </c>
      <c r="CN94" s="389">
        <v>-456.39999999999992</v>
      </c>
      <c r="CO94" s="389">
        <v>-4107.4749999999995</v>
      </c>
      <c r="CP94" s="390"/>
      <c r="CQ94" s="390"/>
      <c r="CR94" s="389">
        <v>89076.042706539083</v>
      </c>
      <c r="CS94" s="391">
        <v>93639.917706539083</v>
      </c>
      <c r="CT94" s="391"/>
      <c r="CU94" s="392"/>
      <c r="CV94" s="392">
        <v>0</v>
      </c>
      <c r="CW94" s="392">
        <v>0</v>
      </c>
      <c r="CX94" s="392">
        <v>0</v>
      </c>
      <c r="CY94" s="392"/>
      <c r="CZ94" s="392">
        <v>0</v>
      </c>
      <c r="DA94" s="392">
        <v>0</v>
      </c>
      <c r="DB94" s="391">
        <v>-456.39999999999992</v>
      </c>
      <c r="DC94" s="391">
        <v>-4107.4749999999995</v>
      </c>
      <c r="DD94" s="392"/>
      <c r="DE94" s="392"/>
      <c r="DF94" s="391">
        <v>89076.042706539083</v>
      </c>
      <c r="DG94" s="385">
        <v>93639.917706539083</v>
      </c>
      <c r="DH94" s="385"/>
      <c r="DI94" s="386"/>
      <c r="DJ94" s="386">
        <v>0</v>
      </c>
      <c r="DK94" s="386">
        <v>0</v>
      </c>
      <c r="DL94" s="386">
        <v>0</v>
      </c>
      <c r="DM94" s="386"/>
      <c r="DN94" s="386">
        <v>0</v>
      </c>
      <c r="DO94" s="386">
        <v>0</v>
      </c>
      <c r="DP94" s="385">
        <v>-456.39999999999992</v>
      </c>
      <c r="DQ94" s="385">
        <v>-4107.4749999999995</v>
      </c>
      <c r="DR94" s="386"/>
      <c r="DS94" s="386"/>
      <c r="DT94" s="385">
        <v>89076.042706539083</v>
      </c>
      <c r="DU94" s="393">
        <v>93639.917706539083</v>
      </c>
      <c r="DV94" s="393"/>
      <c r="DW94" s="394"/>
      <c r="DX94" s="394">
        <v>0</v>
      </c>
      <c r="DY94" s="394">
        <v>0</v>
      </c>
      <c r="DZ94" s="394">
        <v>0</v>
      </c>
      <c r="EA94" s="394"/>
      <c r="EB94" s="394">
        <v>0</v>
      </c>
      <c r="EC94" s="394">
        <v>0</v>
      </c>
      <c r="ED94" s="393">
        <v>-456.39999999999992</v>
      </c>
      <c r="EE94" s="393">
        <v>-4107.4749999999995</v>
      </c>
      <c r="EF94" s="394"/>
      <c r="EG94" s="394"/>
      <c r="EH94" s="393">
        <v>89076.042706539083</v>
      </c>
      <c r="EI94" s="383">
        <v>93639.917706539083</v>
      </c>
      <c r="EJ94" s="383">
        <v>0</v>
      </c>
      <c r="EK94" s="384"/>
      <c r="EL94" s="384">
        <v>0</v>
      </c>
      <c r="EM94" s="384">
        <v>0</v>
      </c>
      <c r="EN94" s="384">
        <v>0</v>
      </c>
      <c r="EO94" s="384">
        <v>0</v>
      </c>
      <c r="EP94" s="384">
        <v>0</v>
      </c>
      <c r="EQ94" s="384">
        <v>0</v>
      </c>
      <c r="ER94" s="383">
        <v>-456.39999999999992</v>
      </c>
      <c r="ES94" s="383">
        <v>-4107.4749999999995</v>
      </c>
      <c r="ET94" s="384"/>
      <c r="EU94" s="384"/>
      <c r="EV94" s="383">
        <v>89076.042706539083</v>
      </c>
      <c r="EW94" s="381">
        <v>93639.917706539083</v>
      </c>
      <c r="EX94" s="381"/>
      <c r="EY94" s="382"/>
      <c r="EZ94" s="382">
        <v>0</v>
      </c>
      <c r="FA94" s="382">
        <v>0</v>
      </c>
      <c r="FB94" s="382">
        <v>0</v>
      </c>
      <c r="FC94" s="382"/>
      <c r="FD94" s="382">
        <v>0</v>
      </c>
      <c r="FE94" s="382">
        <v>0</v>
      </c>
      <c r="FF94" s="381">
        <v>-456.39999999999992</v>
      </c>
      <c r="FG94" s="381">
        <v>-4107.4749999999995</v>
      </c>
      <c r="FH94" s="382"/>
      <c r="FI94" s="382"/>
      <c r="FJ94" s="381">
        <v>89076.042706539083</v>
      </c>
      <c r="FK94" s="387">
        <v>93639.917706539083</v>
      </c>
      <c r="FL94" s="387"/>
      <c r="FM94" s="388"/>
      <c r="FN94" s="388">
        <v>0</v>
      </c>
      <c r="FO94" s="388">
        <v>0</v>
      </c>
      <c r="FP94" s="388">
        <v>0</v>
      </c>
      <c r="FQ94" s="388"/>
      <c r="FR94" s="388">
        <v>0</v>
      </c>
      <c r="FS94" s="388">
        <v>0</v>
      </c>
      <c r="FT94" s="387">
        <v>-456.39999999999992</v>
      </c>
      <c r="FU94" s="387">
        <v>-4107.4749999999995</v>
      </c>
      <c r="FV94" s="388"/>
      <c r="FW94" s="388"/>
      <c r="FX94" s="387">
        <v>89076.042706539083</v>
      </c>
      <c r="FY94" s="378"/>
      <c r="FZ94" s="395">
        <f t="shared" si="9"/>
        <v>1123679.0124784687</v>
      </c>
      <c r="GA94" s="395">
        <f t="shared" si="9"/>
        <v>0</v>
      </c>
      <c r="GB94" s="395">
        <f t="shared" si="9"/>
        <v>0</v>
      </c>
      <c r="GC94" s="395">
        <f t="shared" si="9"/>
        <v>-5476.7999999999984</v>
      </c>
      <c r="GD94" s="395">
        <f t="shared" si="9"/>
        <v>-49289.69999999999</v>
      </c>
      <c r="GE94" s="395">
        <f t="shared" si="9"/>
        <v>0</v>
      </c>
      <c r="GF94" s="378"/>
      <c r="GG94" s="395">
        <f t="shared" si="10"/>
        <v>280919.75311961723</v>
      </c>
      <c r="GH94" s="395">
        <f t="shared" si="8"/>
        <v>0</v>
      </c>
      <c r="GI94" s="395">
        <f t="shared" si="8"/>
        <v>0</v>
      </c>
      <c r="GJ94" s="395">
        <f t="shared" si="8"/>
        <v>-1369.1999999999998</v>
      </c>
      <c r="GK94" s="395">
        <f t="shared" si="8"/>
        <v>-12322.424999999999</v>
      </c>
      <c r="GL94" s="395">
        <f t="shared" si="8"/>
        <v>0</v>
      </c>
      <c r="GM94" s="395"/>
      <c r="GN94" s="395">
        <v>0</v>
      </c>
      <c r="GO94" s="377">
        <v>0</v>
      </c>
      <c r="GP94" s="378"/>
      <c r="GQ94" s="378"/>
      <c r="GR94" s="378"/>
      <c r="GS94" s="378"/>
      <c r="GT94" s="378"/>
      <c r="GU94" s="378">
        <v>7417</v>
      </c>
      <c r="GV94" s="378"/>
      <c r="GW94" s="378"/>
      <c r="GX94" s="378"/>
      <c r="GY94" s="378">
        <f t="shared" si="11"/>
        <v>280919.75311961723</v>
      </c>
      <c r="GZ94" s="378">
        <f t="shared" si="12"/>
        <v>0</v>
      </c>
      <c r="HA94" s="378">
        <f t="shared" si="13"/>
        <v>0</v>
      </c>
    </row>
    <row r="95" spans="1:209" customFormat="1" ht="15">
      <c r="A95" s="266">
        <v>4245</v>
      </c>
      <c r="B95" s="266">
        <v>103519</v>
      </c>
      <c r="C95" s="266" t="s">
        <v>608</v>
      </c>
      <c r="D95" s="175" t="s">
        <v>388</v>
      </c>
      <c r="E95" s="267" t="s">
        <v>577</v>
      </c>
      <c r="F95" s="267" t="s">
        <v>571</v>
      </c>
      <c r="G95" s="320"/>
      <c r="H95" s="377">
        <v>10413743.885898475</v>
      </c>
      <c r="I95" s="377">
        <v>-25464.449999999997</v>
      </c>
      <c r="J95" s="377">
        <v>-22895.86</v>
      </c>
      <c r="K95" s="377">
        <v>10365383.575898476</v>
      </c>
      <c r="L95" s="378"/>
      <c r="M95" s="379">
        <v>867811.99049153959</v>
      </c>
      <c r="N95" s="379">
        <v>0</v>
      </c>
      <c r="O95" s="380"/>
      <c r="P95" s="380">
        <v>0</v>
      </c>
      <c r="Q95" s="380">
        <v>0</v>
      </c>
      <c r="R95" s="380">
        <v>111744.25</v>
      </c>
      <c r="S95" s="380">
        <v>0</v>
      </c>
      <c r="T95" s="380">
        <v>0</v>
      </c>
      <c r="U95" s="380">
        <v>0</v>
      </c>
      <c r="V95" s="379">
        <v>-2122.0374999999999</v>
      </c>
      <c r="W95" s="379">
        <v>-1907.9883333333335</v>
      </c>
      <c r="X95" s="380"/>
      <c r="Y95" s="380">
        <v>0</v>
      </c>
      <c r="Z95" s="379">
        <v>975526.21465820633</v>
      </c>
      <c r="AA95" s="381">
        <v>867811.99049153959</v>
      </c>
      <c r="AB95" s="381"/>
      <c r="AC95" s="382"/>
      <c r="AD95" s="382">
        <v>0</v>
      </c>
      <c r="AE95" s="382">
        <v>0</v>
      </c>
      <c r="AF95" s="382">
        <v>111744.25</v>
      </c>
      <c r="AG95" s="382"/>
      <c r="AH95" s="382">
        <v>0</v>
      </c>
      <c r="AI95" s="382">
        <v>0</v>
      </c>
      <c r="AJ95" s="381">
        <v>-2122.0374999999999</v>
      </c>
      <c r="AK95" s="381">
        <v>-1907.9883333333335</v>
      </c>
      <c r="AL95" s="382"/>
      <c r="AM95" s="382">
        <v>0</v>
      </c>
      <c r="AN95" s="381">
        <v>975526.21465820633</v>
      </c>
      <c r="AO95" s="383">
        <v>867811.99049153959</v>
      </c>
      <c r="AP95" s="383"/>
      <c r="AQ95" s="384"/>
      <c r="AR95" s="384">
        <v>0</v>
      </c>
      <c r="AS95" s="384">
        <v>0</v>
      </c>
      <c r="AT95" s="384">
        <v>111744.25</v>
      </c>
      <c r="AU95" s="384"/>
      <c r="AV95" s="384">
        <v>0</v>
      </c>
      <c r="AW95" s="384">
        <v>0</v>
      </c>
      <c r="AX95" s="383">
        <v>-2122.0374999999999</v>
      </c>
      <c r="AY95" s="383">
        <v>-1907.9883333333335</v>
      </c>
      <c r="AZ95" s="384"/>
      <c r="BA95" s="384">
        <v>0</v>
      </c>
      <c r="BB95" s="383">
        <v>975526.21465820633</v>
      </c>
      <c r="BC95" s="385">
        <v>867811.99049153959</v>
      </c>
      <c r="BD95" s="385"/>
      <c r="BE95" s="386"/>
      <c r="BF95" s="386">
        <v>0</v>
      </c>
      <c r="BG95" s="386">
        <v>0</v>
      </c>
      <c r="BH95" s="386">
        <v>111744.25</v>
      </c>
      <c r="BI95" s="386"/>
      <c r="BJ95" s="386">
        <v>0</v>
      </c>
      <c r="BK95" s="386">
        <v>0</v>
      </c>
      <c r="BL95" s="385">
        <v>-2122.0374999999999</v>
      </c>
      <c r="BM95" s="385">
        <v>-1907.9883333333335</v>
      </c>
      <c r="BN95" s="386"/>
      <c r="BO95" s="386"/>
      <c r="BP95" s="385">
        <v>975526.21465820633</v>
      </c>
      <c r="BQ95" s="387">
        <v>867811.99049153959</v>
      </c>
      <c r="BR95" s="387"/>
      <c r="BS95" s="388"/>
      <c r="BT95" s="388">
        <v>0</v>
      </c>
      <c r="BU95" s="388">
        <v>0</v>
      </c>
      <c r="BV95" s="388">
        <v>113934.41666666666</v>
      </c>
      <c r="BW95" s="388"/>
      <c r="BX95" s="388">
        <v>0</v>
      </c>
      <c r="BY95" s="388">
        <v>0</v>
      </c>
      <c r="BZ95" s="387">
        <v>-2122.0374999999999</v>
      </c>
      <c r="CA95" s="387">
        <v>-1907.9883333333335</v>
      </c>
      <c r="CB95" s="388"/>
      <c r="CC95" s="388"/>
      <c r="CD95" s="387">
        <v>977716.38132487296</v>
      </c>
      <c r="CE95" s="389">
        <v>867811.99049153959</v>
      </c>
      <c r="CF95" s="389">
        <v>0</v>
      </c>
      <c r="CG95" s="390"/>
      <c r="CH95" s="390">
        <v>0</v>
      </c>
      <c r="CI95" s="390">
        <v>0</v>
      </c>
      <c r="CJ95" s="390">
        <v>113934.41666666666</v>
      </c>
      <c r="CK95" s="390">
        <v>0</v>
      </c>
      <c r="CL95" s="390">
        <v>0</v>
      </c>
      <c r="CM95" s="390">
        <v>0</v>
      </c>
      <c r="CN95" s="389">
        <v>-2122.0374999999999</v>
      </c>
      <c r="CO95" s="389">
        <v>-1907.9883333333335</v>
      </c>
      <c r="CP95" s="390"/>
      <c r="CQ95" s="390"/>
      <c r="CR95" s="389">
        <v>977716.38132487296</v>
      </c>
      <c r="CS95" s="391">
        <v>867811.99049153959</v>
      </c>
      <c r="CT95" s="391"/>
      <c r="CU95" s="392"/>
      <c r="CV95" s="392">
        <v>0</v>
      </c>
      <c r="CW95" s="392">
        <v>0</v>
      </c>
      <c r="CX95" s="392">
        <v>113934.41666666666</v>
      </c>
      <c r="CY95" s="392"/>
      <c r="CZ95" s="392">
        <v>0</v>
      </c>
      <c r="DA95" s="392">
        <v>0</v>
      </c>
      <c r="DB95" s="391">
        <v>-2122.0374999999999</v>
      </c>
      <c r="DC95" s="391">
        <v>-1907.9883333333335</v>
      </c>
      <c r="DD95" s="392"/>
      <c r="DE95" s="392"/>
      <c r="DF95" s="391">
        <v>977716.38132487296</v>
      </c>
      <c r="DG95" s="385">
        <v>867811.99049153959</v>
      </c>
      <c r="DH95" s="385"/>
      <c r="DI95" s="386"/>
      <c r="DJ95" s="386">
        <v>0</v>
      </c>
      <c r="DK95" s="386">
        <v>0</v>
      </c>
      <c r="DL95" s="386">
        <v>113934.41666666666</v>
      </c>
      <c r="DM95" s="386"/>
      <c r="DN95" s="386">
        <v>0</v>
      </c>
      <c r="DO95" s="386">
        <v>0</v>
      </c>
      <c r="DP95" s="385">
        <v>-2122.0374999999999</v>
      </c>
      <c r="DQ95" s="385">
        <v>-1907.9883333333335</v>
      </c>
      <c r="DR95" s="386"/>
      <c r="DS95" s="386"/>
      <c r="DT95" s="385">
        <v>977716.38132487296</v>
      </c>
      <c r="DU95" s="393">
        <v>867811.99049153959</v>
      </c>
      <c r="DV95" s="393"/>
      <c r="DW95" s="394"/>
      <c r="DX95" s="394">
        <v>0</v>
      </c>
      <c r="DY95" s="394">
        <v>0</v>
      </c>
      <c r="DZ95" s="394">
        <v>113934.41666666666</v>
      </c>
      <c r="EA95" s="394"/>
      <c r="EB95" s="394">
        <v>0</v>
      </c>
      <c r="EC95" s="394">
        <v>0</v>
      </c>
      <c r="ED95" s="393">
        <v>-2122.0374999999999</v>
      </c>
      <c r="EE95" s="393">
        <v>-1907.9883333333335</v>
      </c>
      <c r="EF95" s="394"/>
      <c r="EG95" s="394"/>
      <c r="EH95" s="393">
        <v>977716.38132487296</v>
      </c>
      <c r="EI95" s="383">
        <v>867811.99049153959</v>
      </c>
      <c r="EJ95" s="383">
        <v>0</v>
      </c>
      <c r="EK95" s="384"/>
      <c r="EL95" s="384">
        <v>0</v>
      </c>
      <c r="EM95" s="384">
        <v>0</v>
      </c>
      <c r="EN95" s="384">
        <v>113934.41666666666</v>
      </c>
      <c r="EO95" s="384">
        <v>0</v>
      </c>
      <c r="EP95" s="384">
        <v>0</v>
      </c>
      <c r="EQ95" s="384">
        <v>0</v>
      </c>
      <c r="ER95" s="383">
        <v>-2122.0374999999999</v>
      </c>
      <c r="ES95" s="383">
        <v>-1907.9883333333335</v>
      </c>
      <c r="ET95" s="384"/>
      <c r="EU95" s="384"/>
      <c r="EV95" s="383">
        <v>977716.38132487296</v>
      </c>
      <c r="EW95" s="381">
        <v>867811.99049153959</v>
      </c>
      <c r="EX95" s="381"/>
      <c r="EY95" s="382"/>
      <c r="EZ95" s="382">
        <v>0</v>
      </c>
      <c r="FA95" s="382">
        <v>0</v>
      </c>
      <c r="FB95" s="382">
        <v>113934.41666666666</v>
      </c>
      <c r="FC95" s="382"/>
      <c r="FD95" s="382">
        <v>0</v>
      </c>
      <c r="FE95" s="382">
        <v>0</v>
      </c>
      <c r="FF95" s="381">
        <v>-2122.0374999999999</v>
      </c>
      <c r="FG95" s="381">
        <v>-1907.9883333333335</v>
      </c>
      <c r="FH95" s="382"/>
      <c r="FI95" s="382"/>
      <c r="FJ95" s="381">
        <v>977716.38132487296</v>
      </c>
      <c r="FK95" s="387">
        <v>867811.99049153959</v>
      </c>
      <c r="FL95" s="387"/>
      <c r="FM95" s="388"/>
      <c r="FN95" s="388">
        <v>0</v>
      </c>
      <c r="FO95" s="388">
        <v>0</v>
      </c>
      <c r="FP95" s="388">
        <v>113934.41666666666</v>
      </c>
      <c r="FQ95" s="388"/>
      <c r="FR95" s="388">
        <v>0</v>
      </c>
      <c r="FS95" s="388">
        <v>0</v>
      </c>
      <c r="FT95" s="387">
        <v>-2122.0374999999999</v>
      </c>
      <c r="FU95" s="387">
        <v>-1907.9883333333335</v>
      </c>
      <c r="FV95" s="388"/>
      <c r="FW95" s="388"/>
      <c r="FX95" s="387">
        <v>977716.38132487296</v>
      </c>
      <c r="FY95" s="378"/>
      <c r="FZ95" s="395">
        <f t="shared" si="9"/>
        <v>10413743.885898473</v>
      </c>
      <c r="GA95" s="395">
        <f t="shared" si="9"/>
        <v>1358452.3333333333</v>
      </c>
      <c r="GB95" s="395">
        <f t="shared" si="9"/>
        <v>0</v>
      </c>
      <c r="GC95" s="395">
        <f t="shared" si="9"/>
        <v>-25464.449999999993</v>
      </c>
      <c r="GD95" s="395">
        <f t="shared" si="9"/>
        <v>-22895.860000000004</v>
      </c>
      <c r="GE95" s="395">
        <f t="shared" si="9"/>
        <v>0</v>
      </c>
      <c r="GF95" s="378"/>
      <c r="GG95" s="395">
        <f t="shared" si="10"/>
        <v>2603435.9714746187</v>
      </c>
      <c r="GH95" s="395">
        <f t="shared" si="8"/>
        <v>335232.75</v>
      </c>
      <c r="GI95" s="395">
        <f t="shared" si="8"/>
        <v>0</v>
      </c>
      <c r="GJ95" s="395">
        <f t="shared" si="8"/>
        <v>-6366.1124999999993</v>
      </c>
      <c r="GK95" s="395">
        <f t="shared" si="8"/>
        <v>-5723.9650000000001</v>
      </c>
      <c r="GL95" s="395">
        <f t="shared" si="8"/>
        <v>0</v>
      </c>
      <c r="GM95" s="395"/>
      <c r="GN95" s="395">
        <v>0</v>
      </c>
      <c r="GO95" s="377">
        <v>0</v>
      </c>
      <c r="GP95" s="378"/>
      <c r="GQ95" s="378"/>
      <c r="GR95" s="378"/>
      <c r="GS95" s="378"/>
      <c r="GT95" s="378"/>
      <c r="GU95" s="378">
        <v>0</v>
      </c>
      <c r="GV95" s="378"/>
      <c r="GW95" s="378"/>
      <c r="GX95" s="378"/>
      <c r="GY95" s="378">
        <f t="shared" si="11"/>
        <v>2603435.9714746187</v>
      </c>
      <c r="GZ95" s="378">
        <f t="shared" si="12"/>
        <v>335232.75</v>
      </c>
      <c r="HA95" s="378">
        <f t="shared" si="13"/>
        <v>0</v>
      </c>
    </row>
    <row r="96" spans="1:209" customFormat="1" ht="15">
      <c r="A96" s="266">
        <v>2457</v>
      </c>
      <c r="B96" s="266">
        <v>103384</v>
      </c>
      <c r="C96" s="266" t="s">
        <v>685</v>
      </c>
      <c r="D96" s="175" t="s">
        <v>465</v>
      </c>
      <c r="E96" s="267" t="s">
        <v>573</v>
      </c>
      <c r="F96" s="267" t="s">
        <v>571</v>
      </c>
      <c r="G96" s="320"/>
      <c r="H96" s="377">
        <v>2518091.9250295158</v>
      </c>
      <c r="I96" s="377">
        <v>-10849.279999999999</v>
      </c>
      <c r="J96" s="377">
        <v>-31799.81</v>
      </c>
      <c r="K96" s="377">
        <v>2475442.8350295159</v>
      </c>
      <c r="L96" s="378"/>
      <c r="M96" s="379">
        <v>209840.99375245965</v>
      </c>
      <c r="N96" s="379">
        <v>45969.532631578957</v>
      </c>
      <c r="O96" s="380"/>
      <c r="P96" s="380">
        <v>0</v>
      </c>
      <c r="Q96" s="380">
        <v>486.11111111111114</v>
      </c>
      <c r="R96" s="380">
        <v>0</v>
      </c>
      <c r="S96" s="380">
        <v>0</v>
      </c>
      <c r="T96" s="380">
        <v>0</v>
      </c>
      <c r="U96" s="380">
        <v>1612.9650000000001</v>
      </c>
      <c r="V96" s="379">
        <v>-904.10666666666657</v>
      </c>
      <c r="W96" s="379">
        <v>-2649.9841666666666</v>
      </c>
      <c r="X96" s="380"/>
      <c r="Y96" s="380">
        <v>0</v>
      </c>
      <c r="Z96" s="379">
        <v>254355.51166181642</v>
      </c>
      <c r="AA96" s="381">
        <v>209840.99375245965</v>
      </c>
      <c r="AB96" s="381"/>
      <c r="AC96" s="382"/>
      <c r="AD96" s="382">
        <v>0</v>
      </c>
      <c r="AE96" s="382">
        <v>486.11111111111114</v>
      </c>
      <c r="AF96" s="382">
        <v>0</v>
      </c>
      <c r="AG96" s="382"/>
      <c r="AH96" s="382">
        <v>0</v>
      </c>
      <c r="AI96" s="382">
        <v>1612.9650000000001</v>
      </c>
      <c r="AJ96" s="381">
        <v>-904.10666666666657</v>
      </c>
      <c r="AK96" s="381">
        <v>-2649.9841666666666</v>
      </c>
      <c r="AL96" s="382"/>
      <c r="AM96" s="382">
        <v>0</v>
      </c>
      <c r="AN96" s="381">
        <v>208385.97903023745</v>
      </c>
      <c r="AO96" s="383">
        <v>209840.99375245965</v>
      </c>
      <c r="AP96" s="383"/>
      <c r="AQ96" s="384"/>
      <c r="AR96" s="384">
        <v>0</v>
      </c>
      <c r="AS96" s="384">
        <v>486.11111111111114</v>
      </c>
      <c r="AT96" s="384">
        <v>0</v>
      </c>
      <c r="AU96" s="384"/>
      <c r="AV96" s="384">
        <v>0</v>
      </c>
      <c r="AW96" s="384">
        <v>1612.9650000000001</v>
      </c>
      <c r="AX96" s="383">
        <v>-904.10666666666657</v>
      </c>
      <c r="AY96" s="383">
        <v>-2649.9841666666666</v>
      </c>
      <c r="AZ96" s="384"/>
      <c r="BA96" s="384">
        <v>0</v>
      </c>
      <c r="BB96" s="383">
        <v>208385.97903023745</v>
      </c>
      <c r="BC96" s="385">
        <v>209840.99375245965</v>
      </c>
      <c r="BD96" s="385"/>
      <c r="BE96" s="386"/>
      <c r="BF96" s="386">
        <v>0</v>
      </c>
      <c r="BG96" s="386">
        <v>486.11111111111114</v>
      </c>
      <c r="BH96" s="386">
        <v>0</v>
      </c>
      <c r="BI96" s="386"/>
      <c r="BJ96" s="386">
        <v>0</v>
      </c>
      <c r="BK96" s="386">
        <v>1612.9650000000001</v>
      </c>
      <c r="BL96" s="385">
        <v>-904.10666666666657</v>
      </c>
      <c r="BM96" s="385">
        <v>-2649.9841666666666</v>
      </c>
      <c r="BN96" s="386"/>
      <c r="BO96" s="386"/>
      <c r="BP96" s="385">
        <v>208385.97903023745</v>
      </c>
      <c r="BQ96" s="387">
        <v>209840.99375245965</v>
      </c>
      <c r="BR96" s="387"/>
      <c r="BS96" s="388"/>
      <c r="BT96" s="388">
        <v>0</v>
      </c>
      <c r="BU96" s="388">
        <v>486.11111111111114</v>
      </c>
      <c r="BV96" s="388">
        <v>0</v>
      </c>
      <c r="BW96" s="388"/>
      <c r="BX96" s="388">
        <v>0</v>
      </c>
      <c r="BY96" s="388">
        <v>1612.9650000000001</v>
      </c>
      <c r="BZ96" s="387">
        <v>-904.10666666666657</v>
      </c>
      <c r="CA96" s="387">
        <v>-2649.9841666666666</v>
      </c>
      <c r="CB96" s="388"/>
      <c r="CC96" s="388"/>
      <c r="CD96" s="387">
        <v>208385.97903023745</v>
      </c>
      <c r="CE96" s="389">
        <v>209840.99375245965</v>
      </c>
      <c r="CF96" s="389">
        <v>26007.47157894737</v>
      </c>
      <c r="CG96" s="390"/>
      <c r="CH96" s="390">
        <v>0</v>
      </c>
      <c r="CI96" s="390">
        <v>486.11111111111114</v>
      </c>
      <c r="CJ96" s="390">
        <v>0</v>
      </c>
      <c r="CK96" s="390">
        <v>0</v>
      </c>
      <c r="CL96" s="390">
        <v>0</v>
      </c>
      <c r="CM96" s="390">
        <v>1612.9650000000001</v>
      </c>
      <c r="CN96" s="389">
        <v>-904.10666666666657</v>
      </c>
      <c r="CO96" s="389">
        <v>-2649.9841666666666</v>
      </c>
      <c r="CP96" s="390"/>
      <c r="CQ96" s="390"/>
      <c r="CR96" s="389">
        <v>234393.45060918483</v>
      </c>
      <c r="CS96" s="391">
        <v>209840.99375245965</v>
      </c>
      <c r="CT96" s="391"/>
      <c r="CU96" s="392"/>
      <c r="CV96" s="392">
        <v>0</v>
      </c>
      <c r="CW96" s="392">
        <v>486.11111111111114</v>
      </c>
      <c r="CX96" s="392">
        <v>0</v>
      </c>
      <c r="CY96" s="392"/>
      <c r="CZ96" s="392">
        <v>0</v>
      </c>
      <c r="DA96" s="392">
        <v>1612.9650000000001</v>
      </c>
      <c r="DB96" s="391">
        <v>-904.10666666666657</v>
      </c>
      <c r="DC96" s="391">
        <v>-2649.9841666666666</v>
      </c>
      <c r="DD96" s="392"/>
      <c r="DE96" s="392"/>
      <c r="DF96" s="391">
        <v>208385.97903023745</v>
      </c>
      <c r="DG96" s="385">
        <v>209840.99375245965</v>
      </c>
      <c r="DH96" s="385"/>
      <c r="DI96" s="386"/>
      <c r="DJ96" s="386">
        <v>0</v>
      </c>
      <c r="DK96" s="386">
        <v>486.11111111111114</v>
      </c>
      <c r="DL96" s="386">
        <v>0</v>
      </c>
      <c r="DM96" s="386"/>
      <c r="DN96" s="386">
        <v>0</v>
      </c>
      <c r="DO96" s="386">
        <v>1612.9650000000001</v>
      </c>
      <c r="DP96" s="385">
        <v>-904.10666666666657</v>
      </c>
      <c r="DQ96" s="385">
        <v>-2649.9841666666666</v>
      </c>
      <c r="DR96" s="386"/>
      <c r="DS96" s="386"/>
      <c r="DT96" s="385">
        <v>208385.97903023745</v>
      </c>
      <c r="DU96" s="393">
        <v>209840.99375245965</v>
      </c>
      <c r="DV96" s="393"/>
      <c r="DW96" s="394"/>
      <c r="DX96" s="394">
        <v>0</v>
      </c>
      <c r="DY96" s="394">
        <v>486.11111111111114</v>
      </c>
      <c r="DZ96" s="394">
        <v>0</v>
      </c>
      <c r="EA96" s="394"/>
      <c r="EB96" s="394">
        <v>0</v>
      </c>
      <c r="EC96" s="394">
        <v>1612.9650000000001</v>
      </c>
      <c r="ED96" s="393">
        <v>-904.10666666666657</v>
      </c>
      <c r="EE96" s="393">
        <v>-2649.9841666666666</v>
      </c>
      <c r="EF96" s="394"/>
      <c r="EG96" s="394"/>
      <c r="EH96" s="393">
        <v>208385.97903023745</v>
      </c>
      <c r="EI96" s="383">
        <v>209840.99375245965</v>
      </c>
      <c r="EJ96" s="383">
        <v>33957.521551246544</v>
      </c>
      <c r="EK96" s="384"/>
      <c r="EL96" s="384">
        <v>0</v>
      </c>
      <c r="EM96" s="384">
        <v>486.11111111111114</v>
      </c>
      <c r="EN96" s="384">
        <v>0</v>
      </c>
      <c r="EO96" s="384">
        <v>0</v>
      </c>
      <c r="EP96" s="384">
        <v>0</v>
      </c>
      <c r="EQ96" s="384">
        <v>1612.9650000000001</v>
      </c>
      <c r="ER96" s="383">
        <v>-904.10666666666657</v>
      </c>
      <c r="ES96" s="383">
        <v>-2649.9841666666666</v>
      </c>
      <c r="ET96" s="384"/>
      <c r="EU96" s="384"/>
      <c r="EV96" s="383">
        <v>242343.500581484</v>
      </c>
      <c r="EW96" s="381">
        <v>209840.99375245965</v>
      </c>
      <c r="EX96" s="381"/>
      <c r="EY96" s="382"/>
      <c r="EZ96" s="382">
        <v>0</v>
      </c>
      <c r="FA96" s="382">
        <v>486.11111111111114</v>
      </c>
      <c r="FB96" s="382">
        <v>0</v>
      </c>
      <c r="FC96" s="382"/>
      <c r="FD96" s="382">
        <v>0</v>
      </c>
      <c r="FE96" s="382">
        <v>1612.9650000000001</v>
      </c>
      <c r="FF96" s="381">
        <v>-904.10666666666657</v>
      </c>
      <c r="FG96" s="381">
        <v>-2649.9841666666666</v>
      </c>
      <c r="FH96" s="382"/>
      <c r="FI96" s="382"/>
      <c r="FJ96" s="381">
        <v>208385.97903023745</v>
      </c>
      <c r="FK96" s="387">
        <v>209840.99375245965</v>
      </c>
      <c r="FL96" s="387"/>
      <c r="FM96" s="388"/>
      <c r="FN96" s="388">
        <v>0</v>
      </c>
      <c r="FO96" s="388">
        <v>486.11111111111114</v>
      </c>
      <c r="FP96" s="388">
        <v>0</v>
      </c>
      <c r="FQ96" s="388"/>
      <c r="FR96" s="388">
        <v>0</v>
      </c>
      <c r="FS96" s="388">
        <v>1612.9650000000001</v>
      </c>
      <c r="FT96" s="387">
        <v>-904.10666666666657</v>
      </c>
      <c r="FU96" s="387">
        <v>-2649.9841666666666</v>
      </c>
      <c r="FV96" s="388"/>
      <c r="FW96" s="388"/>
      <c r="FX96" s="387">
        <v>208385.97903023745</v>
      </c>
      <c r="FY96" s="378"/>
      <c r="FZ96" s="395">
        <f t="shared" si="9"/>
        <v>2629859.7841246207</v>
      </c>
      <c r="GA96" s="395">
        <f t="shared" si="9"/>
        <v>0</v>
      </c>
      <c r="GB96" s="395">
        <f t="shared" si="9"/>
        <v>19355.580000000002</v>
      </c>
      <c r="GC96" s="395">
        <f t="shared" si="9"/>
        <v>-10849.279999999999</v>
      </c>
      <c r="GD96" s="395">
        <f t="shared" si="9"/>
        <v>-31799.809999999994</v>
      </c>
      <c r="GE96" s="395">
        <f t="shared" si="9"/>
        <v>0</v>
      </c>
      <c r="GF96" s="378"/>
      <c r="GG96" s="395">
        <f t="shared" si="10"/>
        <v>676950.84722229128</v>
      </c>
      <c r="GH96" s="395">
        <f t="shared" si="8"/>
        <v>0</v>
      </c>
      <c r="GI96" s="395">
        <f t="shared" si="8"/>
        <v>4838.8950000000004</v>
      </c>
      <c r="GJ96" s="395">
        <f t="shared" si="8"/>
        <v>-2712.3199999999997</v>
      </c>
      <c r="GK96" s="395">
        <f t="shared" si="8"/>
        <v>-7949.9524999999994</v>
      </c>
      <c r="GL96" s="395">
        <f t="shared" si="8"/>
        <v>0</v>
      </c>
      <c r="GM96" s="395"/>
      <c r="GN96" s="395">
        <v>0</v>
      </c>
      <c r="GO96" s="377">
        <v>0</v>
      </c>
      <c r="GP96" s="378"/>
      <c r="GQ96" s="378"/>
      <c r="GR96" s="378"/>
      <c r="GS96" s="378"/>
      <c r="GT96" s="378"/>
      <c r="GU96" s="378">
        <v>8146</v>
      </c>
      <c r="GV96" s="378"/>
      <c r="GW96" s="378"/>
      <c r="GX96" s="378"/>
      <c r="GY96" s="378">
        <f t="shared" si="11"/>
        <v>676950.84722229128</v>
      </c>
      <c r="GZ96" s="378">
        <f t="shared" si="12"/>
        <v>0</v>
      </c>
      <c r="HA96" s="378">
        <f t="shared" si="13"/>
        <v>4838.8950000000004</v>
      </c>
    </row>
    <row r="97" spans="1:209" customFormat="1" ht="15">
      <c r="A97" s="266">
        <v>2142</v>
      </c>
      <c r="B97" s="266">
        <v>103237</v>
      </c>
      <c r="C97" s="266" t="s">
        <v>686</v>
      </c>
      <c r="D97" s="175" t="s">
        <v>466</v>
      </c>
      <c r="E97" s="267" t="s">
        <v>573</v>
      </c>
      <c r="F97" s="267" t="s">
        <v>571</v>
      </c>
      <c r="G97" s="320"/>
      <c r="H97" s="377">
        <v>2653567.6910690647</v>
      </c>
      <c r="I97" s="377">
        <v>-10797.119999999999</v>
      </c>
      <c r="J97" s="377">
        <v>-23115.16</v>
      </c>
      <c r="K97" s="377">
        <v>2619655.4110690644</v>
      </c>
      <c r="L97" s="378"/>
      <c r="M97" s="379">
        <v>221130.64092242206</v>
      </c>
      <c r="N97" s="379">
        <v>23233.08</v>
      </c>
      <c r="O97" s="380"/>
      <c r="P97" s="380">
        <v>0</v>
      </c>
      <c r="Q97" s="380">
        <v>0</v>
      </c>
      <c r="R97" s="380">
        <v>0</v>
      </c>
      <c r="S97" s="380">
        <v>0</v>
      </c>
      <c r="T97" s="380">
        <v>0</v>
      </c>
      <c r="U97" s="380">
        <v>0</v>
      </c>
      <c r="V97" s="379">
        <v>-899.75999999999988</v>
      </c>
      <c r="W97" s="379">
        <v>-1926.2633333333333</v>
      </c>
      <c r="X97" s="380"/>
      <c r="Y97" s="380">
        <v>0</v>
      </c>
      <c r="Z97" s="379">
        <v>241537.69758908873</v>
      </c>
      <c r="AA97" s="381">
        <v>221130.64092242206</v>
      </c>
      <c r="AB97" s="381"/>
      <c r="AC97" s="382"/>
      <c r="AD97" s="382">
        <v>0</v>
      </c>
      <c r="AE97" s="382">
        <v>0</v>
      </c>
      <c r="AF97" s="382">
        <v>0</v>
      </c>
      <c r="AG97" s="382"/>
      <c r="AH97" s="382">
        <v>0</v>
      </c>
      <c r="AI97" s="382">
        <v>0</v>
      </c>
      <c r="AJ97" s="381">
        <v>-899.75999999999988</v>
      </c>
      <c r="AK97" s="381">
        <v>-1926.2633333333333</v>
      </c>
      <c r="AL97" s="382"/>
      <c r="AM97" s="382">
        <v>0</v>
      </c>
      <c r="AN97" s="381">
        <v>218304.61758908871</v>
      </c>
      <c r="AO97" s="383">
        <v>221130.64092242206</v>
      </c>
      <c r="AP97" s="383"/>
      <c r="AQ97" s="384"/>
      <c r="AR97" s="384">
        <v>0</v>
      </c>
      <c r="AS97" s="384">
        <v>0</v>
      </c>
      <c r="AT97" s="384">
        <v>0</v>
      </c>
      <c r="AU97" s="384"/>
      <c r="AV97" s="384">
        <v>0</v>
      </c>
      <c r="AW97" s="384">
        <v>0</v>
      </c>
      <c r="AX97" s="383">
        <v>-899.75999999999988</v>
      </c>
      <c r="AY97" s="383">
        <v>-1926.2633333333333</v>
      </c>
      <c r="AZ97" s="384"/>
      <c r="BA97" s="384">
        <v>0</v>
      </c>
      <c r="BB97" s="383">
        <v>218304.61758908871</v>
      </c>
      <c r="BC97" s="385">
        <v>221130.64092242206</v>
      </c>
      <c r="BD97" s="385"/>
      <c r="BE97" s="386"/>
      <c r="BF97" s="386">
        <v>0</v>
      </c>
      <c r="BG97" s="386">
        <v>0</v>
      </c>
      <c r="BH97" s="386">
        <v>0</v>
      </c>
      <c r="BI97" s="386"/>
      <c r="BJ97" s="386">
        <v>0</v>
      </c>
      <c r="BK97" s="386">
        <v>0</v>
      </c>
      <c r="BL97" s="385">
        <v>-899.75999999999988</v>
      </c>
      <c r="BM97" s="385">
        <v>-1926.2633333333333</v>
      </c>
      <c r="BN97" s="386"/>
      <c r="BO97" s="386"/>
      <c r="BP97" s="385">
        <v>218304.61758908871</v>
      </c>
      <c r="BQ97" s="387">
        <v>221130.64092242206</v>
      </c>
      <c r="BR97" s="387"/>
      <c r="BS97" s="388"/>
      <c r="BT97" s="388">
        <v>0</v>
      </c>
      <c r="BU97" s="388">
        <v>0</v>
      </c>
      <c r="BV97" s="388">
        <v>0</v>
      </c>
      <c r="BW97" s="388"/>
      <c r="BX97" s="388">
        <v>0</v>
      </c>
      <c r="BY97" s="388">
        <v>0</v>
      </c>
      <c r="BZ97" s="387">
        <v>-899.75999999999988</v>
      </c>
      <c r="CA97" s="387">
        <v>-1926.2633333333333</v>
      </c>
      <c r="CB97" s="388"/>
      <c r="CC97" s="388"/>
      <c r="CD97" s="387">
        <v>218304.61758908871</v>
      </c>
      <c r="CE97" s="389">
        <v>221130.64092242206</v>
      </c>
      <c r="CF97" s="389">
        <v>27812.747368421056</v>
      </c>
      <c r="CG97" s="390"/>
      <c r="CH97" s="390">
        <v>0</v>
      </c>
      <c r="CI97" s="390">
        <v>0</v>
      </c>
      <c r="CJ97" s="390">
        <v>0</v>
      </c>
      <c r="CK97" s="390">
        <v>0</v>
      </c>
      <c r="CL97" s="390">
        <v>0</v>
      </c>
      <c r="CM97" s="390">
        <v>0</v>
      </c>
      <c r="CN97" s="389">
        <v>-899.75999999999988</v>
      </c>
      <c r="CO97" s="389">
        <v>-1926.2633333333333</v>
      </c>
      <c r="CP97" s="390"/>
      <c r="CQ97" s="390"/>
      <c r="CR97" s="389">
        <v>246117.36495750977</v>
      </c>
      <c r="CS97" s="391">
        <v>221130.64092242206</v>
      </c>
      <c r="CT97" s="391"/>
      <c r="CU97" s="392"/>
      <c r="CV97" s="392">
        <v>0</v>
      </c>
      <c r="CW97" s="392">
        <v>0</v>
      </c>
      <c r="CX97" s="392">
        <v>0</v>
      </c>
      <c r="CY97" s="392"/>
      <c r="CZ97" s="392">
        <v>0</v>
      </c>
      <c r="DA97" s="392">
        <v>0</v>
      </c>
      <c r="DB97" s="391">
        <v>-899.75999999999988</v>
      </c>
      <c r="DC97" s="391">
        <v>-1926.2633333333333</v>
      </c>
      <c r="DD97" s="392"/>
      <c r="DE97" s="392"/>
      <c r="DF97" s="391">
        <v>218304.61758908871</v>
      </c>
      <c r="DG97" s="385">
        <v>221130.64092242206</v>
      </c>
      <c r="DH97" s="385"/>
      <c r="DI97" s="386"/>
      <c r="DJ97" s="386">
        <v>0</v>
      </c>
      <c r="DK97" s="386">
        <v>0</v>
      </c>
      <c r="DL97" s="386">
        <v>0</v>
      </c>
      <c r="DM97" s="386"/>
      <c r="DN97" s="386">
        <v>0</v>
      </c>
      <c r="DO97" s="386">
        <v>0</v>
      </c>
      <c r="DP97" s="385">
        <v>-899.75999999999988</v>
      </c>
      <c r="DQ97" s="385">
        <v>-1926.2633333333333</v>
      </c>
      <c r="DR97" s="386"/>
      <c r="DS97" s="386"/>
      <c r="DT97" s="385">
        <v>218304.61758908871</v>
      </c>
      <c r="DU97" s="393">
        <v>221130.64092242206</v>
      </c>
      <c r="DV97" s="393"/>
      <c r="DW97" s="394"/>
      <c r="DX97" s="394">
        <v>0</v>
      </c>
      <c r="DY97" s="394">
        <v>0</v>
      </c>
      <c r="DZ97" s="394">
        <v>0</v>
      </c>
      <c r="EA97" s="394"/>
      <c r="EB97" s="394">
        <v>0</v>
      </c>
      <c r="EC97" s="394">
        <v>0</v>
      </c>
      <c r="ED97" s="393">
        <v>-899.75999999999988</v>
      </c>
      <c r="EE97" s="393">
        <v>-1926.2633333333333</v>
      </c>
      <c r="EF97" s="394"/>
      <c r="EG97" s="394"/>
      <c r="EH97" s="393">
        <v>218304.61758908871</v>
      </c>
      <c r="EI97" s="383">
        <v>221130.64092242206</v>
      </c>
      <c r="EJ97" s="383">
        <v>22726.782049861496</v>
      </c>
      <c r="EK97" s="384"/>
      <c r="EL97" s="384">
        <v>0</v>
      </c>
      <c r="EM97" s="384">
        <v>0</v>
      </c>
      <c r="EN97" s="384">
        <v>0</v>
      </c>
      <c r="EO97" s="384">
        <v>0</v>
      </c>
      <c r="EP97" s="384">
        <v>0</v>
      </c>
      <c r="EQ97" s="384">
        <v>0</v>
      </c>
      <c r="ER97" s="383">
        <v>-899.75999999999988</v>
      </c>
      <c r="ES97" s="383">
        <v>-1926.2633333333333</v>
      </c>
      <c r="ET97" s="384"/>
      <c r="EU97" s="384"/>
      <c r="EV97" s="383">
        <v>241031.39963895021</v>
      </c>
      <c r="EW97" s="381">
        <v>221130.64092242206</v>
      </c>
      <c r="EX97" s="381"/>
      <c r="EY97" s="382"/>
      <c r="EZ97" s="382">
        <v>0</v>
      </c>
      <c r="FA97" s="382">
        <v>0</v>
      </c>
      <c r="FB97" s="382">
        <v>0</v>
      </c>
      <c r="FC97" s="382"/>
      <c r="FD97" s="382">
        <v>0</v>
      </c>
      <c r="FE97" s="382">
        <v>0</v>
      </c>
      <c r="FF97" s="381">
        <v>-899.75999999999988</v>
      </c>
      <c r="FG97" s="381">
        <v>-1926.2633333333333</v>
      </c>
      <c r="FH97" s="382"/>
      <c r="FI97" s="382"/>
      <c r="FJ97" s="381">
        <v>218304.61758908871</v>
      </c>
      <c r="FK97" s="387">
        <v>221130.64092242206</v>
      </c>
      <c r="FL97" s="387"/>
      <c r="FM97" s="388"/>
      <c r="FN97" s="388">
        <v>0</v>
      </c>
      <c r="FO97" s="388">
        <v>0</v>
      </c>
      <c r="FP97" s="388">
        <v>0</v>
      </c>
      <c r="FQ97" s="388"/>
      <c r="FR97" s="388">
        <v>0</v>
      </c>
      <c r="FS97" s="388">
        <v>0</v>
      </c>
      <c r="FT97" s="387">
        <v>-899.75999999999988</v>
      </c>
      <c r="FU97" s="387">
        <v>-1926.2633333333333</v>
      </c>
      <c r="FV97" s="388"/>
      <c r="FW97" s="388"/>
      <c r="FX97" s="387">
        <v>218304.61758908871</v>
      </c>
      <c r="FY97" s="378"/>
      <c r="FZ97" s="395">
        <f t="shared" si="9"/>
        <v>2727340.3004873469</v>
      </c>
      <c r="GA97" s="395">
        <f t="shared" si="9"/>
        <v>0</v>
      </c>
      <c r="GB97" s="395">
        <f t="shared" si="9"/>
        <v>0</v>
      </c>
      <c r="GC97" s="395">
        <f t="shared" si="9"/>
        <v>-10797.12</v>
      </c>
      <c r="GD97" s="395">
        <f t="shared" si="9"/>
        <v>-23115.159999999993</v>
      </c>
      <c r="GE97" s="395">
        <f t="shared" si="9"/>
        <v>0</v>
      </c>
      <c r="GF97" s="378"/>
      <c r="GG97" s="395">
        <f t="shared" si="10"/>
        <v>686625.00276726624</v>
      </c>
      <c r="GH97" s="395">
        <f t="shared" si="8"/>
        <v>0</v>
      </c>
      <c r="GI97" s="395">
        <f t="shared" si="8"/>
        <v>0</v>
      </c>
      <c r="GJ97" s="395">
        <f t="shared" si="8"/>
        <v>-2699.2799999999997</v>
      </c>
      <c r="GK97" s="395">
        <f t="shared" si="8"/>
        <v>-5778.79</v>
      </c>
      <c r="GL97" s="395">
        <f t="shared" si="8"/>
        <v>0</v>
      </c>
      <c r="GM97" s="395"/>
      <c r="GN97" s="395">
        <v>0</v>
      </c>
      <c r="GO97" s="377">
        <v>0</v>
      </c>
      <c r="GP97" s="378"/>
      <c r="GQ97" s="378"/>
      <c r="GR97" s="378"/>
      <c r="GS97" s="378"/>
      <c r="GT97" s="378"/>
      <c r="GU97" s="378">
        <v>8162</v>
      </c>
      <c r="GV97" s="378"/>
      <c r="GW97" s="378"/>
      <c r="GX97" s="378"/>
      <c r="GY97" s="378">
        <f t="shared" si="11"/>
        <v>686625.00276726624</v>
      </c>
      <c r="GZ97" s="378">
        <f t="shared" si="12"/>
        <v>0</v>
      </c>
      <c r="HA97" s="378">
        <f t="shared" si="13"/>
        <v>0</v>
      </c>
    </row>
    <row r="98" spans="1:209" customFormat="1" ht="15">
      <c r="A98" s="266">
        <v>2469</v>
      </c>
      <c r="B98" s="266">
        <v>103395</v>
      </c>
      <c r="C98" s="266" t="s">
        <v>687</v>
      </c>
      <c r="D98" s="175" t="s">
        <v>467</v>
      </c>
      <c r="E98" s="267" t="s">
        <v>573</v>
      </c>
      <c r="F98" s="267" t="s">
        <v>571</v>
      </c>
      <c r="G98" s="320"/>
      <c r="H98" s="377">
        <v>1868807.9348310106</v>
      </c>
      <c r="I98" s="377">
        <v>-8267.3599999999988</v>
      </c>
      <c r="J98" s="377">
        <v>-25052.19</v>
      </c>
      <c r="K98" s="377">
        <v>1835488.3848310106</v>
      </c>
      <c r="L98" s="378"/>
      <c r="M98" s="379">
        <v>155733.99456925088</v>
      </c>
      <c r="N98" s="379">
        <v>0</v>
      </c>
      <c r="O98" s="380"/>
      <c r="P98" s="380">
        <v>0</v>
      </c>
      <c r="Q98" s="380">
        <v>0</v>
      </c>
      <c r="R98" s="380">
        <v>0</v>
      </c>
      <c r="S98" s="380">
        <v>0</v>
      </c>
      <c r="T98" s="380">
        <v>0</v>
      </c>
      <c r="U98" s="380">
        <v>0</v>
      </c>
      <c r="V98" s="379">
        <v>-688.9466666666666</v>
      </c>
      <c r="W98" s="379">
        <v>-2087.6824999999999</v>
      </c>
      <c r="X98" s="380"/>
      <c r="Y98" s="380">
        <v>0</v>
      </c>
      <c r="Z98" s="379">
        <v>152957.36540258423</v>
      </c>
      <c r="AA98" s="381">
        <v>155733.99456925088</v>
      </c>
      <c r="AB98" s="381"/>
      <c r="AC98" s="382"/>
      <c r="AD98" s="382">
        <v>0</v>
      </c>
      <c r="AE98" s="382">
        <v>0</v>
      </c>
      <c r="AF98" s="382">
        <v>0</v>
      </c>
      <c r="AG98" s="382"/>
      <c r="AH98" s="382">
        <v>0</v>
      </c>
      <c r="AI98" s="382">
        <v>0</v>
      </c>
      <c r="AJ98" s="381">
        <v>-688.9466666666666</v>
      </c>
      <c r="AK98" s="381">
        <v>-2087.6824999999999</v>
      </c>
      <c r="AL98" s="382"/>
      <c r="AM98" s="382">
        <v>0</v>
      </c>
      <c r="AN98" s="381">
        <v>152957.36540258423</v>
      </c>
      <c r="AO98" s="383">
        <v>155733.99456925088</v>
      </c>
      <c r="AP98" s="383"/>
      <c r="AQ98" s="384"/>
      <c r="AR98" s="384">
        <v>0</v>
      </c>
      <c r="AS98" s="384">
        <v>0</v>
      </c>
      <c r="AT98" s="384">
        <v>0</v>
      </c>
      <c r="AU98" s="384"/>
      <c r="AV98" s="384">
        <v>0</v>
      </c>
      <c r="AW98" s="384">
        <v>0</v>
      </c>
      <c r="AX98" s="383">
        <v>-688.9466666666666</v>
      </c>
      <c r="AY98" s="383">
        <v>-2087.6824999999999</v>
      </c>
      <c r="AZ98" s="384"/>
      <c r="BA98" s="384">
        <v>0</v>
      </c>
      <c r="BB98" s="383">
        <v>152957.36540258423</v>
      </c>
      <c r="BC98" s="385">
        <v>155733.99456925088</v>
      </c>
      <c r="BD98" s="385"/>
      <c r="BE98" s="386"/>
      <c r="BF98" s="386">
        <v>0</v>
      </c>
      <c r="BG98" s="386">
        <v>0</v>
      </c>
      <c r="BH98" s="386">
        <v>0</v>
      </c>
      <c r="BI98" s="386"/>
      <c r="BJ98" s="386">
        <v>0</v>
      </c>
      <c r="BK98" s="386">
        <v>0</v>
      </c>
      <c r="BL98" s="385">
        <v>-688.9466666666666</v>
      </c>
      <c r="BM98" s="385">
        <v>-2087.6824999999999</v>
      </c>
      <c r="BN98" s="386"/>
      <c r="BO98" s="386"/>
      <c r="BP98" s="385">
        <v>152957.36540258423</v>
      </c>
      <c r="BQ98" s="387">
        <v>155733.99456925088</v>
      </c>
      <c r="BR98" s="387"/>
      <c r="BS98" s="388"/>
      <c r="BT98" s="388">
        <v>0</v>
      </c>
      <c r="BU98" s="388">
        <v>0</v>
      </c>
      <c r="BV98" s="388">
        <v>0</v>
      </c>
      <c r="BW98" s="388"/>
      <c r="BX98" s="388">
        <v>0</v>
      </c>
      <c r="BY98" s="388">
        <v>0</v>
      </c>
      <c r="BZ98" s="387">
        <v>-688.9466666666666</v>
      </c>
      <c r="CA98" s="387">
        <v>-2087.6824999999999</v>
      </c>
      <c r="CB98" s="388"/>
      <c r="CC98" s="388"/>
      <c r="CD98" s="387">
        <v>152957.36540258423</v>
      </c>
      <c r="CE98" s="389">
        <v>155733.99456925088</v>
      </c>
      <c r="CF98" s="389">
        <v>0</v>
      </c>
      <c r="CG98" s="390"/>
      <c r="CH98" s="390">
        <v>0</v>
      </c>
      <c r="CI98" s="390">
        <v>0</v>
      </c>
      <c r="CJ98" s="390">
        <v>0</v>
      </c>
      <c r="CK98" s="390">
        <v>0</v>
      </c>
      <c r="CL98" s="390">
        <v>0</v>
      </c>
      <c r="CM98" s="390">
        <v>0</v>
      </c>
      <c r="CN98" s="389">
        <v>-688.9466666666666</v>
      </c>
      <c r="CO98" s="389">
        <v>-2087.6824999999999</v>
      </c>
      <c r="CP98" s="390"/>
      <c r="CQ98" s="390"/>
      <c r="CR98" s="389">
        <v>152957.36540258423</v>
      </c>
      <c r="CS98" s="391">
        <v>155733.99456925088</v>
      </c>
      <c r="CT98" s="391"/>
      <c r="CU98" s="392"/>
      <c r="CV98" s="392">
        <v>0</v>
      </c>
      <c r="CW98" s="392">
        <v>0</v>
      </c>
      <c r="CX98" s="392">
        <v>0</v>
      </c>
      <c r="CY98" s="392"/>
      <c r="CZ98" s="392">
        <v>0</v>
      </c>
      <c r="DA98" s="392">
        <v>0</v>
      </c>
      <c r="DB98" s="391">
        <v>-688.9466666666666</v>
      </c>
      <c r="DC98" s="391">
        <v>-2087.6824999999999</v>
      </c>
      <c r="DD98" s="392"/>
      <c r="DE98" s="392"/>
      <c r="DF98" s="391">
        <v>152957.36540258423</v>
      </c>
      <c r="DG98" s="385">
        <v>155733.99456925088</v>
      </c>
      <c r="DH98" s="385"/>
      <c r="DI98" s="386"/>
      <c r="DJ98" s="386">
        <v>0</v>
      </c>
      <c r="DK98" s="386">
        <v>0</v>
      </c>
      <c r="DL98" s="386">
        <v>0</v>
      </c>
      <c r="DM98" s="386"/>
      <c r="DN98" s="386">
        <v>0</v>
      </c>
      <c r="DO98" s="386">
        <v>0</v>
      </c>
      <c r="DP98" s="385">
        <v>-688.9466666666666</v>
      </c>
      <c r="DQ98" s="385">
        <v>-2087.6824999999999</v>
      </c>
      <c r="DR98" s="386"/>
      <c r="DS98" s="386"/>
      <c r="DT98" s="385">
        <v>152957.36540258423</v>
      </c>
      <c r="DU98" s="393">
        <v>155733.99456925088</v>
      </c>
      <c r="DV98" s="393"/>
      <c r="DW98" s="394"/>
      <c r="DX98" s="394">
        <v>0</v>
      </c>
      <c r="DY98" s="394">
        <v>0</v>
      </c>
      <c r="DZ98" s="394">
        <v>0</v>
      </c>
      <c r="EA98" s="394"/>
      <c r="EB98" s="394">
        <v>0</v>
      </c>
      <c r="EC98" s="394">
        <v>0</v>
      </c>
      <c r="ED98" s="393">
        <v>-688.9466666666666</v>
      </c>
      <c r="EE98" s="393">
        <v>-2087.6824999999999</v>
      </c>
      <c r="EF98" s="394"/>
      <c r="EG98" s="394"/>
      <c r="EH98" s="393">
        <v>152957.36540258423</v>
      </c>
      <c r="EI98" s="383">
        <v>155733.99456925088</v>
      </c>
      <c r="EJ98" s="383">
        <v>0</v>
      </c>
      <c r="EK98" s="384"/>
      <c r="EL98" s="384">
        <v>0</v>
      </c>
      <c r="EM98" s="384">
        <v>0</v>
      </c>
      <c r="EN98" s="384">
        <v>0</v>
      </c>
      <c r="EO98" s="384">
        <v>0</v>
      </c>
      <c r="EP98" s="384">
        <v>0</v>
      </c>
      <c r="EQ98" s="384">
        <v>0</v>
      </c>
      <c r="ER98" s="383">
        <v>-688.9466666666666</v>
      </c>
      <c r="ES98" s="383">
        <v>-2087.6824999999999</v>
      </c>
      <c r="ET98" s="384"/>
      <c r="EU98" s="384"/>
      <c r="EV98" s="383">
        <v>152957.36540258423</v>
      </c>
      <c r="EW98" s="381">
        <v>155733.99456925088</v>
      </c>
      <c r="EX98" s="381"/>
      <c r="EY98" s="382"/>
      <c r="EZ98" s="382">
        <v>0</v>
      </c>
      <c r="FA98" s="382">
        <v>0</v>
      </c>
      <c r="FB98" s="382">
        <v>0</v>
      </c>
      <c r="FC98" s="382"/>
      <c r="FD98" s="382">
        <v>0</v>
      </c>
      <c r="FE98" s="382">
        <v>0</v>
      </c>
      <c r="FF98" s="381">
        <v>-688.9466666666666</v>
      </c>
      <c r="FG98" s="381">
        <v>-2087.6824999999999</v>
      </c>
      <c r="FH98" s="382"/>
      <c r="FI98" s="382"/>
      <c r="FJ98" s="381">
        <v>152957.36540258423</v>
      </c>
      <c r="FK98" s="387">
        <v>155733.99456925088</v>
      </c>
      <c r="FL98" s="387"/>
      <c r="FM98" s="388"/>
      <c r="FN98" s="388">
        <v>0</v>
      </c>
      <c r="FO98" s="388">
        <v>0</v>
      </c>
      <c r="FP98" s="388">
        <v>0</v>
      </c>
      <c r="FQ98" s="388"/>
      <c r="FR98" s="388">
        <v>0</v>
      </c>
      <c r="FS98" s="388">
        <v>0</v>
      </c>
      <c r="FT98" s="387">
        <v>-688.9466666666666</v>
      </c>
      <c r="FU98" s="387">
        <v>-2087.6824999999999</v>
      </c>
      <c r="FV98" s="388"/>
      <c r="FW98" s="388"/>
      <c r="FX98" s="387">
        <v>152957.36540258423</v>
      </c>
      <c r="FY98" s="378"/>
      <c r="FZ98" s="395">
        <f t="shared" si="9"/>
        <v>1868807.9348310104</v>
      </c>
      <c r="GA98" s="395">
        <f t="shared" si="9"/>
        <v>0</v>
      </c>
      <c r="GB98" s="395">
        <f t="shared" si="9"/>
        <v>0</v>
      </c>
      <c r="GC98" s="395">
        <f t="shared" si="9"/>
        <v>-8267.3599999999988</v>
      </c>
      <c r="GD98" s="395">
        <f t="shared" si="9"/>
        <v>-25052.189999999991</v>
      </c>
      <c r="GE98" s="395">
        <f t="shared" si="9"/>
        <v>0</v>
      </c>
      <c r="GF98" s="378"/>
      <c r="GG98" s="395">
        <f t="shared" si="10"/>
        <v>467201.98370775266</v>
      </c>
      <c r="GH98" s="395">
        <f t="shared" si="8"/>
        <v>0</v>
      </c>
      <c r="GI98" s="395">
        <f t="shared" si="8"/>
        <v>0</v>
      </c>
      <c r="GJ98" s="395">
        <f t="shared" si="8"/>
        <v>-2066.8399999999997</v>
      </c>
      <c r="GK98" s="395">
        <f t="shared" si="8"/>
        <v>-6263.0474999999997</v>
      </c>
      <c r="GL98" s="395">
        <f t="shared" si="8"/>
        <v>0</v>
      </c>
      <c r="GM98" s="395"/>
      <c r="GN98" s="395">
        <v>125107.5</v>
      </c>
      <c r="GO98" s="377">
        <v>0</v>
      </c>
      <c r="GP98" s="378"/>
      <c r="GQ98" s="378"/>
      <c r="GR98" s="378"/>
      <c r="GS98" s="378"/>
      <c r="GT98" s="378"/>
      <c r="GU98" s="378">
        <v>7900</v>
      </c>
      <c r="GV98" s="378"/>
      <c r="GW98" s="378"/>
      <c r="GX98" s="378"/>
      <c r="GY98" s="378">
        <f t="shared" si="11"/>
        <v>592309.48370775266</v>
      </c>
      <c r="GZ98" s="378">
        <f t="shared" si="12"/>
        <v>0</v>
      </c>
      <c r="HA98" s="378">
        <f t="shared" si="13"/>
        <v>0</v>
      </c>
    </row>
    <row r="99" spans="1:209" customFormat="1" ht="15">
      <c r="A99" s="266">
        <v>1049</v>
      </c>
      <c r="B99" s="266">
        <v>103145</v>
      </c>
      <c r="C99" s="266" t="s">
        <v>690</v>
      </c>
      <c r="D99" s="175" t="s">
        <v>470</v>
      </c>
      <c r="E99" s="267" t="s">
        <v>570</v>
      </c>
      <c r="F99" s="267" t="s">
        <v>571</v>
      </c>
      <c r="G99" s="320"/>
      <c r="H99" s="377">
        <v>0</v>
      </c>
      <c r="I99" s="377">
        <v>0</v>
      </c>
      <c r="J99" s="377">
        <v>0</v>
      </c>
      <c r="K99" s="377">
        <v>0</v>
      </c>
      <c r="L99" s="378"/>
      <c r="M99" s="379">
        <v>0</v>
      </c>
      <c r="N99" s="379">
        <v>445239.11252034741</v>
      </c>
      <c r="O99" s="380"/>
      <c r="P99" s="380">
        <v>0</v>
      </c>
      <c r="Q99" s="380">
        <v>0</v>
      </c>
      <c r="R99" s="380">
        <v>0</v>
      </c>
      <c r="S99" s="380">
        <v>1540.2947368421055</v>
      </c>
      <c r="T99" s="380">
        <v>0</v>
      </c>
      <c r="U99" s="380">
        <v>0</v>
      </c>
      <c r="V99" s="379">
        <v>0</v>
      </c>
      <c r="W99" s="379">
        <v>0</v>
      </c>
      <c r="X99" s="380"/>
      <c r="Y99" s="380">
        <v>0</v>
      </c>
      <c r="Z99" s="379">
        <v>446779.40725718951</v>
      </c>
      <c r="AA99" s="381">
        <v>0</v>
      </c>
      <c r="AB99" s="381"/>
      <c r="AC99" s="382"/>
      <c r="AD99" s="382">
        <v>0</v>
      </c>
      <c r="AE99" s="382">
        <v>0</v>
      </c>
      <c r="AF99" s="382">
        <v>0</v>
      </c>
      <c r="AG99" s="382"/>
      <c r="AH99" s="382">
        <v>0</v>
      </c>
      <c r="AI99" s="382">
        <v>0</v>
      </c>
      <c r="AJ99" s="381">
        <v>0</v>
      </c>
      <c r="AK99" s="381">
        <v>0</v>
      </c>
      <c r="AL99" s="382"/>
      <c r="AM99" s="382">
        <v>0</v>
      </c>
      <c r="AN99" s="381">
        <v>0</v>
      </c>
      <c r="AO99" s="383">
        <v>0</v>
      </c>
      <c r="AP99" s="383"/>
      <c r="AQ99" s="384"/>
      <c r="AR99" s="384">
        <v>0</v>
      </c>
      <c r="AS99" s="384">
        <v>0</v>
      </c>
      <c r="AT99" s="384">
        <v>0</v>
      </c>
      <c r="AU99" s="384"/>
      <c r="AV99" s="384">
        <v>0</v>
      </c>
      <c r="AW99" s="384">
        <v>0</v>
      </c>
      <c r="AX99" s="383">
        <v>0</v>
      </c>
      <c r="AY99" s="383">
        <v>0</v>
      </c>
      <c r="AZ99" s="384"/>
      <c r="BA99" s="384">
        <v>0</v>
      </c>
      <c r="BB99" s="383">
        <v>0</v>
      </c>
      <c r="BC99" s="385">
        <v>0</v>
      </c>
      <c r="BD99" s="385"/>
      <c r="BE99" s="386"/>
      <c r="BF99" s="386">
        <v>0</v>
      </c>
      <c r="BG99" s="386">
        <v>0</v>
      </c>
      <c r="BH99" s="386">
        <v>0</v>
      </c>
      <c r="BI99" s="386"/>
      <c r="BJ99" s="386">
        <v>0</v>
      </c>
      <c r="BK99" s="386">
        <v>0</v>
      </c>
      <c r="BL99" s="385">
        <v>0</v>
      </c>
      <c r="BM99" s="385">
        <v>0</v>
      </c>
      <c r="BN99" s="386"/>
      <c r="BO99" s="386"/>
      <c r="BP99" s="385">
        <v>0</v>
      </c>
      <c r="BQ99" s="387">
        <v>0</v>
      </c>
      <c r="BR99" s="387"/>
      <c r="BS99" s="388"/>
      <c r="BT99" s="388">
        <v>0</v>
      </c>
      <c r="BU99" s="388">
        <v>0</v>
      </c>
      <c r="BV99" s="388">
        <v>0</v>
      </c>
      <c r="BW99" s="388"/>
      <c r="BX99" s="388">
        <v>0</v>
      </c>
      <c r="BY99" s="388">
        <v>0</v>
      </c>
      <c r="BZ99" s="387">
        <v>0</v>
      </c>
      <c r="CA99" s="387">
        <v>0</v>
      </c>
      <c r="CB99" s="388"/>
      <c r="CC99" s="388"/>
      <c r="CD99" s="387">
        <v>0</v>
      </c>
      <c r="CE99" s="389">
        <v>0</v>
      </c>
      <c r="CF99" s="389">
        <v>140496.2874081998</v>
      </c>
      <c r="CG99" s="390"/>
      <c r="CH99" s="390">
        <v>0</v>
      </c>
      <c r="CI99" s="390">
        <v>0</v>
      </c>
      <c r="CJ99" s="390">
        <v>0</v>
      </c>
      <c r="CK99" s="390">
        <v>1026.8631578947368</v>
      </c>
      <c r="CL99" s="390">
        <v>0</v>
      </c>
      <c r="CM99" s="390">
        <v>0</v>
      </c>
      <c r="CN99" s="389">
        <v>0</v>
      </c>
      <c r="CO99" s="389">
        <v>0</v>
      </c>
      <c r="CP99" s="390"/>
      <c r="CQ99" s="390"/>
      <c r="CR99" s="389">
        <v>141523.15056609453</v>
      </c>
      <c r="CS99" s="391">
        <v>0</v>
      </c>
      <c r="CT99" s="391"/>
      <c r="CU99" s="392"/>
      <c r="CV99" s="392">
        <v>0</v>
      </c>
      <c r="CW99" s="392">
        <v>0</v>
      </c>
      <c r="CX99" s="392">
        <v>0</v>
      </c>
      <c r="CY99" s="392"/>
      <c r="CZ99" s="392">
        <v>0</v>
      </c>
      <c r="DA99" s="392">
        <v>0</v>
      </c>
      <c r="DB99" s="391">
        <v>0</v>
      </c>
      <c r="DC99" s="391">
        <v>0</v>
      </c>
      <c r="DD99" s="392"/>
      <c r="DE99" s="392"/>
      <c r="DF99" s="391">
        <v>0</v>
      </c>
      <c r="DG99" s="385">
        <v>0</v>
      </c>
      <c r="DH99" s="385"/>
      <c r="DI99" s="386"/>
      <c r="DJ99" s="386">
        <v>0</v>
      </c>
      <c r="DK99" s="386">
        <v>0</v>
      </c>
      <c r="DL99" s="386">
        <v>0</v>
      </c>
      <c r="DM99" s="386"/>
      <c r="DN99" s="386">
        <v>0</v>
      </c>
      <c r="DO99" s="386">
        <v>0</v>
      </c>
      <c r="DP99" s="385">
        <v>0</v>
      </c>
      <c r="DQ99" s="385">
        <v>0</v>
      </c>
      <c r="DR99" s="386"/>
      <c r="DS99" s="386"/>
      <c r="DT99" s="385">
        <v>0</v>
      </c>
      <c r="DU99" s="393">
        <v>0</v>
      </c>
      <c r="DV99" s="393"/>
      <c r="DW99" s="394"/>
      <c r="DX99" s="394">
        <v>0</v>
      </c>
      <c r="DY99" s="394">
        <v>0</v>
      </c>
      <c r="DZ99" s="394">
        <v>0</v>
      </c>
      <c r="EA99" s="394"/>
      <c r="EB99" s="394">
        <v>0</v>
      </c>
      <c r="EC99" s="394">
        <v>0</v>
      </c>
      <c r="ED99" s="393">
        <v>0</v>
      </c>
      <c r="EE99" s="393">
        <v>0</v>
      </c>
      <c r="EF99" s="394"/>
      <c r="EG99" s="394"/>
      <c r="EH99" s="393">
        <v>0</v>
      </c>
      <c r="EI99" s="383">
        <v>0</v>
      </c>
      <c r="EJ99" s="383">
        <v>134760.44941828257</v>
      </c>
      <c r="EK99" s="384"/>
      <c r="EL99" s="384">
        <v>0</v>
      </c>
      <c r="EM99" s="384">
        <v>0</v>
      </c>
      <c r="EN99" s="384">
        <v>0</v>
      </c>
      <c r="EO99" s="384">
        <v>1272.1462603878117</v>
      </c>
      <c r="EP99" s="384">
        <v>0</v>
      </c>
      <c r="EQ99" s="384">
        <v>0</v>
      </c>
      <c r="ER99" s="383">
        <v>0</v>
      </c>
      <c r="ES99" s="383">
        <v>0</v>
      </c>
      <c r="ET99" s="384"/>
      <c r="EU99" s="384"/>
      <c r="EV99" s="383">
        <v>136032.59567867039</v>
      </c>
      <c r="EW99" s="381">
        <v>0</v>
      </c>
      <c r="EX99" s="381"/>
      <c r="EY99" s="382"/>
      <c r="EZ99" s="382">
        <v>0</v>
      </c>
      <c r="FA99" s="382">
        <v>0</v>
      </c>
      <c r="FB99" s="382">
        <v>0</v>
      </c>
      <c r="FC99" s="382"/>
      <c r="FD99" s="382">
        <v>0</v>
      </c>
      <c r="FE99" s="382">
        <v>0</v>
      </c>
      <c r="FF99" s="381">
        <v>0</v>
      </c>
      <c r="FG99" s="381">
        <v>0</v>
      </c>
      <c r="FH99" s="382"/>
      <c r="FI99" s="382"/>
      <c r="FJ99" s="381">
        <v>0</v>
      </c>
      <c r="FK99" s="387">
        <v>0</v>
      </c>
      <c r="FL99" s="387"/>
      <c r="FM99" s="388"/>
      <c r="FN99" s="388">
        <v>0</v>
      </c>
      <c r="FO99" s="388">
        <v>0</v>
      </c>
      <c r="FP99" s="388">
        <v>0</v>
      </c>
      <c r="FQ99" s="388"/>
      <c r="FR99" s="388">
        <v>0</v>
      </c>
      <c r="FS99" s="388">
        <v>0</v>
      </c>
      <c r="FT99" s="387">
        <v>0</v>
      </c>
      <c r="FU99" s="387">
        <v>0</v>
      </c>
      <c r="FV99" s="388"/>
      <c r="FW99" s="388"/>
      <c r="FX99" s="387">
        <v>0</v>
      </c>
      <c r="FY99" s="378"/>
      <c r="FZ99" s="395">
        <f t="shared" si="9"/>
        <v>720495.84934682981</v>
      </c>
      <c r="GA99" s="395">
        <f t="shared" si="9"/>
        <v>0</v>
      </c>
      <c r="GB99" s="395">
        <f t="shared" si="9"/>
        <v>3839.3041551246542</v>
      </c>
      <c r="GC99" s="395">
        <f t="shared" si="9"/>
        <v>0</v>
      </c>
      <c r="GD99" s="395">
        <f t="shared" si="9"/>
        <v>0</v>
      </c>
      <c r="GE99" s="395">
        <f t="shared" si="9"/>
        <v>0</v>
      </c>
      <c r="GF99" s="378"/>
      <c r="GG99" s="395">
        <f t="shared" si="10"/>
        <v>445239.11252034741</v>
      </c>
      <c r="GH99" s="395">
        <f t="shared" si="8"/>
        <v>0</v>
      </c>
      <c r="GI99" s="395">
        <f t="shared" si="8"/>
        <v>1540.2947368421055</v>
      </c>
      <c r="GJ99" s="395">
        <f t="shared" si="8"/>
        <v>0</v>
      </c>
      <c r="GK99" s="395">
        <f t="shared" si="8"/>
        <v>0</v>
      </c>
      <c r="GL99" s="395">
        <f t="shared" si="8"/>
        <v>0</v>
      </c>
      <c r="GM99" s="395"/>
      <c r="GN99" s="395">
        <v>0</v>
      </c>
      <c r="GO99" s="377">
        <v>0</v>
      </c>
      <c r="GP99" s="378"/>
      <c r="GQ99" s="378"/>
      <c r="GR99" s="378"/>
      <c r="GS99" s="378"/>
      <c r="GT99" s="378"/>
      <c r="GU99" s="378">
        <v>0</v>
      </c>
      <c r="GV99" s="378"/>
      <c r="GW99" s="378"/>
      <c r="GX99" s="378"/>
      <c r="GY99" s="378">
        <f t="shared" si="11"/>
        <v>445239.11252034741</v>
      </c>
      <c r="GZ99" s="378">
        <f t="shared" si="12"/>
        <v>0</v>
      </c>
      <c r="HA99" s="378">
        <f t="shared" si="13"/>
        <v>1540.2947368421055</v>
      </c>
    </row>
    <row r="100" spans="1:209" customFormat="1" ht="15">
      <c r="A100" s="266">
        <v>7053</v>
      </c>
      <c r="B100" s="266">
        <v>103628</v>
      </c>
      <c r="C100" s="266" t="s">
        <v>609</v>
      </c>
      <c r="D100" s="175" t="s">
        <v>389</v>
      </c>
      <c r="E100" s="267" t="s">
        <v>575</v>
      </c>
      <c r="F100" s="267" t="s">
        <v>571</v>
      </c>
      <c r="G100" s="320"/>
      <c r="H100" s="377">
        <v>0</v>
      </c>
      <c r="I100" s="377">
        <v>0</v>
      </c>
      <c r="J100" s="377">
        <v>0</v>
      </c>
      <c r="K100" s="377">
        <v>0</v>
      </c>
      <c r="L100" s="378"/>
      <c r="M100" s="379">
        <v>0</v>
      </c>
      <c r="N100" s="379">
        <v>0</v>
      </c>
      <c r="O100" s="380"/>
      <c r="P100" s="380">
        <v>165825</v>
      </c>
      <c r="Q100" s="380">
        <v>0</v>
      </c>
      <c r="R100" s="380">
        <v>0</v>
      </c>
      <c r="S100" s="380">
        <v>0</v>
      </c>
      <c r="T100" s="380">
        <v>152993.22683046406</v>
      </c>
      <c r="U100" s="380">
        <v>0</v>
      </c>
      <c r="V100" s="379">
        <v>0</v>
      </c>
      <c r="W100" s="379">
        <v>0</v>
      </c>
      <c r="X100" s="380"/>
      <c r="Y100" s="380">
        <v>0</v>
      </c>
      <c r="Z100" s="379">
        <v>318818.22683046409</v>
      </c>
      <c r="AA100" s="381">
        <v>0</v>
      </c>
      <c r="AB100" s="381"/>
      <c r="AC100" s="382"/>
      <c r="AD100" s="382">
        <v>165825</v>
      </c>
      <c r="AE100" s="382">
        <v>0</v>
      </c>
      <c r="AF100" s="382">
        <v>0</v>
      </c>
      <c r="AG100" s="382"/>
      <c r="AH100" s="382">
        <v>152993.22683046406</v>
      </c>
      <c r="AI100" s="382">
        <v>0</v>
      </c>
      <c r="AJ100" s="381">
        <v>0</v>
      </c>
      <c r="AK100" s="381">
        <v>0</v>
      </c>
      <c r="AL100" s="382"/>
      <c r="AM100" s="382">
        <v>0</v>
      </c>
      <c r="AN100" s="381">
        <v>318818.22683046409</v>
      </c>
      <c r="AO100" s="383">
        <v>0</v>
      </c>
      <c r="AP100" s="383"/>
      <c r="AQ100" s="384"/>
      <c r="AR100" s="384">
        <v>165825</v>
      </c>
      <c r="AS100" s="384">
        <v>0</v>
      </c>
      <c r="AT100" s="384">
        <v>0</v>
      </c>
      <c r="AU100" s="384"/>
      <c r="AV100" s="384">
        <v>550804.7652920027</v>
      </c>
      <c r="AW100" s="384">
        <v>0</v>
      </c>
      <c r="AX100" s="383">
        <v>0</v>
      </c>
      <c r="AY100" s="383">
        <v>0</v>
      </c>
      <c r="AZ100" s="384"/>
      <c r="BA100" s="384">
        <v>0</v>
      </c>
      <c r="BB100" s="383">
        <v>716629.7652920027</v>
      </c>
      <c r="BC100" s="385">
        <v>0</v>
      </c>
      <c r="BD100" s="385"/>
      <c r="BE100" s="386"/>
      <c r="BF100" s="386">
        <v>165825</v>
      </c>
      <c r="BG100" s="386">
        <v>0</v>
      </c>
      <c r="BH100" s="386">
        <v>0</v>
      </c>
      <c r="BI100" s="386"/>
      <c r="BJ100" s="386">
        <v>152993.22683046406</v>
      </c>
      <c r="BK100" s="386">
        <v>0</v>
      </c>
      <c r="BL100" s="385">
        <v>0</v>
      </c>
      <c r="BM100" s="385">
        <v>0</v>
      </c>
      <c r="BN100" s="386"/>
      <c r="BO100" s="386"/>
      <c r="BP100" s="385">
        <v>318818.22683046409</v>
      </c>
      <c r="BQ100" s="387">
        <v>0</v>
      </c>
      <c r="BR100" s="387"/>
      <c r="BS100" s="388"/>
      <c r="BT100" s="388">
        <v>165825</v>
      </c>
      <c r="BU100" s="388">
        <v>0</v>
      </c>
      <c r="BV100" s="388">
        <v>0</v>
      </c>
      <c r="BW100" s="388"/>
      <c r="BX100" s="388">
        <v>152993.22683046406</v>
      </c>
      <c r="BY100" s="388">
        <v>0</v>
      </c>
      <c r="BZ100" s="387">
        <v>0</v>
      </c>
      <c r="CA100" s="387">
        <v>0</v>
      </c>
      <c r="CB100" s="388"/>
      <c r="CC100" s="388"/>
      <c r="CD100" s="387">
        <v>318818.22683046409</v>
      </c>
      <c r="CE100" s="389">
        <v>0</v>
      </c>
      <c r="CF100" s="389">
        <v>0</v>
      </c>
      <c r="CG100" s="390"/>
      <c r="CH100" s="390">
        <v>165825</v>
      </c>
      <c r="CI100" s="390">
        <v>0</v>
      </c>
      <c r="CJ100" s="390">
        <v>0</v>
      </c>
      <c r="CK100" s="390">
        <v>0</v>
      </c>
      <c r="CL100" s="390">
        <v>152993.22683046406</v>
      </c>
      <c r="CM100" s="390">
        <v>0</v>
      </c>
      <c r="CN100" s="389">
        <v>0</v>
      </c>
      <c r="CO100" s="389">
        <v>0</v>
      </c>
      <c r="CP100" s="390"/>
      <c r="CQ100" s="390"/>
      <c r="CR100" s="389">
        <v>318818.22683046409</v>
      </c>
      <c r="CS100" s="391">
        <v>0</v>
      </c>
      <c r="CT100" s="391"/>
      <c r="CU100" s="392"/>
      <c r="CV100" s="392">
        <v>165825</v>
      </c>
      <c r="CW100" s="392">
        <v>0</v>
      </c>
      <c r="CX100" s="392">
        <v>0</v>
      </c>
      <c r="CY100" s="392"/>
      <c r="CZ100" s="392">
        <v>152993.22683046406</v>
      </c>
      <c r="DA100" s="392">
        <v>0</v>
      </c>
      <c r="DB100" s="391">
        <v>0</v>
      </c>
      <c r="DC100" s="391">
        <v>0</v>
      </c>
      <c r="DD100" s="392"/>
      <c r="DE100" s="392"/>
      <c r="DF100" s="391">
        <v>318818.22683046409</v>
      </c>
      <c r="DG100" s="385">
        <v>0</v>
      </c>
      <c r="DH100" s="385"/>
      <c r="DI100" s="386"/>
      <c r="DJ100" s="386">
        <v>165825</v>
      </c>
      <c r="DK100" s="386">
        <v>0</v>
      </c>
      <c r="DL100" s="386">
        <v>0</v>
      </c>
      <c r="DM100" s="386"/>
      <c r="DN100" s="386">
        <v>152993.22683046406</v>
      </c>
      <c r="DO100" s="386">
        <v>0</v>
      </c>
      <c r="DP100" s="385">
        <v>0</v>
      </c>
      <c r="DQ100" s="385">
        <v>0</v>
      </c>
      <c r="DR100" s="386"/>
      <c r="DS100" s="386"/>
      <c r="DT100" s="385">
        <v>318818.22683046409</v>
      </c>
      <c r="DU100" s="393">
        <v>0</v>
      </c>
      <c r="DV100" s="393"/>
      <c r="DW100" s="394"/>
      <c r="DX100" s="394">
        <v>165825</v>
      </c>
      <c r="DY100" s="394">
        <v>0</v>
      </c>
      <c r="DZ100" s="394">
        <v>0</v>
      </c>
      <c r="EA100" s="394"/>
      <c r="EB100" s="394">
        <v>152993.22683046406</v>
      </c>
      <c r="EC100" s="394">
        <v>0</v>
      </c>
      <c r="ED100" s="393">
        <v>0</v>
      </c>
      <c r="EE100" s="393">
        <v>0</v>
      </c>
      <c r="EF100" s="394"/>
      <c r="EG100" s="394"/>
      <c r="EH100" s="393">
        <v>318818.22683046409</v>
      </c>
      <c r="EI100" s="383">
        <v>0</v>
      </c>
      <c r="EJ100" s="383">
        <v>0</v>
      </c>
      <c r="EK100" s="384"/>
      <c r="EL100" s="384">
        <v>165825</v>
      </c>
      <c r="EM100" s="384">
        <v>0</v>
      </c>
      <c r="EN100" s="384">
        <v>0</v>
      </c>
      <c r="EO100" s="384">
        <v>0</v>
      </c>
      <c r="EP100" s="384">
        <v>152993.22683046406</v>
      </c>
      <c r="EQ100" s="384">
        <v>0</v>
      </c>
      <c r="ER100" s="383">
        <v>0</v>
      </c>
      <c r="ES100" s="383">
        <v>0</v>
      </c>
      <c r="ET100" s="384"/>
      <c r="EU100" s="384"/>
      <c r="EV100" s="383">
        <v>318818.22683046409</v>
      </c>
      <c r="EW100" s="381">
        <v>0</v>
      </c>
      <c r="EX100" s="381"/>
      <c r="EY100" s="382"/>
      <c r="EZ100" s="382">
        <v>165825</v>
      </c>
      <c r="FA100" s="382">
        <v>0</v>
      </c>
      <c r="FB100" s="382">
        <v>0</v>
      </c>
      <c r="FC100" s="382"/>
      <c r="FD100" s="382">
        <v>152993.22683046406</v>
      </c>
      <c r="FE100" s="382">
        <v>0</v>
      </c>
      <c r="FF100" s="381">
        <v>0</v>
      </c>
      <c r="FG100" s="381">
        <v>0</v>
      </c>
      <c r="FH100" s="382"/>
      <c r="FI100" s="382"/>
      <c r="FJ100" s="381">
        <v>318818.22683046409</v>
      </c>
      <c r="FK100" s="387">
        <v>0</v>
      </c>
      <c r="FL100" s="387"/>
      <c r="FM100" s="388"/>
      <c r="FN100" s="388">
        <v>165825</v>
      </c>
      <c r="FO100" s="388">
        <v>0</v>
      </c>
      <c r="FP100" s="388">
        <v>0</v>
      </c>
      <c r="FQ100" s="388"/>
      <c r="FR100" s="388">
        <v>152993.22683046406</v>
      </c>
      <c r="FS100" s="388">
        <v>0</v>
      </c>
      <c r="FT100" s="387">
        <v>0</v>
      </c>
      <c r="FU100" s="387">
        <v>0</v>
      </c>
      <c r="FV100" s="388"/>
      <c r="FW100" s="388"/>
      <c r="FX100" s="387">
        <v>318818.22683046409</v>
      </c>
      <c r="FY100" s="378"/>
      <c r="FZ100" s="395">
        <f t="shared" si="9"/>
        <v>1989900</v>
      </c>
      <c r="GA100" s="395">
        <f t="shared" si="9"/>
        <v>0</v>
      </c>
      <c r="GB100" s="395">
        <f t="shared" si="9"/>
        <v>2233730.2604271076</v>
      </c>
      <c r="GC100" s="395">
        <f t="shared" si="9"/>
        <v>0</v>
      </c>
      <c r="GD100" s="395">
        <f t="shared" si="9"/>
        <v>0</v>
      </c>
      <c r="GE100" s="395">
        <f t="shared" si="9"/>
        <v>0</v>
      </c>
      <c r="GF100" s="378"/>
      <c r="GG100" s="395">
        <f t="shared" si="10"/>
        <v>497475</v>
      </c>
      <c r="GH100" s="395">
        <f t="shared" si="8"/>
        <v>0</v>
      </c>
      <c r="GI100" s="395">
        <f t="shared" si="8"/>
        <v>856791.21895293077</v>
      </c>
      <c r="GJ100" s="395">
        <f t="shared" si="8"/>
        <v>0</v>
      </c>
      <c r="GK100" s="395">
        <f t="shared" si="8"/>
        <v>0</v>
      </c>
      <c r="GL100" s="395">
        <f t="shared" si="8"/>
        <v>0</v>
      </c>
      <c r="GM100" s="395"/>
      <c r="GN100" s="395">
        <v>0</v>
      </c>
      <c r="GO100" s="377">
        <v>0</v>
      </c>
      <c r="GP100" s="378"/>
      <c r="GQ100" s="378"/>
      <c r="GR100" s="378"/>
      <c r="GS100" s="378"/>
      <c r="GT100" s="378"/>
      <c r="GU100" s="378">
        <v>0</v>
      </c>
      <c r="GV100" s="378"/>
      <c r="GW100" s="378"/>
      <c r="GX100" s="378"/>
      <c r="GY100" s="378">
        <f t="shared" si="11"/>
        <v>497475</v>
      </c>
      <c r="GZ100" s="378">
        <f t="shared" si="12"/>
        <v>0</v>
      </c>
      <c r="HA100" s="378">
        <f t="shared" si="13"/>
        <v>856791.21895293077</v>
      </c>
    </row>
    <row r="101" spans="1:209" customFormat="1" ht="15">
      <c r="A101" s="266">
        <v>3351</v>
      </c>
      <c r="B101" s="266">
        <v>103443</v>
      </c>
      <c r="C101" s="266" t="s">
        <v>754</v>
      </c>
      <c r="D101" s="175" t="s">
        <v>533</v>
      </c>
      <c r="E101" s="267" t="s">
        <v>573</v>
      </c>
      <c r="F101" s="267" t="s">
        <v>571</v>
      </c>
      <c r="G101" s="320"/>
      <c r="H101" s="377">
        <v>1317723.7599071092</v>
      </c>
      <c r="I101" s="377">
        <v>-5424.6399999999994</v>
      </c>
      <c r="J101" s="377">
        <v>-21610.93</v>
      </c>
      <c r="K101" s="377">
        <v>1290688.1899071094</v>
      </c>
      <c r="L101" s="378"/>
      <c r="M101" s="379">
        <v>109810.31332559243</v>
      </c>
      <c r="N101" s="379">
        <v>27221.562105263165</v>
      </c>
      <c r="O101" s="380"/>
      <c r="P101" s="380">
        <v>0</v>
      </c>
      <c r="Q101" s="380">
        <v>0</v>
      </c>
      <c r="R101" s="380">
        <v>0</v>
      </c>
      <c r="S101" s="380">
        <v>0</v>
      </c>
      <c r="T101" s="380">
        <v>0</v>
      </c>
      <c r="U101" s="380">
        <v>0</v>
      </c>
      <c r="V101" s="379">
        <v>-452.05333333333328</v>
      </c>
      <c r="W101" s="379">
        <v>-1800.9108333333334</v>
      </c>
      <c r="X101" s="380"/>
      <c r="Y101" s="380">
        <v>0</v>
      </c>
      <c r="Z101" s="379">
        <v>134778.91126418894</v>
      </c>
      <c r="AA101" s="381">
        <v>109810.31332559243</v>
      </c>
      <c r="AB101" s="381"/>
      <c r="AC101" s="382"/>
      <c r="AD101" s="382">
        <v>0</v>
      </c>
      <c r="AE101" s="382">
        <v>0</v>
      </c>
      <c r="AF101" s="382">
        <v>0</v>
      </c>
      <c r="AG101" s="382"/>
      <c r="AH101" s="382">
        <v>0</v>
      </c>
      <c r="AI101" s="382">
        <v>0</v>
      </c>
      <c r="AJ101" s="381">
        <v>-452.05333333333328</v>
      </c>
      <c r="AK101" s="381">
        <v>-1800.9108333333334</v>
      </c>
      <c r="AL101" s="382"/>
      <c r="AM101" s="382">
        <v>0</v>
      </c>
      <c r="AN101" s="381">
        <v>107557.34915892578</v>
      </c>
      <c r="AO101" s="383">
        <v>109810.31332559243</v>
      </c>
      <c r="AP101" s="383"/>
      <c r="AQ101" s="384"/>
      <c r="AR101" s="384">
        <v>0</v>
      </c>
      <c r="AS101" s="384">
        <v>0</v>
      </c>
      <c r="AT101" s="384">
        <v>0</v>
      </c>
      <c r="AU101" s="384"/>
      <c r="AV101" s="384">
        <v>0</v>
      </c>
      <c r="AW101" s="384">
        <v>0</v>
      </c>
      <c r="AX101" s="383">
        <v>-452.05333333333328</v>
      </c>
      <c r="AY101" s="383">
        <v>-1800.9108333333334</v>
      </c>
      <c r="AZ101" s="384"/>
      <c r="BA101" s="384">
        <v>0</v>
      </c>
      <c r="BB101" s="383">
        <v>107557.34915892578</v>
      </c>
      <c r="BC101" s="385">
        <v>109810.31332559243</v>
      </c>
      <c r="BD101" s="385"/>
      <c r="BE101" s="386"/>
      <c r="BF101" s="386">
        <v>0</v>
      </c>
      <c r="BG101" s="386">
        <v>0</v>
      </c>
      <c r="BH101" s="386">
        <v>0</v>
      </c>
      <c r="BI101" s="386"/>
      <c r="BJ101" s="386">
        <v>0</v>
      </c>
      <c r="BK101" s="386">
        <v>0</v>
      </c>
      <c r="BL101" s="385">
        <v>-452.05333333333328</v>
      </c>
      <c r="BM101" s="385">
        <v>-1800.9108333333334</v>
      </c>
      <c r="BN101" s="386"/>
      <c r="BO101" s="386"/>
      <c r="BP101" s="385">
        <v>107557.34915892578</v>
      </c>
      <c r="BQ101" s="387">
        <v>109810.31332559243</v>
      </c>
      <c r="BR101" s="387"/>
      <c r="BS101" s="388"/>
      <c r="BT101" s="388">
        <v>0</v>
      </c>
      <c r="BU101" s="388">
        <v>0</v>
      </c>
      <c r="BV101" s="388">
        <v>0</v>
      </c>
      <c r="BW101" s="388"/>
      <c r="BX101" s="388">
        <v>0</v>
      </c>
      <c r="BY101" s="388">
        <v>0</v>
      </c>
      <c r="BZ101" s="387">
        <v>-452.05333333333328</v>
      </c>
      <c r="CA101" s="387">
        <v>-1800.9108333333334</v>
      </c>
      <c r="CB101" s="388"/>
      <c r="CC101" s="388"/>
      <c r="CD101" s="387">
        <v>107557.34915892578</v>
      </c>
      <c r="CE101" s="389">
        <v>109810.31332559243</v>
      </c>
      <c r="CF101" s="389">
        <v>21752.174736842106</v>
      </c>
      <c r="CG101" s="390"/>
      <c r="CH101" s="390">
        <v>0</v>
      </c>
      <c r="CI101" s="390">
        <v>0</v>
      </c>
      <c r="CJ101" s="390">
        <v>0</v>
      </c>
      <c r="CK101" s="390">
        <v>0</v>
      </c>
      <c r="CL101" s="390">
        <v>0</v>
      </c>
      <c r="CM101" s="390">
        <v>0</v>
      </c>
      <c r="CN101" s="389">
        <v>-452.05333333333328</v>
      </c>
      <c r="CO101" s="389">
        <v>-1800.9108333333334</v>
      </c>
      <c r="CP101" s="390"/>
      <c r="CQ101" s="390"/>
      <c r="CR101" s="389">
        <v>129309.52389576787</v>
      </c>
      <c r="CS101" s="391">
        <v>109810.31332559243</v>
      </c>
      <c r="CT101" s="391"/>
      <c r="CU101" s="392"/>
      <c r="CV101" s="392">
        <v>0</v>
      </c>
      <c r="CW101" s="392">
        <v>0</v>
      </c>
      <c r="CX101" s="392">
        <v>0</v>
      </c>
      <c r="CY101" s="392"/>
      <c r="CZ101" s="392">
        <v>0</v>
      </c>
      <c r="DA101" s="392">
        <v>0</v>
      </c>
      <c r="DB101" s="391">
        <v>-452.05333333333328</v>
      </c>
      <c r="DC101" s="391">
        <v>-1800.9108333333334</v>
      </c>
      <c r="DD101" s="392"/>
      <c r="DE101" s="392"/>
      <c r="DF101" s="391">
        <v>107557.34915892578</v>
      </c>
      <c r="DG101" s="385">
        <v>109810.31332559243</v>
      </c>
      <c r="DH101" s="385"/>
      <c r="DI101" s="386"/>
      <c r="DJ101" s="386">
        <v>0</v>
      </c>
      <c r="DK101" s="386">
        <v>0</v>
      </c>
      <c r="DL101" s="386">
        <v>0</v>
      </c>
      <c r="DM101" s="386"/>
      <c r="DN101" s="386">
        <v>0</v>
      </c>
      <c r="DO101" s="386">
        <v>0</v>
      </c>
      <c r="DP101" s="385">
        <v>-452.05333333333328</v>
      </c>
      <c r="DQ101" s="385">
        <v>-1800.9108333333334</v>
      </c>
      <c r="DR101" s="386"/>
      <c r="DS101" s="386"/>
      <c r="DT101" s="385">
        <v>107557.34915892578</v>
      </c>
      <c r="DU101" s="393">
        <v>109810.31332559243</v>
      </c>
      <c r="DV101" s="393"/>
      <c r="DW101" s="394"/>
      <c r="DX101" s="394">
        <v>0</v>
      </c>
      <c r="DY101" s="394">
        <v>0</v>
      </c>
      <c r="DZ101" s="394">
        <v>0</v>
      </c>
      <c r="EA101" s="394"/>
      <c r="EB101" s="394">
        <v>0</v>
      </c>
      <c r="EC101" s="394">
        <v>0</v>
      </c>
      <c r="ED101" s="393">
        <v>-452.05333333333328</v>
      </c>
      <c r="EE101" s="393">
        <v>-1800.9108333333334</v>
      </c>
      <c r="EF101" s="394"/>
      <c r="EG101" s="394"/>
      <c r="EH101" s="393">
        <v>107557.34915892578</v>
      </c>
      <c r="EI101" s="383">
        <v>109810.31332559243</v>
      </c>
      <c r="EJ101" s="383">
        <v>21778.360554016628</v>
      </c>
      <c r="EK101" s="384"/>
      <c r="EL101" s="384">
        <v>0</v>
      </c>
      <c r="EM101" s="384">
        <v>0</v>
      </c>
      <c r="EN101" s="384">
        <v>0</v>
      </c>
      <c r="EO101" s="384">
        <v>0</v>
      </c>
      <c r="EP101" s="384">
        <v>0</v>
      </c>
      <c r="EQ101" s="384">
        <v>0</v>
      </c>
      <c r="ER101" s="383">
        <v>-452.05333333333328</v>
      </c>
      <c r="ES101" s="383">
        <v>-1800.9108333333334</v>
      </c>
      <c r="ET101" s="384"/>
      <c r="EU101" s="384"/>
      <c r="EV101" s="383">
        <v>129335.70971294239</v>
      </c>
      <c r="EW101" s="381">
        <v>109810.31332559243</v>
      </c>
      <c r="EX101" s="381"/>
      <c r="EY101" s="382"/>
      <c r="EZ101" s="382">
        <v>0</v>
      </c>
      <c r="FA101" s="382">
        <v>0</v>
      </c>
      <c r="FB101" s="382">
        <v>0</v>
      </c>
      <c r="FC101" s="382"/>
      <c r="FD101" s="382">
        <v>0</v>
      </c>
      <c r="FE101" s="382">
        <v>0</v>
      </c>
      <c r="FF101" s="381">
        <v>-452.05333333333328</v>
      </c>
      <c r="FG101" s="381">
        <v>-1800.9108333333334</v>
      </c>
      <c r="FH101" s="382"/>
      <c r="FI101" s="382"/>
      <c r="FJ101" s="381">
        <v>107557.34915892578</v>
      </c>
      <c r="FK101" s="387">
        <v>109810.31332559243</v>
      </c>
      <c r="FL101" s="387"/>
      <c r="FM101" s="388"/>
      <c r="FN101" s="388">
        <v>0</v>
      </c>
      <c r="FO101" s="388">
        <v>0</v>
      </c>
      <c r="FP101" s="388">
        <v>0</v>
      </c>
      <c r="FQ101" s="388"/>
      <c r="FR101" s="388">
        <v>0</v>
      </c>
      <c r="FS101" s="388">
        <v>0</v>
      </c>
      <c r="FT101" s="387">
        <v>-452.05333333333328</v>
      </c>
      <c r="FU101" s="387">
        <v>-1800.9108333333334</v>
      </c>
      <c r="FV101" s="388"/>
      <c r="FW101" s="388"/>
      <c r="FX101" s="387">
        <v>107557.34915892578</v>
      </c>
      <c r="FY101" s="378"/>
      <c r="FZ101" s="395">
        <f t="shared" si="9"/>
        <v>1388475.857303231</v>
      </c>
      <c r="GA101" s="395">
        <f t="shared" si="9"/>
        <v>0</v>
      </c>
      <c r="GB101" s="395">
        <f t="shared" si="9"/>
        <v>0</v>
      </c>
      <c r="GC101" s="395">
        <f t="shared" si="9"/>
        <v>-5424.6399999999994</v>
      </c>
      <c r="GD101" s="395">
        <f t="shared" si="9"/>
        <v>-21610.93</v>
      </c>
      <c r="GE101" s="395">
        <f t="shared" si="9"/>
        <v>0</v>
      </c>
      <c r="GF101" s="378"/>
      <c r="GG101" s="395">
        <f t="shared" si="10"/>
        <v>356652.50208204048</v>
      </c>
      <c r="GH101" s="395">
        <f t="shared" si="8"/>
        <v>0</v>
      </c>
      <c r="GI101" s="395">
        <f t="shared" si="8"/>
        <v>0</v>
      </c>
      <c r="GJ101" s="395">
        <f t="shared" si="8"/>
        <v>-1356.1599999999999</v>
      </c>
      <c r="GK101" s="395">
        <f t="shared" si="8"/>
        <v>-5402.7325000000001</v>
      </c>
      <c r="GL101" s="395">
        <f t="shared" si="8"/>
        <v>0</v>
      </c>
      <c r="GM101" s="395"/>
      <c r="GN101" s="395">
        <v>0</v>
      </c>
      <c r="GO101" s="377">
        <v>0</v>
      </c>
      <c r="GP101" s="378"/>
      <c r="GQ101" s="378"/>
      <c r="GR101" s="378"/>
      <c r="GS101" s="378"/>
      <c r="GT101" s="378"/>
      <c r="GU101" s="378">
        <v>7412</v>
      </c>
      <c r="GV101" s="378"/>
      <c r="GW101" s="378"/>
      <c r="GX101" s="378"/>
      <c r="GY101" s="378">
        <f t="shared" si="11"/>
        <v>356652.50208204048</v>
      </c>
      <c r="GZ101" s="378">
        <f t="shared" si="12"/>
        <v>0</v>
      </c>
      <c r="HA101" s="378">
        <f t="shared" si="13"/>
        <v>0</v>
      </c>
    </row>
    <row r="102" spans="1:209" customFormat="1" ht="15">
      <c r="A102" s="266">
        <v>3328</v>
      </c>
      <c r="B102" s="266">
        <v>103430</v>
      </c>
      <c r="C102" s="266" t="s">
        <v>755</v>
      </c>
      <c r="D102" s="175" t="s">
        <v>534</v>
      </c>
      <c r="E102" s="267" t="s">
        <v>573</v>
      </c>
      <c r="F102" s="267" t="s">
        <v>571</v>
      </c>
      <c r="G102" s="320"/>
      <c r="H102" s="377">
        <v>1185158.891862019</v>
      </c>
      <c r="I102" s="377">
        <v>-5450.7199999999993</v>
      </c>
      <c r="J102" s="377">
        <v>-3471.48</v>
      </c>
      <c r="K102" s="377">
        <v>1176236.691862019</v>
      </c>
      <c r="L102" s="378"/>
      <c r="M102" s="379">
        <v>98763.24098850158</v>
      </c>
      <c r="N102" s="379">
        <v>21832.200000000004</v>
      </c>
      <c r="O102" s="380"/>
      <c r="P102" s="380">
        <v>0</v>
      </c>
      <c r="Q102" s="380">
        <v>0</v>
      </c>
      <c r="R102" s="380">
        <v>0</v>
      </c>
      <c r="S102" s="380">
        <v>0</v>
      </c>
      <c r="T102" s="380">
        <v>0</v>
      </c>
      <c r="U102" s="380">
        <v>0</v>
      </c>
      <c r="V102" s="379">
        <v>-454.22666666666663</v>
      </c>
      <c r="W102" s="379">
        <v>-289.29000000000002</v>
      </c>
      <c r="X102" s="380"/>
      <c r="Y102" s="380">
        <v>0</v>
      </c>
      <c r="Z102" s="379">
        <v>119851.92432183493</v>
      </c>
      <c r="AA102" s="381">
        <v>98763.24098850158</v>
      </c>
      <c r="AB102" s="381"/>
      <c r="AC102" s="382"/>
      <c r="AD102" s="382">
        <v>0</v>
      </c>
      <c r="AE102" s="382">
        <v>0</v>
      </c>
      <c r="AF102" s="382">
        <v>0</v>
      </c>
      <c r="AG102" s="382"/>
      <c r="AH102" s="382">
        <v>0</v>
      </c>
      <c r="AI102" s="382">
        <v>0</v>
      </c>
      <c r="AJ102" s="381">
        <v>-454.22666666666663</v>
      </c>
      <c r="AK102" s="381">
        <v>-289.29000000000002</v>
      </c>
      <c r="AL102" s="382"/>
      <c r="AM102" s="382">
        <v>0</v>
      </c>
      <c r="AN102" s="381">
        <v>98019.724321834918</v>
      </c>
      <c r="AO102" s="383">
        <v>98763.24098850158</v>
      </c>
      <c r="AP102" s="383"/>
      <c r="AQ102" s="384"/>
      <c r="AR102" s="384">
        <v>0</v>
      </c>
      <c r="AS102" s="384">
        <v>0</v>
      </c>
      <c r="AT102" s="384">
        <v>0</v>
      </c>
      <c r="AU102" s="384"/>
      <c r="AV102" s="384">
        <v>0</v>
      </c>
      <c r="AW102" s="384">
        <v>0</v>
      </c>
      <c r="AX102" s="383">
        <v>-454.22666666666663</v>
      </c>
      <c r="AY102" s="383">
        <v>-289.29000000000002</v>
      </c>
      <c r="AZ102" s="384"/>
      <c r="BA102" s="384">
        <v>0</v>
      </c>
      <c r="BB102" s="383">
        <v>98019.724321834918</v>
      </c>
      <c r="BC102" s="385">
        <v>98763.24098850158</v>
      </c>
      <c r="BD102" s="385"/>
      <c r="BE102" s="386"/>
      <c r="BF102" s="386">
        <v>0</v>
      </c>
      <c r="BG102" s="386">
        <v>0</v>
      </c>
      <c r="BH102" s="386">
        <v>0</v>
      </c>
      <c r="BI102" s="386"/>
      <c r="BJ102" s="386">
        <v>0</v>
      </c>
      <c r="BK102" s="386">
        <v>0</v>
      </c>
      <c r="BL102" s="385">
        <v>-454.22666666666663</v>
      </c>
      <c r="BM102" s="385">
        <v>-289.29000000000002</v>
      </c>
      <c r="BN102" s="386"/>
      <c r="BO102" s="386"/>
      <c r="BP102" s="385">
        <v>98019.724321834918</v>
      </c>
      <c r="BQ102" s="387">
        <v>98763.24098850158</v>
      </c>
      <c r="BR102" s="387"/>
      <c r="BS102" s="388"/>
      <c r="BT102" s="388">
        <v>0</v>
      </c>
      <c r="BU102" s="388">
        <v>0</v>
      </c>
      <c r="BV102" s="388">
        <v>0</v>
      </c>
      <c r="BW102" s="388"/>
      <c r="BX102" s="388">
        <v>0</v>
      </c>
      <c r="BY102" s="388">
        <v>0</v>
      </c>
      <c r="BZ102" s="387">
        <v>-454.22666666666663</v>
      </c>
      <c r="CA102" s="387">
        <v>-289.29000000000002</v>
      </c>
      <c r="CB102" s="388"/>
      <c r="CC102" s="388"/>
      <c r="CD102" s="387">
        <v>98019.724321834918</v>
      </c>
      <c r="CE102" s="389">
        <v>98763.24098850158</v>
      </c>
      <c r="CF102" s="389">
        <v>11478.069473684211</v>
      </c>
      <c r="CG102" s="390"/>
      <c r="CH102" s="390">
        <v>0</v>
      </c>
      <c r="CI102" s="390">
        <v>0</v>
      </c>
      <c r="CJ102" s="390">
        <v>0</v>
      </c>
      <c r="CK102" s="390">
        <v>0</v>
      </c>
      <c r="CL102" s="390">
        <v>0</v>
      </c>
      <c r="CM102" s="390">
        <v>0</v>
      </c>
      <c r="CN102" s="389">
        <v>-454.22666666666663</v>
      </c>
      <c r="CO102" s="389">
        <v>-289.29000000000002</v>
      </c>
      <c r="CP102" s="390"/>
      <c r="CQ102" s="390"/>
      <c r="CR102" s="389">
        <v>109497.79379551913</v>
      </c>
      <c r="CS102" s="391">
        <v>98763.24098850158</v>
      </c>
      <c r="CT102" s="391"/>
      <c r="CU102" s="392"/>
      <c r="CV102" s="392">
        <v>0</v>
      </c>
      <c r="CW102" s="392">
        <v>0</v>
      </c>
      <c r="CX102" s="392">
        <v>0</v>
      </c>
      <c r="CY102" s="392"/>
      <c r="CZ102" s="392">
        <v>0</v>
      </c>
      <c r="DA102" s="392">
        <v>0</v>
      </c>
      <c r="DB102" s="391">
        <v>-454.22666666666663</v>
      </c>
      <c r="DC102" s="391">
        <v>-289.29000000000002</v>
      </c>
      <c r="DD102" s="392"/>
      <c r="DE102" s="392"/>
      <c r="DF102" s="391">
        <v>98019.724321834918</v>
      </c>
      <c r="DG102" s="385">
        <v>98763.24098850158</v>
      </c>
      <c r="DH102" s="385"/>
      <c r="DI102" s="386"/>
      <c r="DJ102" s="386">
        <v>0</v>
      </c>
      <c r="DK102" s="386">
        <v>0</v>
      </c>
      <c r="DL102" s="386">
        <v>0</v>
      </c>
      <c r="DM102" s="386"/>
      <c r="DN102" s="386">
        <v>0</v>
      </c>
      <c r="DO102" s="386">
        <v>0</v>
      </c>
      <c r="DP102" s="385">
        <v>-454.22666666666663</v>
      </c>
      <c r="DQ102" s="385">
        <v>-289.29000000000002</v>
      </c>
      <c r="DR102" s="386"/>
      <c r="DS102" s="386"/>
      <c r="DT102" s="385">
        <v>98019.724321834918</v>
      </c>
      <c r="DU102" s="393">
        <v>98763.24098850158</v>
      </c>
      <c r="DV102" s="393"/>
      <c r="DW102" s="394"/>
      <c r="DX102" s="394">
        <v>0</v>
      </c>
      <c r="DY102" s="394">
        <v>0</v>
      </c>
      <c r="DZ102" s="394">
        <v>0</v>
      </c>
      <c r="EA102" s="394"/>
      <c r="EB102" s="394">
        <v>0</v>
      </c>
      <c r="EC102" s="394">
        <v>0</v>
      </c>
      <c r="ED102" s="393">
        <v>-454.22666666666663</v>
      </c>
      <c r="EE102" s="393">
        <v>-289.29000000000002</v>
      </c>
      <c r="EF102" s="394"/>
      <c r="EG102" s="394"/>
      <c r="EH102" s="393">
        <v>98019.724321834918</v>
      </c>
      <c r="EI102" s="383">
        <v>98763.24098850158</v>
      </c>
      <c r="EJ102" s="383">
        <v>16056.183490304711</v>
      </c>
      <c r="EK102" s="384"/>
      <c r="EL102" s="384">
        <v>0</v>
      </c>
      <c r="EM102" s="384">
        <v>0</v>
      </c>
      <c r="EN102" s="384">
        <v>0</v>
      </c>
      <c r="EO102" s="384">
        <v>0</v>
      </c>
      <c r="EP102" s="384">
        <v>0</v>
      </c>
      <c r="EQ102" s="384">
        <v>0</v>
      </c>
      <c r="ER102" s="383">
        <v>-454.22666666666663</v>
      </c>
      <c r="ES102" s="383">
        <v>-289.29000000000002</v>
      </c>
      <c r="ET102" s="384"/>
      <c r="EU102" s="384"/>
      <c r="EV102" s="383">
        <v>114075.90781213963</v>
      </c>
      <c r="EW102" s="381">
        <v>98763.24098850158</v>
      </c>
      <c r="EX102" s="381"/>
      <c r="EY102" s="382"/>
      <c r="EZ102" s="382">
        <v>0</v>
      </c>
      <c r="FA102" s="382">
        <v>0</v>
      </c>
      <c r="FB102" s="382">
        <v>0</v>
      </c>
      <c r="FC102" s="382"/>
      <c r="FD102" s="382">
        <v>0</v>
      </c>
      <c r="FE102" s="382">
        <v>0</v>
      </c>
      <c r="FF102" s="381">
        <v>-454.22666666666663</v>
      </c>
      <c r="FG102" s="381">
        <v>-289.29000000000002</v>
      </c>
      <c r="FH102" s="382"/>
      <c r="FI102" s="382"/>
      <c r="FJ102" s="381">
        <v>98019.724321834918</v>
      </c>
      <c r="FK102" s="387">
        <v>98763.24098850158</v>
      </c>
      <c r="FL102" s="387"/>
      <c r="FM102" s="388"/>
      <c r="FN102" s="388">
        <v>0</v>
      </c>
      <c r="FO102" s="388">
        <v>0</v>
      </c>
      <c r="FP102" s="388">
        <v>0</v>
      </c>
      <c r="FQ102" s="388"/>
      <c r="FR102" s="388">
        <v>0</v>
      </c>
      <c r="FS102" s="388">
        <v>0</v>
      </c>
      <c r="FT102" s="387">
        <v>-454.22666666666663</v>
      </c>
      <c r="FU102" s="387">
        <v>-289.29000000000002</v>
      </c>
      <c r="FV102" s="388"/>
      <c r="FW102" s="388"/>
      <c r="FX102" s="387">
        <v>98019.724321834918</v>
      </c>
      <c r="FY102" s="378"/>
      <c r="FZ102" s="395">
        <f t="shared" si="9"/>
        <v>1234525.344826008</v>
      </c>
      <c r="GA102" s="395">
        <f t="shared" si="9"/>
        <v>0</v>
      </c>
      <c r="GB102" s="395">
        <f t="shared" si="9"/>
        <v>0</v>
      </c>
      <c r="GC102" s="395">
        <f t="shared" si="9"/>
        <v>-5450.7199999999984</v>
      </c>
      <c r="GD102" s="395">
        <f t="shared" si="9"/>
        <v>-3471.48</v>
      </c>
      <c r="GE102" s="395">
        <f t="shared" si="9"/>
        <v>0</v>
      </c>
      <c r="GF102" s="378"/>
      <c r="GG102" s="395">
        <f t="shared" si="10"/>
        <v>318121.92296550475</v>
      </c>
      <c r="GH102" s="395">
        <f t="shared" si="8"/>
        <v>0</v>
      </c>
      <c r="GI102" s="395">
        <f t="shared" si="8"/>
        <v>0</v>
      </c>
      <c r="GJ102" s="395">
        <f t="shared" si="8"/>
        <v>-1362.6799999999998</v>
      </c>
      <c r="GK102" s="395">
        <f t="shared" si="8"/>
        <v>-867.87000000000012</v>
      </c>
      <c r="GL102" s="395">
        <f t="shared" si="8"/>
        <v>0</v>
      </c>
      <c r="GM102" s="395"/>
      <c r="GN102" s="395">
        <v>0</v>
      </c>
      <c r="GO102" s="377">
        <v>0</v>
      </c>
      <c r="GP102" s="378"/>
      <c r="GQ102" s="378"/>
      <c r="GR102" s="378"/>
      <c r="GS102" s="378"/>
      <c r="GT102" s="378"/>
      <c r="GU102" s="378">
        <v>7412</v>
      </c>
      <c r="GV102" s="378"/>
      <c r="GW102" s="378"/>
      <c r="GX102" s="378"/>
      <c r="GY102" s="378">
        <f t="shared" si="11"/>
        <v>318121.92296550475</v>
      </c>
      <c r="GZ102" s="378">
        <f t="shared" si="12"/>
        <v>0</v>
      </c>
      <c r="HA102" s="378">
        <f t="shared" si="13"/>
        <v>0</v>
      </c>
    </row>
    <row r="103" spans="1:209" customFormat="1" ht="15">
      <c r="A103" s="266">
        <v>1008</v>
      </c>
      <c r="B103" s="266">
        <v>103123</v>
      </c>
      <c r="C103" s="266" t="s">
        <v>694</v>
      </c>
      <c r="D103" s="175" t="s">
        <v>474</v>
      </c>
      <c r="E103" s="267" t="s">
        <v>570</v>
      </c>
      <c r="F103" s="267" t="s">
        <v>571</v>
      </c>
      <c r="G103" s="320"/>
      <c r="H103" s="377">
        <v>0</v>
      </c>
      <c r="I103" s="377">
        <v>0</v>
      </c>
      <c r="J103" s="377">
        <v>0</v>
      </c>
      <c r="K103" s="377">
        <v>0</v>
      </c>
      <c r="L103" s="378"/>
      <c r="M103" s="379">
        <v>0</v>
      </c>
      <c r="N103" s="379">
        <v>275795.38686270971</v>
      </c>
      <c r="O103" s="380"/>
      <c r="P103" s="380">
        <v>0</v>
      </c>
      <c r="Q103" s="380">
        <v>0</v>
      </c>
      <c r="R103" s="380">
        <v>0</v>
      </c>
      <c r="S103" s="380">
        <v>0</v>
      </c>
      <c r="T103" s="380">
        <v>0</v>
      </c>
      <c r="U103" s="380">
        <v>0</v>
      </c>
      <c r="V103" s="379">
        <v>0</v>
      </c>
      <c r="W103" s="379">
        <v>0</v>
      </c>
      <c r="X103" s="380"/>
      <c r="Y103" s="380">
        <v>0</v>
      </c>
      <c r="Z103" s="379">
        <v>275795.38686270971</v>
      </c>
      <c r="AA103" s="381">
        <v>0</v>
      </c>
      <c r="AB103" s="381"/>
      <c r="AC103" s="382"/>
      <c r="AD103" s="382">
        <v>0</v>
      </c>
      <c r="AE103" s="382">
        <v>0</v>
      </c>
      <c r="AF103" s="382">
        <v>0</v>
      </c>
      <c r="AG103" s="382"/>
      <c r="AH103" s="382">
        <v>0</v>
      </c>
      <c r="AI103" s="382">
        <v>0</v>
      </c>
      <c r="AJ103" s="381">
        <v>0</v>
      </c>
      <c r="AK103" s="381">
        <v>0</v>
      </c>
      <c r="AL103" s="382"/>
      <c r="AM103" s="382">
        <v>0</v>
      </c>
      <c r="AN103" s="381">
        <v>0</v>
      </c>
      <c r="AO103" s="383">
        <v>0</v>
      </c>
      <c r="AP103" s="383"/>
      <c r="AQ103" s="384"/>
      <c r="AR103" s="384">
        <v>0</v>
      </c>
      <c r="AS103" s="384">
        <v>0</v>
      </c>
      <c r="AT103" s="384">
        <v>0</v>
      </c>
      <c r="AU103" s="384"/>
      <c r="AV103" s="384">
        <v>0</v>
      </c>
      <c r="AW103" s="384">
        <v>0</v>
      </c>
      <c r="AX103" s="383">
        <v>0</v>
      </c>
      <c r="AY103" s="383">
        <v>0</v>
      </c>
      <c r="AZ103" s="384"/>
      <c r="BA103" s="384">
        <v>0</v>
      </c>
      <c r="BB103" s="383">
        <v>0</v>
      </c>
      <c r="BC103" s="385">
        <v>0</v>
      </c>
      <c r="BD103" s="385"/>
      <c r="BE103" s="386"/>
      <c r="BF103" s="386">
        <v>0</v>
      </c>
      <c r="BG103" s="386">
        <v>0</v>
      </c>
      <c r="BH103" s="386">
        <v>0</v>
      </c>
      <c r="BI103" s="386"/>
      <c r="BJ103" s="386">
        <v>0</v>
      </c>
      <c r="BK103" s="386">
        <v>0</v>
      </c>
      <c r="BL103" s="385">
        <v>0</v>
      </c>
      <c r="BM103" s="385">
        <v>0</v>
      </c>
      <c r="BN103" s="386"/>
      <c r="BO103" s="386"/>
      <c r="BP103" s="385">
        <v>0</v>
      </c>
      <c r="BQ103" s="387">
        <v>0</v>
      </c>
      <c r="BR103" s="387"/>
      <c r="BS103" s="388"/>
      <c r="BT103" s="388">
        <v>0</v>
      </c>
      <c r="BU103" s="388">
        <v>0</v>
      </c>
      <c r="BV103" s="388">
        <v>0</v>
      </c>
      <c r="BW103" s="388"/>
      <c r="BX103" s="388">
        <v>0</v>
      </c>
      <c r="BY103" s="388">
        <v>0</v>
      </c>
      <c r="BZ103" s="387">
        <v>0</v>
      </c>
      <c r="CA103" s="387">
        <v>0</v>
      </c>
      <c r="CB103" s="388"/>
      <c r="CC103" s="388"/>
      <c r="CD103" s="387">
        <v>0</v>
      </c>
      <c r="CE103" s="389">
        <v>0</v>
      </c>
      <c r="CF103" s="389">
        <v>80341.32769655445</v>
      </c>
      <c r="CG103" s="390"/>
      <c r="CH103" s="390">
        <v>0</v>
      </c>
      <c r="CI103" s="390">
        <v>0</v>
      </c>
      <c r="CJ103" s="390">
        <v>0</v>
      </c>
      <c r="CK103" s="390">
        <v>256.7157894736842</v>
      </c>
      <c r="CL103" s="390">
        <v>0</v>
      </c>
      <c r="CM103" s="390">
        <v>0</v>
      </c>
      <c r="CN103" s="389">
        <v>0</v>
      </c>
      <c r="CO103" s="389">
        <v>0</v>
      </c>
      <c r="CP103" s="390"/>
      <c r="CQ103" s="390"/>
      <c r="CR103" s="389">
        <v>80598.043486028138</v>
      </c>
      <c r="CS103" s="391">
        <v>0</v>
      </c>
      <c r="CT103" s="391"/>
      <c r="CU103" s="392"/>
      <c r="CV103" s="392">
        <v>0</v>
      </c>
      <c r="CW103" s="392">
        <v>0</v>
      </c>
      <c r="CX103" s="392">
        <v>0</v>
      </c>
      <c r="CY103" s="392"/>
      <c r="CZ103" s="392">
        <v>0</v>
      </c>
      <c r="DA103" s="392">
        <v>0</v>
      </c>
      <c r="DB103" s="391">
        <v>0</v>
      </c>
      <c r="DC103" s="391">
        <v>0</v>
      </c>
      <c r="DD103" s="392"/>
      <c r="DE103" s="392"/>
      <c r="DF103" s="391">
        <v>0</v>
      </c>
      <c r="DG103" s="385">
        <v>0</v>
      </c>
      <c r="DH103" s="385"/>
      <c r="DI103" s="386"/>
      <c r="DJ103" s="386">
        <v>0</v>
      </c>
      <c r="DK103" s="386">
        <v>0</v>
      </c>
      <c r="DL103" s="386">
        <v>0</v>
      </c>
      <c r="DM103" s="386"/>
      <c r="DN103" s="386">
        <v>0</v>
      </c>
      <c r="DO103" s="386">
        <v>0</v>
      </c>
      <c r="DP103" s="385">
        <v>0</v>
      </c>
      <c r="DQ103" s="385">
        <v>0</v>
      </c>
      <c r="DR103" s="386"/>
      <c r="DS103" s="386"/>
      <c r="DT103" s="385">
        <v>0</v>
      </c>
      <c r="DU103" s="393">
        <v>0</v>
      </c>
      <c r="DV103" s="393"/>
      <c r="DW103" s="394"/>
      <c r="DX103" s="394">
        <v>0</v>
      </c>
      <c r="DY103" s="394">
        <v>0</v>
      </c>
      <c r="DZ103" s="394">
        <v>0</v>
      </c>
      <c r="EA103" s="394"/>
      <c r="EB103" s="394">
        <v>0</v>
      </c>
      <c r="EC103" s="394">
        <v>0</v>
      </c>
      <c r="ED103" s="393">
        <v>0</v>
      </c>
      <c r="EE103" s="393">
        <v>0</v>
      </c>
      <c r="EF103" s="394"/>
      <c r="EG103" s="394"/>
      <c r="EH103" s="393">
        <v>0</v>
      </c>
      <c r="EI103" s="383">
        <v>0</v>
      </c>
      <c r="EJ103" s="383">
        <v>76761.85263157895</v>
      </c>
      <c r="EK103" s="384"/>
      <c r="EL103" s="384">
        <v>0</v>
      </c>
      <c r="EM103" s="384">
        <v>0</v>
      </c>
      <c r="EN103" s="384">
        <v>0</v>
      </c>
      <c r="EO103" s="384">
        <v>74.832132963988926</v>
      </c>
      <c r="EP103" s="384">
        <v>0</v>
      </c>
      <c r="EQ103" s="384">
        <v>0</v>
      </c>
      <c r="ER103" s="383">
        <v>0</v>
      </c>
      <c r="ES103" s="383">
        <v>0</v>
      </c>
      <c r="ET103" s="384"/>
      <c r="EU103" s="384"/>
      <c r="EV103" s="383">
        <v>76836.684764542937</v>
      </c>
      <c r="EW103" s="381">
        <v>0</v>
      </c>
      <c r="EX103" s="381"/>
      <c r="EY103" s="382"/>
      <c r="EZ103" s="382">
        <v>0</v>
      </c>
      <c r="FA103" s="382">
        <v>0</v>
      </c>
      <c r="FB103" s="382">
        <v>0</v>
      </c>
      <c r="FC103" s="382"/>
      <c r="FD103" s="382">
        <v>0</v>
      </c>
      <c r="FE103" s="382">
        <v>0</v>
      </c>
      <c r="FF103" s="381">
        <v>0</v>
      </c>
      <c r="FG103" s="381">
        <v>0</v>
      </c>
      <c r="FH103" s="382"/>
      <c r="FI103" s="382"/>
      <c r="FJ103" s="381">
        <v>0</v>
      </c>
      <c r="FK103" s="387">
        <v>0</v>
      </c>
      <c r="FL103" s="387"/>
      <c r="FM103" s="388"/>
      <c r="FN103" s="388">
        <v>0</v>
      </c>
      <c r="FO103" s="388">
        <v>0</v>
      </c>
      <c r="FP103" s="388">
        <v>0</v>
      </c>
      <c r="FQ103" s="388"/>
      <c r="FR103" s="388">
        <v>0</v>
      </c>
      <c r="FS103" s="388">
        <v>0</v>
      </c>
      <c r="FT103" s="387">
        <v>0</v>
      </c>
      <c r="FU103" s="387">
        <v>0</v>
      </c>
      <c r="FV103" s="388"/>
      <c r="FW103" s="388"/>
      <c r="FX103" s="387">
        <v>0</v>
      </c>
      <c r="FY103" s="378"/>
      <c r="FZ103" s="395">
        <f t="shared" si="9"/>
        <v>432898.56719084305</v>
      </c>
      <c r="GA103" s="395">
        <f t="shared" si="9"/>
        <v>0</v>
      </c>
      <c r="GB103" s="395">
        <f t="shared" si="9"/>
        <v>331.54792243767315</v>
      </c>
      <c r="GC103" s="395">
        <f t="shared" si="9"/>
        <v>0</v>
      </c>
      <c r="GD103" s="395">
        <f t="shared" si="9"/>
        <v>0</v>
      </c>
      <c r="GE103" s="395">
        <f t="shared" si="9"/>
        <v>0</v>
      </c>
      <c r="GF103" s="378"/>
      <c r="GG103" s="395">
        <f t="shared" si="10"/>
        <v>275795.38686270971</v>
      </c>
      <c r="GH103" s="395">
        <f t="shared" si="8"/>
        <v>0</v>
      </c>
      <c r="GI103" s="395">
        <f t="shared" si="8"/>
        <v>0</v>
      </c>
      <c r="GJ103" s="395">
        <f t="shared" si="8"/>
        <v>0</v>
      </c>
      <c r="GK103" s="395">
        <f t="shared" si="8"/>
        <v>0</v>
      </c>
      <c r="GL103" s="395">
        <f t="shared" si="8"/>
        <v>0</v>
      </c>
      <c r="GM103" s="395"/>
      <c r="GN103" s="395">
        <v>0</v>
      </c>
      <c r="GO103" s="377">
        <v>0</v>
      </c>
      <c r="GP103" s="378"/>
      <c r="GQ103" s="378"/>
      <c r="GR103" s="378"/>
      <c r="GS103" s="378"/>
      <c r="GT103" s="378"/>
      <c r="GU103" s="378">
        <v>0</v>
      </c>
      <c r="GV103" s="378"/>
      <c r="GW103" s="378"/>
      <c r="GX103" s="378"/>
      <c r="GY103" s="378">
        <f t="shared" si="11"/>
        <v>275795.38686270971</v>
      </c>
      <c r="GZ103" s="378">
        <f t="shared" si="12"/>
        <v>0</v>
      </c>
      <c r="HA103" s="378">
        <f t="shared" si="13"/>
        <v>0</v>
      </c>
    </row>
    <row r="104" spans="1:209" customFormat="1" ht="15">
      <c r="A104" s="266">
        <v>4173</v>
      </c>
      <c r="B104" s="266">
        <v>103497</v>
      </c>
      <c r="C104" s="266" t="s">
        <v>610</v>
      </c>
      <c r="D104" s="175" t="s">
        <v>390</v>
      </c>
      <c r="E104" s="267" t="s">
        <v>577</v>
      </c>
      <c r="F104" s="267" t="s">
        <v>571</v>
      </c>
      <c r="G104" s="320"/>
      <c r="H104" s="377">
        <v>6920096.4908452248</v>
      </c>
      <c r="I104" s="377">
        <v>-18278.04</v>
      </c>
      <c r="J104" s="377">
        <v>-81387.16</v>
      </c>
      <c r="K104" s="377">
        <v>6820431.2908452246</v>
      </c>
      <c r="L104" s="378"/>
      <c r="M104" s="379">
        <v>576674.70757043536</v>
      </c>
      <c r="N104" s="379">
        <v>0</v>
      </c>
      <c r="O104" s="380"/>
      <c r="P104" s="380">
        <v>0</v>
      </c>
      <c r="Q104" s="380">
        <v>0</v>
      </c>
      <c r="R104" s="380">
        <v>0</v>
      </c>
      <c r="S104" s="380">
        <v>0</v>
      </c>
      <c r="T104" s="380">
        <v>0</v>
      </c>
      <c r="U104" s="380">
        <v>0</v>
      </c>
      <c r="V104" s="379">
        <v>-1523.17</v>
      </c>
      <c r="W104" s="379">
        <v>-6782.2633333333333</v>
      </c>
      <c r="X104" s="380"/>
      <c r="Y104" s="380">
        <v>0</v>
      </c>
      <c r="Z104" s="379">
        <v>568369.27423710201</v>
      </c>
      <c r="AA104" s="381">
        <v>576674.70757043536</v>
      </c>
      <c r="AB104" s="381"/>
      <c r="AC104" s="382"/>
      <c r="AD104" s="382">
        <v>0</v>
      </c>
      <c r="AE104" s="382">
        <v>0</v>
      </c>
      <c r="AF104" s="382">
        <v>0</v>
      </c>
      <c r="AG104" s="382"/>
      <c r="AH104" s="382">
        <v>0</v>
      </c>
      <c r="AI104" s="382">
        <v>0</v>
      </c>
      <c r="AJ104" s="381">
        <v>-1523.17</v>
      </c>
      <c r="AK104" s="381">
        <v>-6782.2633333333333</v>
      </c>
      <c r="AL104" s="382"/>
      <c r="AM104" s="382">
        <v>0</v>
      </c>
      <c r="AN104" s="381">
        <v>568369.27423710201</v>
      </c>
      <c r="AO104" s="383">
        <v>576674.70757043536</v>
      </c>
      <c r="AP104" s="383"/>
      <c r="AQ104" s="384"/>
      <c r="AR104" s="384">
        <v>0</v>
      </c>
      <c r="AS104" s="384">
        <v>0</v>
      </c>
      <c r="AT104" s="384">
        <v>0</v>
      </c>
      <c r="AU104" s="384"/>
      <c r="AV104" s="384">
        <v>0</v>
      </c>
      <c r="AW104" s="384">
        <v>0</v>
      </c>
      <c r="AX104" s="383">
        <v>-1523.17</v>
      </c>
      <c r="AY104" s="383">
        <v>-6782.2633333333333</v>
      </c>
      <c r="AZ104" s="384"/>
      <c r="BA104" s="384">
        <v>0</v>
      </c>
      <c r="BB104" s="383">
        <v>568369.27423710201</v>
      </c>
      <c r="BC104" s="385">
        <v>576674.70757043536</v>
      </c>
      <c r="BD104" s="385"/>
      <c r="BE104" s="386"/>
      <c r="BF104" s="386">
        <v>0</v>
      </c>
      <c r="BG104" s="386">
        <v>0</v>
      </c>
      <c r="BH104" s="386">
        <v>0</v>
      </c>
      <c r="BI104" s="386"/>
      <c r="BJ104" s="386">
        <v>0</v>
      </c>
      <c r="BK104" s="386">
        <v>0</v>
      </c>
      <c r="BL104" s="385">
        <v>-1523.17</v>
      </c>
      <c r="BM104" s="385">
        <v>-6782.2633333333333</v>
      </c>
      <c r="BN104" s="386"/>
      <c r="BO104" s="386"/>
      <c r="BP104" s="385">
        <v>568369.27423710201</v>
      </c>
      <c r="BQ104" s="387">
        <v>576674.70757043536</v>
      </c>
      <c r="BR104" s="387"/>
      <c r="BS104" s="388"/>
      <c r="BT104" s="388">
        <v>0</v>
      </c>
      <c r="BU104" s="388">
        <v>0</v>
      </c>
      <c r="BV104" s="388">
        <v>0</v>
      </c>
      <c r="BW104" s="388"/>
      <c r="BX104" s="388">
        <v>0</v>
      </c>
      <c r="BY104" s="388">
        <v>0</v>
      </c>
      <c r="BZ104" s="387">
        <v>-1523.17</v>
      </c>
      <c r="CA104" s="387">
        <v>-6782.2633333333333</v>
      </c>
      <c r="CB104" s="388"/>
      <c r="CC104" s="388"/>
      <c r="CD104" s="387">
        <v>568369.27423710201</v>
      </c>
      <c r="CE104" s="389">
        <v>576674.70757043536</v>
      </c>
      <c r="CF104" s="389">
        <v>0</v>
      </c>
      <c r="CG104" s="390"/>
      <c r="CH104" s="390">
        <v>0</v>
      </c>
      <c r="CI104" s="390">
        <v>0</v>
      </c>
      <c r="CJ104" s="390">
        <v>0</v>
      </c>
      <c r="CK104" s="390">
        <v>0</v>
      </c>
      <c r="CL104" s="390">
        <v>0</v>
      </c>
      <c r="CM104" s="390">
        <v>0</v>
      </c>
      <c r="CN104" s="389">
        <v>-1523.17</v>
      </c>
      <c r="CO104" s="389">
        <v>-6782.2633333333333</v>
      </c>
      <c r="CP104" s="390"/>
      <c r="CQ104" s="390"/>
      <c r="CR104" s="389">
        <v>568369.27423710201</v>
      </c>
      <c r="CS104" s="391">
        <v>576674.70757043536</v>
      </c>
      <c r="CT104" s="391"/>
      <c r="CU104" s="392"/>
      <c r="CV104" s="392">
        <v>0</v>
      </c>
      <c r="CW104" s="392">
        <v>0</v>
      </c>
      <c r="CX104" s="392">
        <v>0</v>
      </c>
      <c r="CY104" s="392"/>
      <c r="CZ104" s="392">
        <v>0</v>
      </c>
      <c r="DA104" s="392">
        <v>0</v>
      </c>
      <c r="DB104" s="391">
        <v>-1523.17</v>
      </c>
      <c r="DC104" s="391">
        <v>-6782.2633333333333</v>
      </c>
      <c r="DD104" s="392"/>
      <c r="DE104" s="392"/>
      <c r="DF104" s="391">
        <v>568369.27423710201</v>
      </c>
      <c r="DG104" s="385">
        <v>576674.70757043536</v>
      </c>
      <c r="DH104" s="385"/>
      <c r="DI104" s="386"/>
      <c r="DJ104" s="386">
        <v>0</v>
      </c>
      <c r="DK104" s="386">
        <v>0</v>
      </c>
      <c r="DL104" s="386">
        <v>0</v>
      </c>
      <c r="DM104" s="386"/>
      <c r="DN104" s="386">
        <v>0</v>
      </c>
      <c r="DO104" s="386">
        <v>0</v>
      </c>
      <c r="DP104" s="385">
        <v>-1523.17</v>
      </c>
      <c r="DQ104" s="385">
        <v>-6782.2633333333333</v>
      </c>
      <c r="DR104" s="386"/>
      <c r="DS104" s="386"/>
      <c r="DT104" s="385">
        <v>568369.27423710201</v>
      </c>
      <c r="DU104" s="393">
        <v>576674.70757043536</v>
      </c>
      <c r="DV104" s="393"/>
      <c r="DW104" s="394"/>
      <c r="DX104" s="394">
        <v>0</v>
      </c>
      <c r="DY104" s="394">
        <v>0</v>
      </c>
      <c r="DZ104" s="394">
        <v>0</v>
      </c>
      <c r="EA104" s="394"/>
      <c r="EB104" s="394">
        <v>0</v>
      </c>
      <c r="EC104" s="394">
        <v>0</v>
      </c>
      <c r="ED104" s="393">
        <v>-1523.17</v>
      </c>
      <c r="EE104" s="393">
        <v>-6782.2633333333333</v>
      </c>
      <c r="EF104" s="394"/>
      <c r="EG104" s="394"/>
      <c r="EH104" s="393">
        <v>568369.27423710201</v>
      </c>
      <c r="EI104" s="383">
        <v>576674.70757043536</v>
      </c>
      <c r="EJ104" s="383">
        <v>0</v>
      </c>
      <c r="EK104" s="384"/>
      <c r="EL104" s="384">
        <v>0</v>
      </c>
      <c r="EM104" s="384">
        <v>0</v>
      </c>
      <c r="EN104" s="384">
        <v>0</v>
      </c>
      <c r="EO104" s="384">
        <v>0</v>
      </c>
      <c r="EP104" s="384">
        <v>0</v>
      </c>
      <c r="EQ104" s="384">
        <v>0</v>
      </c>
      <c r="ER104" s="383">
        <v>-1523.17</v>
      </c>
      <c r="ES104" s="383">
        <v>-6782.2633333333333</v>
      </c>
      <c r="ET104" s="384"/>
      <c r="EU104" s="384"/>
      <c r="EV104" s="383">
        <v>568369.27423710201</v>
      </c>
      <c r="EW104" s="381">
        <v>576674.70757043536</v>
      </c>
      <c r="EX104" s="381"/>
      <c r="EY104" s="382"/>
      <c r="EZ104" s="382">
        <v>0</v>
      </c>
      <c r="FA104" s="382">
        <v>0</v>
      </c>
      <c r="FB104" s="382">
        <v>0</v>
      </c>
      <c r="FC104" s="382"/>
      <c r="FD104" s="382">
        <v>0</v>
      </c>
      <c r="FE104" s="382">
        <v>0</v>
      </c>
      <c r="FF104" s="381">
        <v>-1523.17</v>
      </c>
      <c r="FG104" s="381">
        <v>-6782.2633333333333</v>
      </c>
      <c r="FH104" s="382"/>
      <c r="FI104" s="382"/>
      <c r="FJ104" s="381">
        <v>568369.27423710201</v>
      </c>
      <c r="FK104" s="387">
        <v>576674.70757043536</v>
      </c>
      <c r="FL104" s="387"/>
      <c r="FM104" s="388"/>
      <c r="FN104" s="388">
        <v>0</v>
      </c>
      <c r="FO104" s="388">
        <v>0</v>
      </c>
      <c r="FP104" s="388">
        <v>0</v>
      </c>
      <c r="FQ104" s="388"/>
      <c r="FR104" s="388">
        <v>0</v>
      </c>
      <c r="FS104" s="388">
        <v>0</v>
      </c>
      <c r="FT104" s="387">
        <v>-1523.17</v>
      </c>
      <c r="FU104" s="387">
        <v>-6782.2633333333333</v>
      </c>
      <c r="FV104" s="388"/>
      <c r="FW104" s="388"/>
      <c r="FX104" s="387">
        <v>568369.27423710201</v>
      </c>
      <c r="FY104" s="378"/>
      <c r="FZ104" s="395">
        <f t="shared" si="9"/>
        <v>6920096.4908452248</v>
      </c>
      <c r="GA104" s="395">
        <f t="shared" si="9"/>
        <v>0</v>
      </c>
      <c r="GB104" s="395">
        <f t="shared" si="9"/>
        <v>0</v>
      </c>
      <c r="GC104" s="395">
        <f t="shared" si="9"/>
        <v>-18278.04</v>
      </c>
      <c r="GD104" s="395">
        <f t="shared" si="9"/>
        <v>-81387.160000000018</v>
      </c>
      <c r="GE104" s="395">
        <f t="shared" si="9"/>
        <v>0</v>
      </c>
      <c r="GF104" s="378"/>
      <c r="GG104" s="395">
        <f t="shared" si="10"/>
        <v>1730024.122711306</v>
      </c>
      <c r="GH104" s="395">
        <f t="shared" si="8"/>
        <v>0</v>
      </c>
      <c r="GI104" s="395">
        <f t="shared" si="8"/>
        <v>0</v>
      </c>
      <c r="GJ104" s="395">
        <f t="shared" si="8"/>
        <v>-4569.51</v>
      </c>
      <c r="GK104" s="395">
        <f t="shared" si="8"/>
        <v>-20346.79</v>
      </c>
      <c r="GL104" s="395">
        <f t="shared" si="8"/>
        <v>0</v>
      </c>
      <c r="GM104" s="395"/>
      <c r="GN104" s="395">
        <v>0</v>
      </c>
      <c r="GO104" s="377">
        <v>0</v>
      </c>
      <c r="GP104" s="378"/>
      <c r="GQ104" s="378"/>
      <c r="GR104" s="378"/>
      <c r="GS104" s="378"/>
      <c r="GT104" s="378"/>
      <c r="GU104" s="378">
        <v>0</v>
      </c>
      <c r="GV104" s="378"/>
      <c r="GW104" s="378"/>
      <c r="GX104" s="378"/>
      <c r="GY104" s="378">
        <f t="shared" si="11"/>
        <v>1730024.122711306</v>
      </c>
      <c r="GZ104" s="378">
        <f t="shared" si="12"/>
        <v>0</v>
      </c>
      <c r="HA104" s="378">
        <f t="shared" si="13"/>
        <v>0</v>
      </c>
    </row>
    <row r="105" spans="1:209" customFormat="1" ht="15">
      <c r="A105" s="266">
        <v>2159</v>
      </c>
      <c r="B105" s="266">
        <v>103247</v>
      </c>
      <c r="C105" s="266" t="s">
        <v>697</v>
      </c>
      <c r="D105" s="175" t="s">
        <v>477</v>
      </c>
      <c r="E105" s="267" t="s">
        <v>573</v>
      </c>
      <c r="F105" s="267" t="s">
        <v>571</v>
      </c>
      <c r="G105" s="320"/>
      <c r="H105" s="377">
        <v>1343198.4861667487</v>
      </c>
      <c r="I105" s="377">
        <v>-5424.6399999999994</v>
      </c>
      <c r="J105" s="377">
        <v>-16658.41</v>
      </c>
      <c r="K105" s="377">
        <v>1321115.4361667489</v>
      </c>
      <c r="L105" s="378"/>
      <c r="M105" s="379">
        <v>111933.20718056239</v>
      </c>
      <c r="N105" s="379">
        <v>0</v>
      </c>
      <c r="O105" s="380"/>
      <c r="P105" s="380">
        <v>0</v>
      </c>
      <c r="Q105" s="380">
        <v>0</v>
      </c>
      <c r="R105" s="380">
        <v>0</v>
      </c>
      <c r="S105" s="380">
        <v>0</v>
      </c>
      <c r="T105" s="380">
        <v>0</v>
      </c>
      <c r="U105" s="380">
        <v>0</v>
      </c>
      <c r="V105" s="379">
        <v>-452.05333333333328</v>
      </c>
      <c r="W105" s="379">
        <v>-1388.2008333333333</v>
      </c>
      <c r="X105" s="380"/>
      <c r="Y105" s="380">
        <v>0</v>
      </c>
      <c r="Z105" s="379">
        <v>110092.95301389572</v>
      </c>
      <c r="AA105" s="381">
        <v>111933.20718056239</v>
      </c>
      <c r="AB105" s="381"/>
      <c r="AC105" s="382"/>
      <c r="AD105" s="382">
        <v>0</v>
      </c>
      <c r="AE105" s="382">
        <v>0</v>
      </c>
      <c r="AF105" s="382">
        <v>0</v>
      </c>
      <c r="AG105" s="382"/>
      <c r="AH105" s="382">
        <v>0</v>
      </c>
      <c r="AI105" s="382">
        <v>0</v>
      </c>
      <c r="AJ105" s="381">
        <v>-452.05333333333328</v>
      </c>
      <c r="AK105" s="381">
        <v>-1388.2008333333333</v>
      </c>
      <c r="AL105" s="382"/>
      <c r="AM105" s="382">
        <v>0</v>
      </c>
      <c r="AN105" s="381">
        <v>110092.95301389572</v>
      </c>
      <c r="AO105" s="383">
        <v>111933.20718056239</v>
      </c>
      <c r="AP105" s="383"/>
      <c r="AQ105" s="384"/>
      <c r="AR105" s="384">
        <v>0</v>
      </c>
      <c r="AS105" s="384">
        <v>0</v>
      </c>
      <c r="AT105" s="384">
        <v>0</v>
      </c>
      <c r="AU105" s="384"/>
      <c r="AV105" s="384">
        <v>0</v>
      </c>
      <c r="AW105" s="384">
        <v>0</v>
      </c>
      <c r="AX105" s="383">
        <v>-452.05333333333328</v>
      </c>
      <c r="AY105" s="383">
        <v>-1388.2008333333333</v>
      </c>
      <c r="AZ105" s="384"/>
      <c r="BA105" s="384">
        <v>0</v>
      </c>
      <c r="BB105" s="383">
        <v>110092.95301389572</v>
      </c>
      <c r="BC105" s="385">
        <v>111933.20718056239</v>
      </c>
      <c r="BD105" s="385"/>
      <c r="BE105" s="386"/>
      <c r="BF105" s="386">
        <v>0</v>
      </c>
      <c r="BG105" s="386">
        <v>0</v>
      </c>
      <c r="BH105" s="386">
        <v>0</v>
      </c>
      <c r="BI105" s="386"/>
      <c r="BJ105" s="386">
        <v>0</v>
      </c>
      <c r="BK105" s="386">
        <v>0</v>
      </c>
      <c r="BL105" s="385">
        <v>-452.05333333333328</v>
      </c>
      <c r="BM105" s="385">
        <v>-1388.2008333333333</v>
      </c>
      <c r="BN105" s="386"/>
      <c r="BO105" s="386"/>
      <c r="BP105" s="385">
        <v>110092.95301389572</v>
      </c>
      <c r="BQ105" s="387">
        <v>111933.20718056239</v>
      </c>
      <c r="BR105" s="387"/>
      <c r="BS105" s="388"/>
      <c r="BT105" s="388">
        <v>0</v>
      </c>
      <c r="BU105" s="388">
        <v>0</v>
      </c>
      <c r="BV105" s="388">
        <v>0</v>
      </c>
      <c r="BW105" s="388"/>
      <c r="BX105" s="388">
        <v>0</v>
      </c>
      <c r="BY105" s="388">
        <v>0</v>
      </c>
      <c r="BZ105" s="387">
        <v>-452.05333333333328</v>
      </c>
      <c r="CA105" s="387">
        <v>-1388.2008333333333</v>
      </c>
      <c r="CB105" s="388"/>
      <c r="CC105" s="388"/>
      <c r="CD105" s="387">
        <v>110092.95301389572</v>
      </c>
      <c r="CE105" s="389">
        <v>111933.20718056239</v>
      </c>
      <c r="CF105" s="389">
        <v>0</v>
      </c>
      <c r="CG105" s="390"/>
      <c r="CH105" s="390">
        <v>0</v>
      </c>
      <c r="CI105" s="390">
        <v>0</v>
      </c>
      <c r="CJ105" s="390">
        <v>0</v>
      </c>
      <c r="CK105" s="390">
        <v>0</v>
      </c>
      <c r="CL105" s="390">
        <v>0</v>
      </c>
      <c r="CM105" s="390">
        <v>0</v>
      </c>
      <c r="CN105" s="389">
        <v>-452.05333333333328</v>
      </c>
      <c r="CO105" s="389">
        <v>-1388.2008333333333</v>
      </c>
      <c r="CP105" s="390"/>
      <c r="CQ105" s="390"/>
      <c r="CR105" s="389">
        <v>110092.95301389572</v>
      </c>
      <c r="CS105" s="391">
        <v>111933.20718056239</v>
      </c>
      <c r="CT105" s="391"/>
      <c r="CU105" s="392"/>
      <c r="CV105" s="392">
        <v>0</v>
      </c>
      <c r="CW105" s="392">
        <v>0</v>
      </c>
      <c r="CX105" s="392">
        <v>0</v>
      </c>
      <c r="CY105" s="392"/>
      <c r="CZ105" s="392">
        <v>0</v>
      </c>
      <c r="DA105" s="392">
        <v>0</v>
      </c>
      <c r="DB105" s="391">
        <v>-452.05333333333328</v>
      </c>
      <c r="DC105" s="391">
        <v>-1388.2008333333333</v>
      </c>
      <c r="DD105" s="392"/>
      <c r="DE105" s="392"/>
      <c r="DF105" s="391">
        <v>110092.95301389572</v>
      </c>
      <c r="DG105" s="385">
        <v>111933.20718056239</v>
      </c>
      <c r="DH105" s="385"/>
      <c r="DI105" s="386"/>
      <c r="DJ105" s="386">
        <v>0</v>
      </c>
      <c r="DK105" s="386">
        <v>0</v>
      </c>
      <c r="DL105" s="386">
        <v>0</v>
      </c>
      <c r="DM105" s="386"/>
      <c r="DN105" s="386">
        <v>0</v>
      </c>
      <c r="DO105" s="386">
        <v>0</v>
      </c>
      <c r="DP105" s="385">
        <v>-452.05333333333328</v>
      </c>
      <c r="DQ105" s="385">
        <v>-1388.2008333333333</v>
      </c>
      <c r="DR105" s="386"/>
      <c r="DS105" s="386"/>
      <c r="DT105" s="385">
        <v>110092.95301389572</v>
      </c>
      <c r="DU105" s="393">
        <v>111933.20718056239</v>
      </c>
      <c r="DV105" s="393"/>
      <c r="DW105" s="394"/>
      <c r="DX105" s="394">
        <v>0</v>
      </c>
      <c r="DY105" s="394">
        <v>0</v>
      </c>
      <c r="DZ105" s="394">
        <v>0</v>
      </c>
      <c r="EA105" s="394"/>
      <c r="EB105" s="394">
        <v>0</v>
      </c>
      <c r="EC105" s="394">
        <v>0</v>
      </c>
      <c r="ED105" s="393">
        <v>-452.05333333333328</v>
      </c>
      <c r="EE105" s="393">
        <v>-1388.2008333333333</v>
      </c>
      <c r="EF105" s="394"/>
      <c r="EG105" s="394"/>
      <c r="EH105" s="393">
        <v>110092.95301389572</v>
      </c>
      <c r="EI105" s="383">
        <v>111933.20718056239</v>
      </c>
      <c r="EJ105" s="383">
        <v>0</v>
      </c>
      <c r="EK105" s="384"/>
      <c r="EL105" s="384">
        <v>0</v>
      </c>
      <c r="EM105" s="384">
        <v>0</v>
      </c>
      <c r="EN105" s="384">
        <v>0</v>
      </c>
      <c r="EO105" s="384">
        <v>0</v>
      </c>
      <c r="EP105" s="384">
        <v>0</v>
      </c>
      <c r="EQ105" s="384">
        <v>0</v>
      </c>
      <c r="ER105" s="383">
        <v>-452.05333333333328</v>
      </c>
      <c r="ES105" s="383">
        <v>-1388.2008333333333</v>
      </c>
      <c r="ET105" s="384"/>
      <c r="EU105" s="384"/>
      <c r="EV105" s="383">
        <v>110092.95301389572</v>
      </c>
      <c r="EW105" s="381">
        <v>111933.20718056239</v>
      </c>
      <c r="EX105" s="381"/>
      <c r="EY105" s="382"/>
      <c r="EZ105" s="382">
        <v>0</v>
      </c>
      <c r="FA105" s="382">
        <v>0</v>
      </c>
      <c r="FB105" s="382">
        <v>0</v>
      </c>
      <c r="FC105" s="382"/>
      <c r="FD105" s="382">
        <v>0</v>
      </c>
      <c r="FE105" s="382">
        <v>0</v>
      </c>
      <c r="FF105" s="381">
        <v>-452.05333333333328</v>
      </c>
      <c r="FG105" s="381">
        <v>-1388.2008333333333</v>
      </c>
      <c r="FH105" s="382"/>
      <c r="FI105" s="382"/>
      <c r="FJ105" s="381">
        <v>110092.95301389572</v>
      </c>
      <c r="FK105" s="387">
        <v>111933.20718056239</v>
      </c>
      <c r="FL105" s="387"/>
      <c r="FM105" s="388"/>
      <c r="FN105" s="388">
        <v>0</v>
      </c>
      <c r="FO105" s="388">
        <v>0</v>
      </c>
      <c r="FP105" s="388">
        <v>0</v>
      </c>
      <c r="FQ105" s="388"/>
      <c r="FR105" s="388">
        <v>0</v>
      </c>
      <c r="FS105" s="388">
        <v>0</v>
      </c>
      <c r="FT105" s="387">
        <v>-452.05333333333328</v>
      </c>
      <c r="FU105" s="387">
        <v>-1388.2008333333333</v>
      </c>
      <c r="FV105" s="388"/>
      <c r="FW105" s="388"/>
      <c r="FX105" s="387">
        <v>110092.95301389572</v>
      </c>
      <c r="FY105" s="378"/>
      <c r="FZ105" s="395">
        <f t="shared" si="9"/>
        <v>1343198.4861667489</v>
      </c>
      <c r="GA105" s="395">
        <f t="shared" si="9"/>
        <v>0</v>
      </c>
      <c r="GB105" s="395">
        <f t="shared" si="9"/>
        <v>0</v>
      </c>
      <c r="GC105" s="395">
        <f t="shared" si="9"/>
        <v>-5424.6399999999994</v>
      </c>
      <c r="GD105" s="395">
        <f t="shared" si="9"/>
        <v>-16658.409999999996</v>
      </c>
      <c r="GE105" s="395">
        <f t="shared" si="9"/>
        <v>0</v>
      </c>
      <c r="GF105" s="378"/>
      <c r="GG105" s="395">
        <f t="shared" si="10"/>
        <v>335799.62154168717</v>
      </c>
      <c r="GH105" s="395">
        <f t="shared" si="8"/>
        <v>0</v>
      </c>
      <c r="GI105" s="395">
        <f t="shared" si="8"/>
        <v>0</v>
      </c>
      <c r="GJ105" s="395">
        <f t="shared" si="8"/>
        <v>-1356.1599999999999</v>
      </c>
      <c r="GK105" s="395">
        <f t="shared" si="8"/>
        <v>-4164.6025</v>
      </c>
      <c r="GL105" s="395">
        <f t="shared" si="8"/>
        <v>0</v>
      </c>
      <c r="GM105" s="395"/>
      <c r="GN105" s="395">
        <v>0</v>
      </c>
      <c r="GO105" s="377">
        <v>0</v>
      </c>
      <c r="GP105" s="378"/>
      <c r="GQ105" s="378"/>
      <c r="GR105" s="378"/>
      <c r="GS105" s="378"/>
      <c r="GT105" s="378"/>
      <c r="GU105" s="378">
        <v>7417</v>
      </c>
      <c r="GV105" s="378"/>
      <c r="GW105" s="378"/>
      <c r="GX105" s="378"/>
      <c r="GY105" s="378">
        <f t="shared" si="11"/>
        <v>335799.62154168717</v>
      </c>
      <c r="GZ105" s="378">
        <f t="shared" si="12"/>
        <v>0</v>
      </c>
      <c r="HA105" s="378">
        <f t="shared" si="13"/>
        <v>0</v>
      </c>
    </row>
    <row r="106" spans="1:209" customFormat="1" ht="15">
      <c r="A106" s="266">
        <v>2161</v>
      </c>
      <c r="B106" s="266">
        <v>103249</v>
      </c>
      <c r="C106" s="266" t="s">
        <v>698</v>
      </c>
      <c r="D106" s="175" t="s">
        <v>478</v>
      </c>
      <c r="E106" s="267" t="s">
        <v>573</v>
      </c>
      <c r="F106" s="267" t="s">
        <v>571</v>
      </c>
      <c r="G106" s="320"/>
      <c r="H106" s="377">
        <v>1447718.6536941174</v>
      </c>
      <c r="I106" s="377">
        <v>-6259.2</v>
      </c>
      <c r="J106" s="377">
        <v>-14190.66</v>
      </c>
      <c r="K106" s="377">
        <v>1427268.7936941176</v>
      </c>
      <c r="L106" s="378"/>
      <c r="M106" s="379">
        <v>120643.22114117646</v>
      </c>
      <c r="N106" s="379">
        <v>48984</v>
      </c>
      <c r="O106" s="380"/>
      <c r="P106" s="380">
        <v>0</v>
      </c>
      <c r="Q106" s="380">
        <v>0</v>
      </c>
      <c r="R106" s="380">
        <v>0</v>
      </c>
      <c r="S106" s="380">
        <v>0</v>
      </c>
      <c r="T106" s="380">
        <v>0</v>
      </c>
      <c r="U106" s="380">
        <v>0</v>
      </c>
      <c r="V106" s="379">
        <v>-521.6</v>
      </c>
      <c r="W106" s="379">
        <v>-1182.5550000000001</v>
      </c>
      <c r="X106" s="380"/>
      <c r="Y106" s="380">
        <v>0</v>
      </c>
      <c r="Z106" s="379">
        <v>167923.06614117647</v>
      </c>
      <c r="AA106" s="381">
        <v>120643.22114117646</v>
      </c>
      <c r="AB106" s="381"/>
      <c r="AC106" s="382"/>
      <c r="AD106" s="382">
        <v>0</v>
      </c>
      <c r="AE106" s="382">
        <v>0</v>
      </c>
      <c r="AF106" s="382">
        <v>0</v>
      </c>
      <c r="AG106" s="382"/>
      <c r="AH106" s="382">
        <v>0</v>
      </c>
      <c r="AI106" s="382">
        <v>0</v>
      </c>
      <c r="AJ106" s="381">
        <v>-521.6</v>
      </c>
      <c r="AK106" s="381">
        <v>-1182.5550000000001</v>
      </c>
      <c r="AL106" s="382"/>
      <c r="AM106" s="382">
        <v>0</v>
      </c>
      <c r="AN106" s="381">
        <v>118939.06614117646</v>
      </c>
      <c r="AO106" s="383">
        <v>120643.22114117646</v>
      </c>
      <c r="AP106" s="383"/>
      <c r="AQ106" s="384"/>
      <c r="AR106" s="384">
        <v>0</v>
      </c>
      <c r="AS106" s="384">
        <v>0</v>
      </c>
      <c r="AT106" s="384">
        <v>0</v>
      </c>
      <c r="AU106" s="384"/>
      <c r="AV106" s="384">
        <v>0</v>
      </c>
      <c r="AW106" s="384">
        <v>0</v>
      </c>
      <c r="AX106" s="383">
        <v>-521.6</v>
      </c>
      <c r="AY106" s="383">
        <v>-1182.5550000000001</v>
      </c>
      <c r="AZ106" s="384"/>
      <c r="BA106" s="384">
        <v>0</v>
      </c>
      <c r="BB106" s="383">
        <v>118939.06614117646</v>
      </c>
      <c r="BC106" s="385">
        <v>120643.22114117646</v>
      </c>
      <c r="BD106" s="385"/>
      <c r="BE106" s="386"/>
      <c r="BF106" s="386">
        <v>0</v>
      </c>
      <c r="BG106" s="386">
        <v>0</v>
      </c>
      <c r="BH106" s="386">
        <v>0</v>
      </c>
      <c r="BI106" s="386"/>
      <c r="BJ106" s="386">
        <v>0</v>
      </c>
      <c r="BK106" s="386">
        <v>0</v>
      </c>
      <c r="BL106" s="385">
        <v>-521.6</v>
      </c>
      <c r="BM106" s="385">
        <v>-1182.5550000000001</v>
      </c>
      <c r="BN106" s="386"/>
      <c r="BO106" s="386"/>
      <c r="BP106" s="385">
        <v>118939.06614117646</v>
      </c>
      <c r="BQ106" s="387">
        <v>120643.22114117646</v>
      </c>
      <c r="BR106" s="387"/>
      <c r="BS106" s="388"/>
      <c r="BT106" s="388">
        <v>0</v>
      </c>
      <c r="BU106" s="388">
        <v>0</v>
      </c>
      <c r="BV106" s="388">
        <v>0</v>
      </c>
      <c r="BW106" s="388"/>
      <c r="BX106" s="388">
        <v>0</v>
      </c>
      <c r="BY106" s="388">
        <v>0</v>
      </c>
      <c r="BZ106" s="387">
        <v>-521.6</v>
      </c>
      <c r="CA106" s="387">
        <v>-1182.5550000000001</v>
      </c>
      <c r="CB106" s="388"/>
      <c r="CC106" s="388"/>
      <c r="CD106" s="387">
        <v>118939.06614117646</v>
      </c>
      <c r="CE106" s="389">
        <v>120643.22114117646</v>
      </c>
      <c r="CF106" s="389">
        <v>45973.200000000012</v>
      </c>
      <c r="CG106" s="390"/>
      <c r="CH106" s="390">
        <v>0</v>
      </c>
      <c r="CI106" s="390">
        <v>0</v>
      </c>
      <c r="CJ106" s="390">
        <v>0</v>
      </c>
      <c r="CK106" s="390">
        <v>0</v>
      </c>
      <c r="CL106" s="390">
        <v>0</v>
      </c>
      <c r="CM106" s="390">
        <v>0</v>
      </c>
      <c r="CN106" s="389">
        <v>-521.6</v>
      </c>
      <c r="CO106" s="389">
        <v>-1182.5550000000001</v>
      </c>
      <c r="CP106" s="390"/>
      <c r="CQ106" s="390"/>
      <c r="CR106" s="389">
        <v>164912.26614117649</v>
      </c>
      <c r="CS106" s="391">
        <v>120643.22114117646</v>
      </c>
      <c r="CT106" s="391"/>
      <c r="CU106" s="392"/>
      <c r="CV106" s="392">
        <v>0</v>
      </c>
      <c r="CW106" s="392">
        <v>0</v>
      </c>
      <c r="CX106" s="392">
        <v>0</v>
      </c>
      <c r="CY106" s="392"/>
      <c r="CZ106" s="392">
        <v>0</v>
      </c>
      <c r="DA106" s="392">
        <v>0</v>
      </c>
      <c r="DB106" s="391">
        <v>-521.6</v>
      </c>
      <c r="DC106" s="391">
        <v>-1182.5550000000001</v>
      </c>
      <c r="DD106" s="392"/>
      <c r="DE106" s="392"/>
      <c r="DF106" s="391">
        <v>118939.06614117646</v>
      </c>
      <c r="DG106" s="385">
        <v>120643.22114117646</v>
      </c>
      <c r="DH106" s="385"/>
      <c r="DI106" s="386"/>
      <c r="DJ106" s="386">
        <v>0</v>
      </c>
      <c r="DK106" s="386">
        <v>0</v>
      </c>
      <c r="DL106" s="386">
        <v>0</v>
      </c>
      <c r="DM106" s="386"/>
      <c r="DN106" s="386">
        <v>0</v>
      </c>
      <c r="DO106" s="386">
        <v>0</v>
      </c>
      <c r="DP106" s="385">
        <v>-521.6</v>
      </c>
      <c r="DQ106" s="385">
        <v>-1182.5550000000001</v>
      </c>
      <c r="DR106" s="386"/>
      <c r="DS106" s="386"/>
      <c r="DT106" s="385">
        <v>118939.06614117646</v>
      </c>
      <c r="DU106" s="393">
        <v>120643.22114117646</v>
      </c>
      <c r="DV106" s="393"/>
      <c r="DW106" s="394"/>
      <c r="DX106" s="394">
        <v>0</v>
      </c>
      <c r="DY106" s="394">
        <v>0</v>
      </c>
      <c r="DZ106" s="394">
        <v>0</v>
      </c>
      <c r="EA106" s="394"/>
      <c r="EB106" s="394">
        <v>0</v>
      </c>
      <c r="EC106" s="394">
        <v>0</v>
      </c>
      <c r="ED106" s="393">
        <v>-521.6</v>
      </c>
      <c r="EE106" s="393">
        <v>-1182.5550000000001</v>
      </c>
      <c r="EF106" s="394"/>
      <c r="EG106" s="394"/>
      <c r="EH106" s="393">
        <v>118939.06614117646</v>
      </c>
      <c r="EI106" s="383">
        <v>120643.22114117646</v>
      </c>
      <c r="EJ106" s="383">
        <v>41279.646315789476</v>
      </c>
      <c r="EK106" s="384"/>
      <c r="EL106" s="384">
        <v>0</v>
      </c>
      <c r="EM106" s="384">
        <v>0</v>
      </c>
      <c r="EN106" s="384">
        <v>0</v>
      </c>
      <c r="EO106" s="384">
        <v>0</v>
      </c>
      <c r="EP106" s="384">
        <v>0</v>
      </c>
      <c r="EQ106" s="384">
        <v>0</v>
      </c>
      <c r="ER106" s="383">
        <v>-521.6</v>
      </c>
      <c r="ES106" s="383">
        <v>-1182.5550000000001</v>
      </c>
      <c r="ET106" s="384"/>
      <c r="EU106" s="384"/>
      <c r="EV106" s="383">
        <v>160218.71245696594</v>
      </c>
      <c r="EW106" s="381">
        <v>120643.22114117646</v>
      </c>
      <c r="EX106" s="381"/>
      <c r="EY106" s="382"/>
      <c r="EZ106" s="382">
        <v>0</v>
      </c>
      <c r="FA106" s="382">
        <v>0</v>
      </c>
      <c r="FB106" s="382">
        <v>0</v>
      </c>
      <c r="FC106" s="382"/>
      <c r="FD106" s="382">
        <v>0</v>
      </c>
      <c r="FE106" s="382">
        <v>0</v>
      </c>
      <c r="FF106" s="381">
        <v>-521.6</v>
      </c>
      <c r="FG106" s="381">
        <v>-1182.5550000000001</v>
      </c>
      <c r="FH106" s="382"/>
      <c r="FI106" s="382"/>
      <c r="FJ106" s="381">
        <v>118939.06614117646</v>
      </c>
      <c r="FK106" s="387">
        <v>120643.22114117646</v>
      </c>
      <c r="FL106" s="387"/>
      <c r="FM106" s="388"/>
      <c r="FN106" s="388">
        <v>0</v>
      </c>
      <c r="FO106" s="388">
        <v>0</v>
      </c>
      <c r="FP106" s="388">
        <v>0</v>
      </c>
      <c r="FQ106" s="388"/>
      <c r="FR106" s="388">
        <v>0</v>
      </c>
      <c r="FS106" s="388">
        <v>0</v>
      </c>
      <c r="FT106" s="387">
        <v>-521.6</v>
      </c>
      <c r="FU106" s="387">
        <v>-1182.5550000000001</v>
      </c>
      <c r="FV106" s="388"/>
      <c r="FW106" s="388"/>
      <c r="FX106" s="387">
        <v>118939.06614117646</v>
      </c>
      <c r="FY106" s="378"/>
      <c r="FZ106" s="395">
        <f t="shared" ref="FZ106:GE137" si="14">SUMIFS($M106:$FX106,$M$7:$FX$7,FZ$7)</f>
        <v>1583955.5000099072</v>
      </c>
      <c r="GA106" s="395">
        <f t="shared" si="14"/>
        <v>0</v>
      </c>
      <c r="GB106" s="395">
        <f t="shared" si="14"/>
        <v>0</v>
      </c>
      <c r="GC106" s="395">
        <f t="shared" si="14"/>
        <v>-6259.2000000000016</v>
      </c>
      <c r="GD106" s="395">
        <f t="shared" si="14"/>
        <v>-14190.660000000002</v>
      </c>
      <c r="GE106" s="395">
        <f t="shared" si="14"/>
        <v>0</v>
      </c>
      <c r="GF106" s="378"/>
      <c r="GG106" s="395">
        <f t="shared" si="10"/>
        <v>410913.66342352942</v>
      </c>
      <c r="GH106" s="395">
        <f t="shared" si="8"/>
        <v>0</v>
      </c>
      <c r="GI106" s="395">
        <f t="shared" si="8"/>
        <v>0</v>
      </c>
      <c r="GJ106" s="395">
        <f t="shared" si="8"/>
        <v>-1564.8000000000002</v>
      </c>
      <c r="GK106" s="395">
        <f t="shared" si="8"/>
        <v>-3547.665</v>
      </c>
      <c r="GL106" s="395">
        <f t="shared" si="8"/>
        <v>0</v>
      </c>
      <c r="GM106" s="395"/>
      <c r="GN106" s="395">
        <v>0</v>
      </c>
      <c r="GO106" s="377">
        <v>0</v>
      </c>
      <c r="GP106" s="378"/>
      <c r="GQ106" s="378"/>
      <c r="GR106" s="378"/>
      <c r="GS106" s="378"/>
      <c r="GT106" s="378"/>
      <c r="GU106" s="378">
        <v>7392</v>
      </c>
      <c r="GV106" s="378"/>
      <c r="GW106" s="378"/>
      <c r="GX106" s="378"/>
      <c r="GY106" s="378">
        <f t="shared" si="11"/>
        <v>410913.66342352942</v>
      </c>
      <c r="GZ106" s="378">
        <f t="shared" si="12"/>
        <v>0</v>
      </c>
      <c r="HA106" s="378">
        <f t="shared" si="13"/>
        <v>0</v>
      </c>
    </row>
    <row r="107" spans="1:209" customFormat="1" ht="15">
      <c r="A107" s="266">
        <v>2160</v>
      </c>
      <c r="B107" s="266">
        <v>103248</v>
      </c>
      <c r="C107" s="266" t="s">
        <v>756</v>
      </c>
      <c r="D107" s="175" t="s">
        <v>535</v>
      </c>
      <c r="E107" s="267" t="s">
        <v>573</v>
      </c>
      <c r="F107" s="267" t="s">
        <v>571</v>
      </c>
      <c r="G107" s="320"/>
      <c r="H107" s="377">
        <v>2039017.1434583578</v>
      </c>
      <c r="I107" s="377">
        <v>-8945.4399999999987</v>
      </c>
      <c r="J107" s="377">
        <v>-26354.1</v>
      </c>
      <c r="K107" s="377">
        <v>2003717.6034583577</v>
      </c>
      <c r="L107" s="378"/>
      <c r="M107" s="379">
        <v>169918.09528819649</v>
      </c>
      <c r="N107" s="379">
        <v>0</v>
      </c>
      <c r="O107" s="380"/>
      <c r="P107" s="380">
        <v>0</v>
      </c>
      <c r="Q107" s="380">
        <v>0</v>
      </c>
      <c r="R107" s="380">
        <v>0</v>
      </c>
      <c r="S107" s="380">
        <v>0</v>
      </c>
      <c r="T107" s="380">
        <v>0</v>
      </c>
      <c r="U107" s="380">
        <v>0</v>
      </c>
      <c r="V107" s="379">
        <v>-745.45333333333326</v>
      </c>
      <c r="W107" s="379">
        <v>-2196.1749999999997</v>
      </c>
      <c r="X107" s="380"/>
      <c r="Y107" s="380">
        <v>0</v>
      </c>
      <c r="Z107" s="379">
        <v>166976.46695486316</v>
      </c>
      <c r="AA107" s="381">
        <v>169918.09528819649</v>
      </c>
      <c r="AB107" s="381"/>
      <c r="AC107" s="382"/>
      <c r="AD107" s="382">
        <v>0</v>
      </c>
      <c r="AE107" s="382">
        <v>0</v>
      </c>
      <c r="AF107" s="382">
        <v>0</v>
      </c>
      <c r="AG107" s="382"/>
      <c r="AH107" s="382">
        <v>0</v>
      </c>
      <c r="AI107" s="382">
        <v>0</v>
      </c>
      <c r="AJ107" s="381">
        <v>-745.45333333333326</v>
      </c>
      <c r="AK107" s="381">
        <v>-2196.1749999999997</v>
      </c>
      <c r="AL107" s="382"/>
      <c r="AM107" s="382">
        <v>0</v>
      </c>
      <c r="AN107" s="381">
        <v>166976.46695486316</v>
      </c>
      <c r="AO107" s="383">
        <v>169918.09528819649</v>
      </c>
      <c r="AP107" s="383"/>
      <c r="AQ107" s="384"/>
      <c r="AR107" s="384">
        <v>0</v>
      </c>
      <c r="AS107" s="384">
        <v>0</v>
      </c>
      <c r="AT107" s="384">
        <v>0</v>
      </c>
      <c r="AU107" s="384"/>
      <c r="AV107" s="384">
        <v>0</v>
      </c>
      <c r="AW107" s="384">
        <v>0</v>
      </c>
      <c r="AX107" s="383">
        <v>-745.45333333333326</v>
      </c>
      <c r="AY107" s="383">
        <v>-2196.1749999999997</v>
      </c>
      <c r="AZ107" s="384"/>
      <c r="BA107" s="384">
        <v>0</v>
      </c>
      <c r="BB107" s="383">
        <v>166976.46695486316</v>
      </c>
      <c r="BC107" s="385">
        <v>169918.09528819649</v>
      </c>
      <c r="BD107" s="385"/>
      <c r="BE107" s="386"/>
      <c r="BF107" s="386">
        <v>0</v>
      </c>
      <c r="BG107" s="386">
        <v>0</v>
      </c>
      <c r="BH107" s="386">
        <v>0</v>
      </c>
      <c r="BI107" s="386"/>
      <c r="BJ107" s="386">
        <v>0</v>
      </c>
      <c r="BK107" s="386">
        <v>0</v>
      </c>
      <c r="BL107" s="385">
        <v>-745.45333333333326</v>
      </c>
      <c r="BM107" s="385">
        <v>-2196.1749999999997</v>
      </c>
      <c r="BN107" s="386"/>
      <c r="BO107" s="386"/>
      <c r="BP107" s="385">
        <v>166976.46695486316</v>
      </c>
      <c r="BQ107" s="387">
        <v>169918.09528819649</v>
      </c>
      <c r="BR107" s="387"/>
      <c r="BS107" s="388"/>
      <c r="BT107" s="388">
        <v>0</v>
      </c>
      <c r="BU107" s="388">
        <v>0</v>
      </c>
      <c r="BV107" s="388">
        <v>0</v>
      </c>
      <c r="BW107" s="388"/>
      <c r="BX107" s="388">
        <v>0</v>
      </c>
      <c r="BY107" s="388">
        <v>0</v>
      </c>
      <c r="BZ107" s="387">
        <v>-745.45333333333326</v>
      </c>
      <c r="CA107" s="387">
        <v>-2196.1749999999997</v>
      </c>
      <c r="CB107" s="388"/>
      <c r="CC107" s="388"/>
      <c r="CD107" s="387">
        <v>166976.46695486316</v>
      </c>
      <c r="CE107" s="389">
        <v>169918.09528819649</v>
      </c>
      <c r="CF107" s="389">
        <v>0</v>
      </c>
      <c r="CG107" s="390"/>
      <c r="CH107" s="390">
        <v>0</v>
      </c>
      <c r="CI107" s="390">
        <v>0</v>
      </c>
      <c r="CJ107" s="390">
        <v>0</v>
      </c>
      <c r="CK107" s="390">
        <v>0</v>
      </c>
      <c r="CL107" s="390">
        <v>0</v>
      </c>
      <c r="CM107" s="390">
        <v>0</v>
      </c>
      <c r="CN107" s="389">
        <v>-745.45333333333326</v>
      </c>
      <c r="CO107" s="389">
        <v>-2196.1749999999997</v>
      </c>
      <c r="CP107" s="390"/>
      <c r="CQ107" s="390"/>
      <c r="CR107" s="389">
        <v>166976.46695486316</v>
      </c>
      <c r="CS107" s="391">
        <v>169918.09528819649</v>
      </c>
      <c r="CT107" s="391"/>
      <c r="CU107" s="392"/>
      <c r="CV107" s="392">
        <v>0</v>
      </c>
      <c r="CW107" s="392">
        <v>0</v>
      </c>
      <c r="CX107" s="392">
        <v>0</v>
      </c>
      <c r="CY107" s="392"/>
      <c r="CZ107" s="392">
        <v>0</v>
      </c>
      <c r="DA107" s="392">
        <v>0</v>
      </c>
      <c r="DB107" s="391">
        <v>-745.45333333333326</v>
      </c>
      <c r="DC107" s="391">
        <v>-2196.1749999999997</v>
      </c>
      <c r="DD107" s="392"/>
      <c r="DE107" s="392"/>
      <c r="DF107" s="391">
        <v>166976.46695486316</v>
      </c>
      <c r="DG107" s="385">
        <v>169918.09528819649</v>
      </c>
      <c r="DH107" s="385"/>
      <c r="DI107" s="386"/>
      <c r="DJ107" s="386">
        <v>0</v>
      </c>
      <c r="DK107" s="386">
        <v>0</v>
      </c>
      <c r="DL107" s="386">
        <v>0</v>
      </c>
      <c r="DM107" s="386"/>
      <c r="DN107" s="386">
        <v>0</v>
      </c>
      <c r="DO107" s="386">
        <v>0</v>
      </c>
      <c r="DP107" s="385">
        <v>-745.45333333333326</v>
      </c>
      <c r="DQ107" s="385">
        <v>-2196.1749999999997</v>
      </c>
      <c r="DR107" s="386"/>
      <c r="DS107" s="386"/>
      <c r="DT107" s="385">
        <v>166976.46695486316</v>
      </c>
      <c r="DU107" s="393">
        <v>169918.09528819649</v>
      </c>
      <c r="DV107" s="393"/>
      <c r="DW107" s="394"/>
      <c r="DX107" s="394">
        <v>0</v>
      </c>
      <c r="DY107" s="394">
        <v>0</v>
      </c>
      <c r="DZ107" s="394">
        <v>0</v>
      </c>
      <c r="EA107" s="394"/>
      <c r="EB107" s="394">
        <v>0</v>
      </c>
      <c r="EC107" s="394">
        <v>0</v>
      </c>
      <c r="ED107" s="393">
        <v>-745.45333333333326</v>
      </c>
      <c r="EE107" s="393">
        <v>-2196.1749999999997</v>
      </c>
      <c r="EF107" s="394"/>
      <c r="EG107" s="394"/>
      <c r="EH107" s="393">
        <v>166976.46695486316</v>
      </c>
      <c r="EI107" s="383">
        <v>169918.09528819649</v>
      </c>
      <c r="EJ107" s="383">
        <v>0</v>
      </c>
      <c r="EK107" s="384"/>
      <c r="EL107" s="384">
        <v>0</v>
      </c>
      <c r="EM107" s="384">
        <v>0</v>
      </c>
      <c r="EN107" s="384">
        <v>0</v>
      </c>
      <c r="EO107" s="384">
        <v>0</v>
      </c>
      <c r="EP107" s="384">
        <v>0</v>
      </c>
      <c r="EQ107" s="384">
        <v>0</v>
      </c>
      <c r="ER107" s="383">
        <v>-745.45333333333326</v>
      </c>
      <c r="ES107" s="383">
        <v>-2196.1749999999997</v>
      </c>
      <c r="ET107" s="384"/>
      <c r="EU107" s="384"/>
      <c r="EV107" s="383">
        <v>166976.46695486316</v>
      </c>
      <c r="EW107" s="381">
        <v>169918.09528819649</v>
      </c>
      <c r="EX107" s="381"/>
      <c r="EY107" s="382"/>
      <c r="EZ107" s="382">
        <v>0</v>
      </c>
      <c r="FA107" s="382">
        <v>0</v>
      </c>
      <c r="FB107" s="382">
        <v>0</v>
      </c>
      <c r="FC107" s="382"/>
      <c r="FD107" s="382">
        <v>0</v>
      </c>
      <c r="FE107" s="382">
        <v>0</v>
      </c>
      <c r="FF107" s="381">
        <v>-745.45333333333326</v>
      </c>
      <c r="FG107" s="381">
        <v>-2196.1749999999997</v>
      </c>
      <c r="FH107" s="382"/>
      <c r="FI107" s="382"/>
      <c r="FJ107" s="381">
        <v>166976.46695486316</v>
      </c>
      <c r="FK107" s="387">
        <v>169918.09528819649</v>
      </c>
      <c r="FL107" s="387"/>
      <c r="FM107" s="388"/>
      <c r="FN107" s="388">
        <v>0</v>
      </c>
      <c r="FO107" s="388">
        <v>0</v>
      </c>
      <c r="FP107" s="388">
        <v>0</v>
      </c>
      <c r="FQ107" s="388"/>
      <c r="FR107" s="388">
        <v>0</v>
      </c>
      <c r="FS107" s="388">
        <v>0</v>
      </c>
      <c r="FT107" s="387">
        <v>-745.45333333333326</v>
      </c>
      <c r="FU107" s="387">
        <v>-2196.1749999999997</v>
      </c>
      <c r="FV107" s="388"/>
      <c r="FW107" s="388"/>
      <c r="FX107" s="387">
        <v>166976.46695486316</v>
      </c>
      <c r="FY107" s="378"/>
      <c r="FZ107" s="395">
        <f t="shared" si="14"/>
        <v>2039017.1434583582</v>
      </c>
      <c r="GA107" s="395">
        <f t="shared" si="14"/>
        <v>0</v>
      </c>
      <c r="GB107" s="395">
        <f t="shared" si="14"/>
        <v>0</v>
      </c>
      <c r="GC107" s="395">
        <f t="shared" si="14"/>
        <v>-8945.4399999999969</v>
      </c>
      <c r="GD107" s="395">
        <f t="shared" si="14"/>
        <v>-26354.099999999995</v>
      </c>
      <c r="GE107" s="395">
        <f t="shared" si="14"/>
        <v>0</v>
      </c>
      <c r="GF107" s="378"/>
      <c r="GG107" s="395">
        <f t="shared" si="10"/>
        <v>509754.2858645895</v>
      </c>
      <c r="GH107" s="395">
        <f t="shared" si="8"/>
        <v>0</v>
      </c>
      <c r="GI107" s="395">
        <f t="shared" si="8"/>
        <v>0</v>
      </c>
      <c r="GJ107" s="395">
        <f t="shared" si="8"/>
        <v>-2236.3599999999997</v>
      </c>
      <c r="GK107" s="395">
        <f t="shared" si="8"/>
        <v>-6588.5249999999996</v>
      </c>
      <c r="GL107" s="395">
        <f t="shared" si="8"/>
        <v>0</v>
      </c>
      <c r="GM107" s="395"/>
      <c r="GN107" s="395">
        <v>0</v>
      </c>
      <c r="GO107" s="377">
        <v>0</v>
      </c>
      <c r="GP107" s="378"/>
      <c r="GQ107" s="378"/>
      <c r="GR107" s="378"/>
      <c r="GS107" s="378"/>
      <c r="GT107" s="378"/>
      <c r="GU107" s="378">
        <v>8108</v>
      </c>
      <c r="GV107" s="378"/>
      <c r="GW107" s="378"/>
      <c r="GX107" s="378"/>
      <c r="GY107" s="378">
        <f t="shared" si="11"/>
        <v>509754.2858645895</v>
      </c>
      <c r="GZ107" s="378">
        <f t="shared" si="12"/>
        <v>0</v>
      </c>
      <c r="HA107" s="378">
        <f t="shared" si="13"/>
        <v>0</v>
      </c>
    </row>
    <row r="108" spans="1:209" customFormat="1" ht="15">
      <c r="A108" s="266">
        <v>2063</v>
      </c>
      <c r="B108" s="266">
        <v>103193</v>
      </c>
      <c r="C108" s="266" t="s">
        <v>757</v>
      </c>
      <c r="D108" s="175" t="s">
        <v>536</v>
      </c>
      <c r="E108" s="267" t="s">
        <v>573</v>
      </c>
      <c r="F108" s="267" t="s">
        <v>571</v>
      </c>
      <c r="G108" s="320"/>
      <c r="H108" s="377">
        <v>2476983.4618709348</v>
      </c>
      <c r="I108" s="377">
        <v>-9884.32</v>
      </c>
      <c r="J108" s="377">
        <v>-60475.18</v>
      </c>
      <c r="K108" s="377">
        <v>2406623.9618709348</v>
      </c>
      <c r="L108" s="378"/>
      <c r="M108" s="379">
        <v>206415.28848924456</v>
      </c>
      <c r="N108" s="379">
        <v>32037.720000000005</v>
      </c>
      <c r="O108" s="380"/>
      <c r="P108" s="380">
        <v>0</v>
      </c>
      <c r="Q108" s="380">
        <v>0</v>
      </c>
      <c r="R108" s="380">
        <v>0</v>
      </c>
      <c r="S108" s="380">
        <v>0</v>
      </c>
      <c r="T108" s="380">
        <v>0</v>
      </c>
      <c r="U108" s="380">
        <v>0</v>
      </c>
      <c r="V108" s="379">
        <v>-823.69333333333327</v>
      </c>
      <c r="W108" s="379">
        <v>-5039.5983333333334</v>
      </c>
      <c r="X108" s="380"/>
      <c r="Y108" s="380">
        <v>0</v>
      </c>
      <c r="Z108" s="379">
        <v>232589.7168225779</v>
      </c>
      <c r="AA108" s="381">
        <v>206415.28848924456</v>
      </c>
      <c r="AB108" s="381"/>
      <c r="AC108" s="382"/>
      <c r="AD108" s="382">
        <v>0</v>
      </c>
      <c r="AE108" s="382">
        <v>0</v>
      </c>
      <c r="AF108" s="382">
        <v>0</v>
      </c>
      <c r="AG108" s="382"/>
      <c r="AH108" s="382">
        <v>0</v>
      </c>
      <c r="AI108" s="382">
        <v>0</v>
      </c>
      <c r="AJ108" s="381">
        <v>-823.69333333333327</v>
      </c>
      <c r="AK108" s="381">
        <v>-5039.5983333333334</v>
      </c>
      <c r="AL108" s="382"/>
      <c r="AM108" s="382">
        <v>0</v>
      </c>
      <c r="AN108" s="381">
        <v>200551.9968225779</v>
      </c>
      <c r="AO108" s="383">
        <v>206415.28848924456</v>
      </c>
      <c r="AP108" s="383"/>
      <c r="AQ108" s="384"/>
      <c r="AR108" s="384">
        <v>0</v>
      </c>
      <c r="AS108" s="384">
        <v>0</v>
      </c>
      <c r="AT108" s="384">
        <v>0</v>
      </c>
      <c r="AU108" s="384"/>
      <c r="AV108" s="384">
        <v>0</v>
      </c>
      <c r="AW108" s="384">
        <v>0</v>
      </c>
      <c r="AX108" s="383">
        <v>-823.69333333333327</v>
      </c>
      <c r="AY108" s="383">
        <v>-5039.5983333333334</v>
      </c>
      <c r="AZ108" s="384"/>
      <c r="BA108" s="384">
        <v>0</v>
      </c>
      <c r="BB108" s="383">
        <v>200551.9968225779</v>
      </c>
      <c r="BC108" s="385">
        <v>206415.28848924456</v>
      </c>
      <c r="BD108" s="385"/>
      <c r="BE108" s="386"/>
      <c r="BF108" s="386">
        <v>0</v>
      </c>
      <c r="BG108" s="386">
        <v>0</v>
      </c>
      <c r="BH108" s="386">
        <v>0</v>
      </c>
      <c r="BI108" s="386"/>
      <c r="BJ108" s="386">
        <v>0</v>
      </c>
      <c r="BK108" s="386">
        <v>0</v>
      </c>
      <c r="BL108" s="385">
        <v>-823.69333333333327</v>
      </c>
      <c r="BM108" s="385">
        <v>-5039.5983333333334</v>
      </c>
      <c r="BN108" s="386"/>
      <c r="BO108" s="386"/>
      <c r="BP108" s="385">
        <v>200551.9968225779</v>
      </c>
      <c r="BQ108" s="387">
        <v>206415.28848924456</v>
      </c>
      <c r="BR108" s="387"/>
      <c r="BS108" s="388"/>
      <c r="BT108" s="388">
        <v>0</v>
      </c>
      <c r="BU108" s="388">
        <v>0</v>
      </c>
      <c r="BV108" s="388">
        <v>0</v>
      </c>
      <c r="BW108" s="388"/>
      <c r="BX108" s="388">
        <v>0</v>
      </c>
      <c r="BY108" s="388">
        <v>0</v>
      </c>
      <c r="BZ108" s="387">
        <v>-823.69333333333327</v>
      </c>
      <c r="CA108" s="387">
        <v>-5039.5983333333334</v>
      </c>
      <c r="CB108" s="388"/>
      <c r="CC108" s="388"/>
      <c r="CD108" s="387">
        <v>200551.9968225779</v>
      </c>
      <c r="CE108" s="389">
        <v>206415.28848924456</v>
      </c>
      <c r="CF108" s="389">
        <v>30443.4</v>
      </c>
      <c r="CG108" s="390"/>
      <c r="CH108" s="390">
        <v>0</v>
      </c>
      <c r="CI108" s="390">
        <v>0</v>
      </c>
      <c r="CJ108" s="390">
        <v>0</v>
      </c>
      <c r="CK108" s="390">
        <v>0</v>
      </c>
      <c r="CL108" s="390">
        <v>0</v>
      </c>
      <c r="CM108" s="390">
        <v>0</v>
      </c>
      <c r="CN108" s="389">
        <v>-823.69333333333327</v>
      </c>
      <c r="CO108" s="389">
        <v>-5039.5983333333334</v>
      </c>
      <c r="CP108" s="390"/>
      <c r="CQ108" s="390"/>
      <c r="CR108" s="389">
        <v>230995.3968225779</v>
      </c>
      <c r="CS108" s="391">
        <v>206415.28848924456</v>
      </c>
      <c r="CT108" s="391"/>
      <c r="CU108" s="392"/>
      <c r="CV108" s="392">
        <v>0</v>
      </c>
      <c r="CW108" s="392">
        <v>0</v>
      </c>
      <c r="CX108" s="392">
        <v>0</v>
      </c>
      <c r="CY108" s="392"/>
      <c r="CZ108" s="392">
        <v>0</v>
      </c>
      <c r="DA108" s="392">
        <v>0</v>
      </c>
      <c r="DB108" s="391">
        <v>-823.69333333333327</v>
      </c>
      <c r="DC108" s="391">
        <v>-5039.5983333333334</v>
      </c>
      <c r="DD108" s="392"/>
      <c r="DE108" s="392"/>
      <c r="DF108" s="391">
        <v>200551.9968225779</v>
      </c>
      <c r="DG108" s="385">
        <v>206415.28848924456</v>
      </c>
      <c r="DH108" s="385"/>
      <c r="DI108" s="386"/>
      <c r="DJ108" s="386">
        <v>0</v>
      </c>
      <c r="DK108" s="386">
        <v>0</v>
      </c>
      <c r="DL108" s="386">
        <v>0</v>
      </c>
      <c r="DM108" s="386"/>
      <c r="DN108" s="386">
        <v>0</v>
      </c>
      <c r="DO108" s="386">
        <v>0</v>
      </c>
      <c r="DP108" s="385">
        <v>-823.69333333333327</v>
      </c>
      <c r="DQ108" s="385">
        <v>-5039.5983333333334</v>
      </c>
      <c r="DR108" s="386"/>
      <c r="DS108" s="386"/>
      <c r="DT108" s="385">
        <v>200551.9968225779</v>
      </c>
      <c r="DU108" s="393">
        <v>206415.28848924456</v>
      </c>
      <c r="DV108" s="393"/>
      <c r="DW108" s="394"/>
      <c r="DX108" s="394">
        <v>0</v>
      </c>
      <c r="DY108" s="394">
        <v>0</v>
      </c>
      <c r="DZ108" s="394">
        <v>0</v>
      </c>
      <c r="EA108" s="394"/>
      <c r="EB108" s="394">
        <v>0</v>
      </c>
      <c r="EC108" s="394">
        <v>0</v>
      </c>
      <c r="ED108" s="393">
        <v>-823.69333333333327</v>
      </c>
      <c r="EE108" s="393">
        <v>-5039.5983333333334</v>
      </c>
      <c r="EF108" s="394"/>
      <c r="EG108" s="394"/>
      <c r="EH108" s="393">
        <v>200551.9968225779</v>
      </c>
      <c r="EI108" s="383">
        <v>206415.28848924456</v>
      </c>
      <c r="EJ108" s="383">
        <v>26905.414736842104</v>
      </c>
      <c r="EK108" s="384"/>
      <c r="EL108" s="384">
        <v>0</v>
      </c>
      <c r="EM108" s="384">
        <v>0</v>
      </c>
      <c r="EN108" s="384">
        <v>0</v>
      </c>
      <c r="EO108" s="384">
        <v>0</v>
      </c>
      <c r="EP108" s="384">
        <v>0</v>
      </c>
      <c r="EQ108" s="384">
        <v>0</v>
      </c>
      <c r="ER108" s="383">
        <v>-823.69333333333327</v>
      </c>
      <c r="ES108" s="383">
        <v>-5039.5983333333334</v>
      </c>
      <c r="ET108" s="384"/>
      <c r="EU108" s="384"/>
      <c r="EV108" s="383">
        <v>227457.41155942</v>
      </c>
      <c r="EW108" s="381">
        <v>206415.28848924456</v>
      </c>
      <c r="EX108" s="381"/>
      <c r="EY108" s="382"/>
      <c r="EZ108" s="382">
        <v>0</v>
      </c>
      <c r="FA108" s="382">
        <v>0</v>
      </c>
      <c r="FB108" s="382">
        <v>0</v>
      </c>
      <c r="FC108" s="382"/>
      <c r="FD108" s="382">
        <v>0</v>
      </c>
      <c r="FE108" s="382">
        <v>0</v>
      </c>
      <c r="FF108" s="381">
        <v>-823.69333333333327</v>
      </c>
      <c r="FG108" s="381">
        <v>-5039.5983333333334</v>
      </c>
      <c r="FH108" s="382"/>
      <c r="FI108" s="382"/>
      <c r="FJ108" s="381">
        <v>200551.9968225779</v>
      </c>
      <c r="FK108" s="387">
        <v>206415.28848924456</v>
      </c>
      <c r="FL108" s="387"/>
      <c r="FM108" s="388"/>
      <c r="FN108" s="388">
        <v>0</v>
      </c>
      <c r="FO108" s="388">
        <v>0</v>
      </c>
      <c r="FP108" s="388">
        <v>0</v>
      </c>
      <c r="FQ108" s="388"/>
      <c r="FR108" s="388">
        <v>0</v>
      </c>
      <c r="FS108" s="388">
        <v>0</v>
      </c>
      <c r="FT108" s="387">
        <v>-823.69333333333327</v>
      </c>
      <c r="FU108" s="387">
        <v>-5039.5983333333334</v>
      </c>
      <c r="FV108" s="388"/>
      <c r="FW108" s="388"/>
      <c r="FX108" s="387">
        <v>200551.9968225779</v>
      </c>
      <c r="FY108" s="378"/>
      <c r="FZ108" s="395">
        <f t="shared" si="14"/>
        <v>2566369.9966077767</v>
      </c>
      <c r="GA108" s="395">
        <f t="shared" si="14"/>
        <v>0</v>
      </c>
      <c r="GB108" s="395">
        <f t="shared" si="14"/>
        <v>0</v>
      </c>
      <c r="GC108" s="395">
        <f t="shared" si="14"/>
        <v>-9884.32</v>
      </c>
      <c r="GD108" s="395">
        <f t="shared" si="14"/>
        <v>-60475.180000000015</v>
      </c>
      <c r="GE108" s="395">
        <f t="shared" si="14"/>
        <v>0</v>
      </c>
      <c r="GF108" s="378"/>
      <c r="GG108" s="395">
        <f t="shared" si="10"/>
        <v>651283.58546773368</v>
      </c>
      <c r="GH108" s="395">
        <f t="shared" si="8"/>
        <v>0</v>
      </c>
      <c r="GI108" s="395">
        <f t="shared" si="8"/>
        <v>0</v>
      </c>
      <c r="GJ108" s="395">
        <f t="shared" si="8"/>
        <v>-2471.08</v>
      </c>
      <c r="GK108" s="395">
        <f t="shared" si="8"/>
        <v>-15118.795</v>
      </c>
      <c r="GL108" s="395">
        <f t="shared" si="8"/>
        <v>0</v>
      </c>
      <c r="GM108" s="395"/>
      <c r="GN108" s="395">
        <v>0</v>
      </c>
      <c r="GO108" s="377">
        <v>0</v>
      </c>
      <c r="GP108" s="378"/>
      <c r="GQ108" s="378"/>
      <c r="GR108" s="378"/>
      <c r="GS108" s="378"/>
      <c r="GT108" s="378"/>
      <c r="GU108" s="378">
        <v>8187</v>
      </c>
      <c r="GV108" s="378"/>
      <c r="GW108" s="378"/>
      <c r="GX108" s="378"/>
      <c r="GY108" s="378">
        <f t="shared" si="11"/>
        <v>651283.58546773368</v>
      </c>
      <c r="GZ108" s="378">
        <f t="shared" si="12"/>
        <v>0</v>
      </c>
      <c r="HA108" s="378">
        <f t="shared" si="13"/>
        <v>0</v>
      </c>
    </row>
    <row r="109" spans="1:209" customFormat="1" ht="15">
      <c r="A109" s="266">
        <v>1018</v>
      </c>
      <c r="B109" s="266">
        <v>103131</v>
      </c>
      <c r="C109" s="266" t="s">
        <v>699</v>
      </c>
      <c r="D109" s="175" t="s">
        <v>479</v>
      </c>
      <c r="E109" s="267" t="s">
        <v>570</v>
      </c>
      <c r="F109" s="267" t="s">
        <v>571</v>
      </c>
      <c r="G109" s="320"/>
      <c r="H109" s="377">
        <v>0</v>
      </c>
      <c r="I109" s="377">
        <v>0</v>
      </c>
      <c r="J109" s="377">
        <v>0</v>
      </c>
      <c r="K109" s="377">
        <v>0</v>
      </c>
      <c r="L109" s="378"/>
      <c r="M109" s="379">
        <v>0</v>
      </c>
      <c r="N109" s="379">
        <v>549935.82513142866</v>
      </c>
      <c r="O109" s="380"/>
      <c r="P109" s="380">
        <v>0</v>
      </c>
      <c r="Q109" s="380">
        <v>0</v>
      </c>
      <c r="R109" s="380">
        <v>0</v>
      </c>
      <c r="S109" s="380">
        <v>2567.1578947368421</v>
      </c>
      <c r="T109" s="380">
        <v>0</v>
      </c>
      <c r="U109" s="380">
        <v>0</v>
      </c>
      <c r="V109" s="379">
        <v>0</v>
      </c>
      <c r="W109" s="379">
        <v>0</v>
      </c>
      <c r="X109" s="380"/>
      <c r="Y109" s="380">
        <v>0</v>
      </c>
      <c r="Z109" s="379">
        <v>552502.98302616552</v>
      </c>
      <c r="AA109" s="381">
        <v>0</v>
      </c>
      <c r="AB109" s="381"/>
      <c r="AC109" s="382"/>
      <c r="AD109" s="382">
        <v>0</v>
      </c>
      <c r="AE109" s="382">
        <v>0</v>
      </c>
      <c r="AF109" s="382">
        <v>0</v>
      </c>
      <c r="AG109" s="382"/>
      <c r="AH109" s="382">
        <v>0</v>
      </c>
      <c r="AI109" s="382">
        <v>0</v>
      </c>
      <c r="AJ109" s="381">
        <v>0</v>
      </c>
      <c r="AK109" s="381">
        <v>0</v>
      </c>
      <c r="AL109" s="382"/>
      <c r="AM109" s="382">
        <v>0</v>
      </c>
      <c r="AN109" s="381">
        <v>0</v>
      </c>
      <c r="AO109" s="383">
        <v>0</v>
      </c>
      <c r="AP109" s="383"/>
      <c r="AQ109" s="384"/>
      <c r="AR109" s="384">
        <v>0</v>
      </c>
      <c r="AS109" s="384">
        <v>0</v>
      </c>
      <c r="AT109" s="384">
        <v>0</v>
      </c>
      <c r="AU109" s="384"/>
      <c r="AV109" s="384">
        <v>0</v>
      </c>
      <c r="AW109" s="384">
        <v>0</v>
      </c>
      <c r="AX109" s="383">
        <v>0</v>
      </c>
      <c r="AY109" s="383">
        <v>0</v>
      </c>
      <c r="AZ109" s="384"/>
      <c r="BA109" s="384">
        <v>0</v>
      </c>
      <c r="BB109" s="383">
        <v>0</v>
      </c>
      <c r="BC109" s="385">
        <v>0</v>
      </c>
      <c r="BD109" s="385"/>
      <c r="BE109" s="386"/>
      <c r="BF109" s="386">
        <v>0</v>
      </c>
      <c r="BG109" s="386">
        <v>0</v>
      </c>
      <c r="BH109" s="386">
        <v>0</v>
      </c>
      <c r="BI109" s="386"/>
      <c r="BJ109" s="386">
        <v>0</v>
      </c>
      <c r="BK109" s="386">
        <v>0</v>
      </c>
      <c r="BL109" s="385">
        <v>0</v>
      </c>
      <c r="BM109" s="385">
        <v>0</v>
      </c>
      <c r="BN109" s="386"/>
      <c r="BO109" s="386"/>
      <c r="BP109" s="385">
        <v>0</v>
      </c>
      <c r="BQ109" s="387">
        <v>0</v>
      </c>
      <c r="BR109" s="387"/>
      <c r="BS109" s="388"/>
      <c r="BT109" s="388">
        <v>0</v>
      </c>
      <c r="BU109" s="388">
        <v>0</v>
      </c>
      <c r="BV109" s="388">
        <v>0</v>
      </c>
      <c r="BW109" s="388"/>
      <c r="BX109" s="388">
        <v>0</v>
      </c>
      <c r="BY109" s="388">
        <v>0</v>
      </c>
      <c r="BZ109" s="387">
        <v>0</v>
      </c>
      <c r="CA109" s="387">
        <v>0</v>
      </c>
      <c r="CB109" s="388"/>
      <c r="CC109" s="388"/>
      <c r="CD109" s="387">
        <v>0</v>
      </c>
      <c r="CE109" s="389">
        <v>0</v>
      </c>
      <c r="CF109" s="389">
        <v>154245.57018214796</v>
      </c>
      <c r="CG109" s="390"/>
      <c r="CH109" s="390">
        <v>0</v>
      </c>
      <c r="CI109" s="390">
        <v>0</v>
      </c>
      <c r="CJ109" s="390">
        <v>0</v>
      </c>
      <c r="CK109" s="390">
        <v>1540.2947368421055</v>
      </c>
      <c r="CL109" s="390">
        <v>0</v>
      </c>
      <c r="CM109" s="390">
        <v>0</v>
      </c>
      <c r="CN109" s="389">
        <v>0</v>
      </c>
      <c r="CO109" s="389">
        <v>0</v>
      </c>
      <c r="CP109" s="390"/>
      <c r="CQ109" s="390"/>
      <c r="CR109" s="389">
        <v>155785.86491899006</v>
      </c>
      <c r="CS109" s="391">
        <v>0</v>
      </c>
      <c r="CT109" s="391"/>
      <c r="CU109" s="392"/>
      <c r="CV109" s="392">
        <v>0</v>
      </c>
      <c r="CW109" s="392">
        <v>0</v>
      </c>
      <c r="CX109" s="392">
        <v>0</v>
      </c>
      <c r="CY109" s="392"/>
      <c r="CZ109" s="392">
        <v>0</v>
      </c>
      <c r="DA109" s="392">
        <v>0</v>
      </c>
      <c r="DB109" s="391">
        <v>0</v>
      </c>
      <c r="DC109" s="391">
        <v>0</v>
      </c>
      <c r="DD109" s="392"/>
      <c r="DE109" s="392"/>
      <c r="DF109" s="391">
        <v>0</v>
      </c>
      <c r="DG109" s="385">
        <v>0</v>
      </c>
      <c r="DH109" s="385"/>
      <c r="DI109" s="386"/>
      <c r="DJ109" s="386">
        <v>0</v>
      </c>
      <c r="DK109" s="386">
        <v>0</v>
      </c>
      <c r="DL109" s="386">
        <v>0</v>
      </c>
      <c r="DM109" s="386"/>
      <c r="DN109" s="386">
        <v>0</v>
      </c>
      <c r="DO109" s="386">
        <v>0</v>
      </c>
      <c r="DP109" s="385">
        <v>0</v>
      </c>
      <c r="DQ109" s="385">
        <v>0</v>
      </c>
      <c r="DR109" s="386"/>
      <c r="DS109" s="386"/>
      <c r="DT109" s="385">
        <v>0</v>
      </c>
      <c r="DU109" s="393">
        <v>0</v>
      </c>
      <c r="DV109" s="393"/>
      <c r="DW109" s="394"/>
      <c r="DX109" s="394">
        <v>0</v>
      </c>
      <c r="DY109" s="394">
        <v>0</v>
      </c>
      <c r="DZ109" s="394">
        <v>0</v>
      </c>
      <c r="EA109" s="394"/>
      <c r="EB109" s="394">
        <v>0</v>
      </c>
      <c r="EC109" s="394">
        <v>0</v>
      </c>
      <c r="ED109" s="393">
        <v>0</v>
      </c>
      <c r="EE109" s="393">
        <v>0</v>
      </c>
      <c r="EF109" s="394"/>
      <c r="EG109" s="394"/>
      <c r="EH109" s="393">
        <v>0</v>
      </c>
      <c r="EI109" s="383">
        <v>0</v>
      </c>
      <c r="EJ109" s="383">
        <v>174358.09595567873</v>
      </c>
      <c r="EK109" s="384"/>
      <c r="EL109" s="384">
        <v>0</v>
      </c>
      <c r="EM109" s="384">
        <v>0</v>
      </c>
      <c r="EN109" s="384">
        <v>0</v>
      </c>
      <c r="EO109" s="384">
        <v>1870.8033240997233</v>
      </c>
      <c r="EP109" s="384">
        <v>0</v>
      </c>
      <c r="EQ109" s="384">
        <v>0</v>
      </c>
      <c r="ER109" s="383">
        <v>0</v>
      </c>
      <c r="ES109" s="383">
        <v>0</v>
      </c>
      <c r="ET109" s="384"/>
      <c r="EU109" s="384"/>
      <c r="EV109" s="383">
        <v>176228.89927977844</v>
      </c>
      <c r="EW109" s="381">
        <v>0</v>
      </c>
      <c r="EX109" s="381"/>
      <c r="EY109" s="382"/>
      <c r="EZ109" s="382">
        <v>0</v>
      </c>
      <c r="FA109" s="382">
        <v>0</v>
      </c>
      <c r="FB109" s="382">
        <v>0</v>
      </c>
      <c r="FC109" s="382"/>
      <c r="FD109" s="382">
        <v>0</v>
      </c>
      <c r="FE109" s="382">
        <v>0</v>
      </c>
      <c r="FF109" s="381">
        <v>0</v>
      </c>
      <c r="FG109" s="381">
        <v>0</v>
      </c>
      <c r="FH109" s="382"/>
      <c r="FI109" s="382"/>
      <c r="FJ109" s="381">
        <v>0</v>
      </c>
      <c r="FK109" s="387">
        <v>0</v>
      </c>
      <c r="FL109" s="387"/>
      <c r="FM109" s="388"/>
      <c r="FN109" s="388">
        <v>0</v>
      </c>
      <c r="FO109" s="388">
        <v>0</v>
      </c>
      <c r="FP109" s="388">
        <v>0</v>
      </c>
      <c r="FQ109" s="388"/>
      <c r="FR109" s="388">
        <v>0</v>
      </c>
      <c r="FS109" s="388">
        <v>0</v>
      </c>
      <c r="FT109" s="387">
        <v>0</v>
      </c>
      <c r="FU109" s="387">
        <v>0</v>
      </c>
      <c r="FV109" s="388"/>
      <c r="FW109" s="388"/>
      <c r="FX109" s="387">
        <v>0</v>
      </c>
      <c r="FY109" s="378"/>
      <c r="FZ109" s="395">
        <f t="shared" si="14"/>
        <v>878539.49126925529</v>
      </c>
      <c r="GA109" s="395">
        <f t="shared" si="14"/>
        <v>0</v>
      </c>
      <c r="GB109" s="395">
        <f t="shared" si="14"/>
        <v>5978.2559556786709</v>
      </c>
      <c r="GC109" s="395">
        <f t="shared" si="14"/>
        <v>0</v>
      </c>
      <c r="GD109" s="395">
        <f t="shared" si="14"/>
        <v>0</v>
      </c>
      <c r="GE109" s="395">
        <f t="shared" si="14"/>
        <v>0</v>
      </c>
      <c r="GF109" s="378"/>
      <c r="GG109" s="395">
        <f t="shared" si="10"/>
        <v>549935.82513142866</v>
      </c>
      <c r="GH109" s="395">
        <f t="shared" si="8"/>
        <v>0</v>
      </c>
      <c r="GI109" s="395">
        <f t="shared" si="8"/>
        <v>2567.1578947368421</v>
      </c>
      <c r="GJ109" s="395">
        <f t="shared" si="8"/>
        <v>0</v>
      </c>
      <c r="GK109" s="395">
        <f t="shared" si="8"/>
        <v>0</v>
      </c>
      <c r="GL109" s="395">
        <f t="shared" si="8"/>
        <v>0</v>
      </c>
      <c r="GM109" s="395"/>
      <c r="GN109" s="395">
        <v>0</v>
      </c>
      <c r="GO109" s="377">
        <v>0</v>
      </c>
      <c r="GP109" s="378"/>
      <c r="GQ109" s="378"/>
      <c r="GR109" s="378"/>
      <c r="GS109" s="378"/>
      <c r="GT109" s="378"/>
      <c r="GU109" s="378">
        <v>0</v>
      </c>
      <c r="GV109" s="378"/>
      <c r="GW109" s="378"/>
      <c r="GX109" s="378"/>
      <c r="GY109" s="378">
        <f t="shared" si="11"/>
        <v>549935.82513142866</v>
      </c>
      <c r="GZ109" s="378">
        <f t="shared" si="12"/>
        <v>0</v>
      </c>
      <c r="HA109" s="378">
        <f t="shared" si="13"/>
        <v>2567.1578947368421</v>
      </c>
    </row>
    <row r="110" spans="1:209" customFormat="1" ht="15">
      <c r="A110" s="266">
        <v>7033</v>
      </c>
      <c r="B110" s="266">
        <v>103613</v>
      </c>
      <c r="C110" s="266" t="s">
        <v>611</v>
      </c>
      <c r="D110" s="175" t="s">
        <v>391</v>
      </c>
      <c r="E110" s="267" t="s">
        <v>575</v>
      </c>
      <c r="F110" s="267" t="s">
        <v>571</v>
      </c>
      <c r="G110" s="320"/>
      <c r="H110" s="377">
        <v>0</v>
      </c>
      <c r="I110" s="377">
        <v>0</v>
      </c>
      <c r="J110" s="377">
        <v>0</v>
      </c>
      <c r="K110" s="377">
        <v>0</v>
      </c>
      <c r="L110" s="378"/>
      <c r="M110" s="379">
        <v>0</v>
      </c>
      <c r="N110" s="379">
        <v>0</v>
      </c>
      <c r="O110" s="380"/>
      <c r="P110" s="380">
        <v>363893.75</v>
      </c>
      <c r="Q110" s="380">
        <v>0</v>
      </c>
      <c r="R110" s="380">
        <v>0</v>
      </c>
      <c r="S110" s="380">
        <v>0</v>
      </c>
      <c r="T110" s="380">
        <v>210568.21907463562</v>
      </c>
      <c r="U110" s="380">
        <v>0</v>
      </c>
      <c r="V110" s="379">
        <v>0</v>
      </c>
      <c r="W110" s="379">
        <v>0</v>
      </c>
      <c r="X110" s="380"/>
      <c r="Y110" s="380">
        <v>0</v>
      </c>
      <c r="Z110" s="379">
        <v>574461.96907463565</v>
      </c>
      <c r="AA110" s="381">
        <v>0</v>
      </c>
      <c r="AB110" s="381"/>
      <c r="AC110" s="382"/>
      <c r="AD110" s="382">
        <v>363893.75</v>
      </c>
      <c r="AE110" s="382">
        <v>0</v>
      </c>
      <c r="AF110" s="382">
        <v>0</v>
      </c>
      <c r="AG110" s="382"/>
      <c r="AH110" s="382">
        <v>210568.21907463562</v>
      </c>
      <c r="AI110" s="382">
        <v>0</v>
      </c>
      <c r="AJ110" s="381">
        <v>0</v>
      </c>
      <c r="AK110" s="381">
        <v>0</v>
      </c>
      <c r="AL110" s="382"/>
      <c r="AM110" s="382">
        <v>0</v>
      </c>
      <c r="AN110" s="381">
        <v>574461.96907463565</v>
      </c>
      <c r="AO110" s="383">
        <v>0</v>
      </c>
      <c r="AP110" s="383"/>
      <c r="AQ110" s="384"/>
      <c r="AR110" s="384">
        <v>363893.75</v>
      </c>
      <c r="AS110" s="384">
        <v>0</v>
      </c>
      <c r="AT110" s="384">
        <v>0</v>
      </c>
      <c r="AU110" s="384"/>
      <c r="AV110" s="384">
        <v>422668.21907463565</v>
      </c>
      <c r="AW110" s="384">
        <v>0</v>
      </c>
      <c r="AX110" s="383">
        <v>0</v>
      </c>
      <c r="AY110" s="383">
        <v>0</v>
      </c>
      <c r="AZ110" s="384"/>
      <c r="BA110" s="384">
        <v>0</v>
      </c>
      <c r="BB110" s="383">
        <v>786561.96907463565</v>
      </c>
      <c r="BC110" s="385">
        <v>0</v>
      </c>
      <c r="BD110" s="385"/>
      <c r="BE110" s="386"/>
      <c r="BF110" s="386">
        <v>363893.75</v>
      </c>
      <c r="BG110" s="386">
        <v>0</v>
      </c>
      <c r="BH110" s="386">
        <v>0</v>
      </c>
      <c r="BI110" s="386"/>
      <c r="BJ110" s="386">
        <v>210568.21907463562</v>
      </c>
      <c r="BK110" s="386">
        <v>0</v>
      </c>
      <c r="BL110" s="385">
        <v>0</v>
      </c>
      <c r="BM110" s="385">
        <v>0</v>
      </c>
      <c r="BN110" s="386"/>
      <c r="BO110" s="386"/>
      <c r="BP110" s="385">
        <v>574461.96907463565</v>
      </c>
      <c r="BQ110" s="387">
        <v>0</v>
      </c>
      <c r="BR110" s="387"/>
      <c r="BS110" s="388"/>
      <c r="BT110" s="388">
        <v>363893.75</v>
      </c>
      <c r="BU110" s="388">
        <v>0</v>
      </c>
      <c r="BV110" s="388">
        <v>0</v>
      </c>
      <c r="BW110" s="388"/>
      <c r="BX110" s="388">
        <v>210568.21907463562</v>
      </c>
      <c r="BY110" s="388">
        <v>0</v>
      </c>
      <c r="BZ110" s="387">
        <v>0</v>
      </c>
      <c r="CA110" s="387">
        <v>0</v>
      </c>
      <c r="CB110" s="388"/>
      <c r="CC110" s="388"/>
      <c r="CD110" s="387">
        <v>574461.96907463565</v>
      </c>
      <c r="CE110" s="389">
        <v>0</v>
      </c>
      <c r="CF110" s="389">
        <v>0</v>
      </c>
      <c r="CG110" s="390"/>
      <c r="CH110" s="390">
        <v>363893.75</v>
      </c>
      <c r="CI110" s="390">
        <v>0</v>
      </c>
      <c r="CJ110" s="390">
        <v>0</v>
      </c>
      <c r="CK110" s="390">
        <v>0</v>
      </c>
      <c r="CL110" s="390">
        <v>210568.21907463562</v>
      </c>
      <c r="CM110" s="390">
        <v>0</v>
      </c>
      <c r="CN110" s="389">
        <v>0</v>
      </c>
      <c r="CO110" s="389">
        <v>0</v>
      </c>
      <c r="CP110" s="390"/>
      <c r="CQ110" s="390"/>
      <c r="CR110" s="389">
        <v>574461.96907463565</v>
      </c>
      <c r="CS110" s="391">
        <v>0</v>
      </c>
      <c r="CT110" s="391"/>
      <c r="CU110" s="392"/>
      <c r="CV110" s="392">
        <v>363893.75</v>
      </c>
      <c r="CW110" s="392">
        <v>0</v>
      </c>
      <c r="CX110" s="392">
        <v>0</v>
      </c>
      <c r="CY110" s="392"/>
      <c r="CZ110" s="392">
        <v>210568.21907463562</v>
      </c>
      <c r="DA110" s="392">
        <v>0</v>
      </c>
      <c r="DB110" s="391">
        <v>0</v>
      </c>
      <c r="DC110" s="391">
        <v>0</v>
      </c>
      <c r="DD110" s="392"/>
      <c r="DE110" s="392"/>
      <c r="DF110" s="391">
        <v>574461.96907463565</v>
      </c>
      <c r="DG110" s="385">
        <v>0</v>
      </c>
      <c r="DH110" s="385"/>
      <c r="DI110" s="386"/>
      <c r="DJ110" s="386">
        <v>363893.75</v>
      </c>
      <c r="DK110" s="386">
        <v>0</v>
      </c>
      <c r="DL110" s="386">
        <v>0</v>
      </c>
      <c r="DM110" s="386"/>
      <c r="DN110" s="386">
        <v>210568.21907463562</v>
      </c>
      <c r="DO110" s="386">
        <v>0</v>
      </c>
      <c r="DP110" s="385">
        <v>0</v>
      </c>
      <c r="DQ110" s="385">
        <v>0</v>
      </c>
      <c r="DR110" s="386"/>
      <c r="DS110" s="386"/>
      <c r="DT110" s="385">
        <v>574461.96907463565</v>
      </c>
      <c r="DU110" s="393">
        <v>0</v>
      </c>
      <c r="DV110" s="393"/>
      <c r="DW110" s="394"/>
      <c r="DX110" s="394">
        <v>363893.75</v>
      </c>
      <c r="DY110" s="394">
        <v>0</v>
      </c>
      <c r="DZ110" s="394">
        <v>0</v>
      </c>
      <c r="EA110" s="394"/>
      <c r="EB110" s="394">
        <v>210568.21907463562</v>
      </c>
      <c r="EC110" s="394">
        <v>0</v>
      </c>
      <c r="ED110" s="393">
        <v>0</v>
      </c>
      <c r="EE110" s="393">
        <v>0</v>
      </c>
      <c r="EF110" s="394"/>
      <c r="EG110" s="394"/>
      <c r="EH110" s="393">
        <v>574461.96907463565</v>
      </c>
      <c r="EI110" s="383">
        <v>0</v>
      </c>
      <c r="EJ110" s="383">
        <v>0</v>
      </c>
      <c r="EK110" s="384"/>
      <c r="EL110" s="384">
        <v>363893.75</v>
      </c>
      <c r="EM110" s="384">
        <v>0</v>
      </c>
      <c r="EN110" s="384">
        <v>0</v>
      </c>
      <c r="EO110" s="384">
        <v>0</v>
      </c>
      <c r="EP110" s="384">
        <v>210568.21907463562</v>
      </c>
      <c r="EQ110" s="384">
        <v>0</v>
      </c>
      <c r="ER110" s="383">
        <v>0</v>
      </c>
      <c r="ES110" s="383">
        <v>0</v>
      </c>
      <c r="ET110" s="384"/>
      <c r="EU110" s="384"/>
      <c r="EV110" s="383">
        <v>574461.96907463565</v>
      </c>
      <c r="EW110" s="381">
        <v>0</v>
      </c>
      <c r="EX110" s="381"/>
      <c r="EY110" s="382"/>
      <c r="EZ110" s="382">
        <v>363893.75</v>
      </c>
      <c r="FA110" s="382">
        <v>0</v>
      </c>
      <c r="FB110" s="382">
        <v>0</v>
      </c>
      <c r="FC110" s="382"/>
      <c r="FD110" s="382">
        <v>210568.21907463562</v>
      </c>
      <c r="FE110" s="382">
        <v>0</v>
      </c>
      <c r="FF110" s="381">
        <v>0</v>
      </c>
      <c r="FG110" s="381">
        <v>0</v>
      </c>
      <c r="FH110" s="382"/>
      <c r="FI110" s="382"/>
      <c r="FJ110" s="381">
        <v>574461.96907463565</v>
      </c>
      <c r="FK110" s="387">
        <v>0</v>
      </c>
      <c r="FL110" s="387"/>
      <c r="FM110" s="388"/>
      <c r="FN110" s="388">
        <v>363893.75</v>
      </c>
      <c r="FO110" s="388">
        <v>0</v>
      </c>
      <c r="FP110" s="388">
        <v>0</v>
      </c>
      <c r="FQ110" s="388"/>
      <c r="FR110" s="388">
        <v>210568.21907463562</v>
      </c>
      <c r="FS110" s="388">
        <v>0</v>
      </c>
      <c r="FT110" s="387">
        <v>0</v>
      </c>
      <c r="FU110" s="387">
        <v>0</v>
      </c>
      <c r="FV110" s="388"/>
      <c r="FW110" s="388"/>
      <c r="FX110" s="387">
        <v>574461.96907463565</v>
      </c>
      <c r="FY110" s="378"/>
      <c r="FZ110" s="395">
        <f t="shared" si="14"/>
        <v>4366725</v>
      </c>
      <c r="GA110" s="395">
        <f t="shared" si="14"/>
        <v>0</v>
      </c>
      <c r="GB110" s="395">
        <f t="shared" si="14"/>
        <v>2738918.6288956273</v>
      </c>
      <c r="GC110" s="395">
        <f t="shared" si="14"/>
        <v>0</v>
      </c>
      <c r="GD110" s="395">
        <f t="shared" si="14"/>
        <v>0</v>
      </c>
      <c r="GE110" s="395">
        <f t="shared" si="14"/>
        <v>0</v>
      </c>
      <c r="GF110" s="378"/>
      <c r="GG110" s="395">
        <f t="shared" si="10"/>
        <v>1091681.25</v>
      </c>
      <c r="GH110" s="395">
        <f t="shared" si="8"/>
        <v>0</v>
      </c>
      <c r="GI110" s="395">
        <f t="shared" si="8"/>
        <v>843804.65722390683</v>
      </c>
      <c r="GJ110" s="395">
        <f t="shared" si="8"/>
        <v>0</v>
      </c>
      <c r="GK110" s="395">
        <f t="shared" si="8"/>
        <v>0</v>
      </c>
      <c r="GL110" s="395">
        <f t="shared" si="8"/>
        <v>0</v>
      </c>
      <c r="GM110" s="395"/>
      <c r="GN110" s="395">
        <v>0</v>
      </c>
      <c r="GO110" s="377">
        <v>0</v>
      </c>
      <c r="GP110" s="378"/>
      <c r="GQ110" s="378"/>
      <c r="GR110" s="378"/>
      <c r="GS110" s="378"/>
      <c r="GT110" s="378"/>
      <c r="GU110" s="378">
        <v>0</v>
      </c>
      <c r="GV110" s="378"/>
      <c r="GW110" s="378"/>
      <c r="GX110" s="378"/>
      <c r="GY110" s="378">
        <f t="shared" si="11"/>
        <v>1091681.25</v>
      </c>
      <c r="GZ110" s="378">
        <f t="shared" si="12"/>
        <v>0</v>
      </c>
      <c r="HA110" s="378">
        <f t="shared" si="13"/>
        <v>843804.65722390683</v>
      </c>
    </row>
    <row r="111" spans="1:209" customFormat="1" ht="15">
      <c r="A111" s="266">
        <v>4177</v>
      </c>
      <c r="B111" s="266">
        <v>103498</v>
      </c>
      <c r="C111" s="266" t="s">
        <v>612</v>
      </c>
      <c r="D111" s="175" t="s">
        <v>392</v>
      </c>
      <c r="E111" s="267" t="s">
        <v>577</v>
      </c>
      <c r="F111" s="267" t="s">
        <v>571</v>
      </c>
      <c r="G111" s="320"/>
      <c r="H111" s="377">
        <v>6706745.3157706521</v>
      </c>
      <c r="I111" s="377">
        <v>-16607.25</v>
      </c>
      <c r="J111" s="377">
        <v>-111907.34</v>
      </c>
      <c r="K111" s="377">
        <v>6578230.7257706523</v>
      </c>
      <c r="L111" s="378"/>
      <c r="M111" s="379">
        <v>558895.44298088772</v>
      </c>
      <c r="N111" s="379">
        <v>0</v>
      </c>
      <c r="O111" s="380"/>
      <c r="P111" s="380">
        <v>0</v>
      </c>
      <c r="Q111" s="380">
        <v>0</v>
      </c>
      <c r="R111" s="380">
        <v>0</v>
      </c>
      <c r="S111" s="380">
        <v>0</v>
      </c>
      <c r="T111" s="380">
        <v>0</v>
      </c>
      <c r="U111" s="380">
        <v>0</v>
      </c>
      <c r="V111" s="379">
        <v>-1383.9375</v>
      </c>
      <c r="W111" s="379">
        <v>-9325.6116666666658</v>
      </c>
      <c r="X111" s="380"/>
      <c r="Y111" s="380">
        <v>0</v>
      </c>
      <c r="Z111" s="379">
        <v>548185.89381422102</v>
      </c>
      <c r="AA111" s="381">
        <v>558895.44298088772</v>
      </c>
      <c r="AB111" s="381"/>
      <c r="AC111" s="382"/>
      <c r="AD111" s="382">
        <v>0</v>
      </c>
      <c r="AE111" s="382">
        <v>0</v>
      </c>
      <c r="AF111" s="382">
        <v>0</v>
      </c>
      <c r="AG111" s="382"/>
      <c r="AH111" s="382">
        <v>0</v>
      </c>
      <c r="AI111" s="382">
        <v>0</v>
      </c>
      <c r="AJ111" s="381">
        <v>-1383.9375</v>
      </c>
      <c r="AK111" s="381">
        <v>-9325.6116666666658</v>
      </c>
      <c r="AL111" s="382"/>
      <c r="AM111" s="382">
        <v>0</v>
      </c>
      <c r="AN111" s="381">
        <v>548185.89381422102</v>
      </c>
      <c r="AO111" s="383">
        <v>558895.44298088772</v>
      </c>
      <c r="AP111" s="383"/>
      <c r="AQ111" s="384"/>
      <c r="AR111" s="384">
        <v>0</v>
      </c>
      <c r="AS111" s="384">
        <v>0</v>
      </c>
      <c r="AT111" s="384">
        <v>0</v>
      </c>
      <c r="AU111" s="384"/>
      <c r="AV111" s="384">
        <v>0</v>
      </c>
      <c r="AW111" s="384">
        <v>0</v>
      </c>
      <c r="AX111" s="383">
        <v>-1383.9375</v>
      </c>
      <c r="AY111" s="383">
        <v>-9325.6116666666658</v>
      </c>
      <c r="AZ111" s="384"/>
      <c r="BA111" s="384">
        <v>0</v>
      </c>
      <c r="BB111" s="383">
        <v>548185.89381422102</v>
      </c>
      <c r="BC111" s="385">
        <v>558895.44298088772</v>
      </c>
      <c r="BD111" s="385"/>
      <c r="BE111" s="386"/>
      <c r="BF111" s="386">
        <v>0</v>
      </c>
      <c r="BG111" s="386">
        <v>0</v>
      </c>
      <c r="BH111" s="386">
        <v>0</v>
      </c>
      <c r="BI111" s="386"/>
      <c r="BJ111" s="386">
        <v>0</v>
      </c>
      <c r="BK111" s="386">
        <v>0</v>
      </c>
      <c r="BL111" s="385">
        <v>-1383.9375</v>
      </c>
      <c r="BM111" s="385">
        <v>-9325.6116666666658</v>
      </c>
      <c r="BN111" s="386"/>
      <c r="BO111" s="386"/>
      <c r="BP111" s="385">
        <v>548185.89381422102</v>
      </c>
      <c r="BQ111" s="387">
        <v>558895.44298088772</v>
      </c>
      <c r="BR111" s="387"/>
      <c r="BS111" s="388"/>
      <c r="BT111" s="388">
        <v>0</v>
      </c>
      <c r="BU111" s="388">
        <v>0</v>
      </c>
      <c r="BV111" s="388">
        <v>0</v>
      </c>
      <c r="BW111" s="388"/>
      <c r="BX111" s="388">
        <v>0</v>
      </c>
      <c r="BY111" s="388">
        <v>0</v>
      </c>
      <c r="BZ111" s="387">
        <v>-1383.9375</v>
      </c>
      <c r="CA111" s="387">
        <v>-9325.6116666666658</v>
      </c>
      <c r="CB111" s="388"/>
      <c r="CC111" s="388"/>
      <c r="CD111" s="387">
        <v>548185.89381422102</v>
      </c>
      <c r="CE111" s="389">
        <v>558895.44298088772</v>
      </c>
      <c r="CF111" s="389">
        <v>0</v>
      </c>
      <c r="CG111" s="390"/>
      <c r="CH111" s="390">
        <v>0</v>
      </c>
      <c r="CI111" s="390">
        <v>0</v>
      </c>
      <c r="CJ111" s="390">
        <v>0</v>
      </c>
      <c r="CK111" s="390">
        <v>0</v>
      </c>
      <c r="CL111" s="390">
        <v>0</v>
      </c>
      <c r="CM111" s="390">
        <v>0</v>
      </c>
      <c r="CN111" s="389">
        <v>-1383.9375</v>
      </c>
      <c r="CO111" s="389">
        <v>-9325.6116666666658</v>
      </c>
      <c r="CP111" s="390"/>
      <c r="CQ111" s="390"/>
      <c r="CR111" s="389">
        <v>548185.89381422102</v>
      </c>
      <c r="CS111" s="391">
        <v>558895.44298088772</v>
      </c>
      <c r="CT111" s="391"/>
      <c r="CU111" s="392"/>
      <c r="CV111" s="392">
        <v>0</v>
      </c>
      <c r="CW111" s="392">
        <v>0</v>
      </c>
      <c r="CX111" s="392">
        <v>0</v>
      </c>
      <c r="CY111" s="392"/>
      <c r="CZ111" s="392">
        <v>0</v>
      </c>
      <c r="DA111" s="392">
        <v>0</v>
      </c>
      <c r="DB111" s="391">
        <v>-1383.9375</v>
      </c>
      <c r="DC111" s="391">
        <v>-9325.6116666666658</v>
      </c>
      <c r="DD111" s="392"/>
      <c r="DE111" s="392"/>
      <c r="DF111" s="391">
        <v>548185.89381422102</v>
      </c>
      <c r="DG111" s="385">
        <v>558895.44298088772</v>
      </c>
      <c r="DH111" s="385"/>
      <c r="DI111" s="386"/>
      <c r="DJ111" s="386">
        <v>0</v>
      </c>
      <c r="DK111" s="386">
        <v>0</v>
      </c>
      <c r="DL111" s="386">
        <v>0</v>
      </c>
      <c r="DM111" s="386"/>
      <c r="DN111" s="386">
        <v>0</v>
      </c>
      <c r="DO111" s="386">
        <v>0</v>
      </c>
      <c r="DP111" s="385">
        <v>-1383.9375</v>
      </c>
      <c r="DQ111" s="385">
        <v>-9325.6116666666658</v>
      </c>
      <c r="DR111" s="386"/>
      <c r="DS111" s="386"/>
      <c r="DT111" s="385">
        <v>548185.89381422102</v>
      </c>
      <c r="DU111" s="393">
        <v>558895.44298088772</v>
      </c>
      <c r="DV111" s="393"/>
      <c r="DW111" s="394"/>
      <c r="DX111" s="394">
        <v>0</v>
      </c>
      <c r="DY111" s="394">
        <v>0</v>
      </c>
      <c r="DZ111" s="394">
        <v>0</v>
      </c>
      <c r="EA111" s="394"/>
      <c r="EB111" s="394">
        <v>0</v>
      </c>
      <c r="EC111" s="394">
        <v>0</v>
      </c>
      <c r="ED111" s="393">
        <v>-1383.9375</v>
      </c>
      <c r="EE111" s="393">
        <v>-9325.6116666666658</v>
      </c>
      <c r="EF111" s="394"/>
      <c r="EG111" s="394"/>
      <c r="EH111" s="393">
        <v>548185.89381422102</v>
      </c>
      <c r="EI111" s="383">
        <v>558895.44298088772</v>
      </c>
      <c r="EJ111" s="383">
        <v>0</v>
      </c>
      <c r="EK111" s="384"/>
      <c r="EL111" s="384">
        <v>0</v>
      </c>
      <c r="EM111" s="384">
        <v>0</v>
      </c>
      <c r="EN111" s="384">
        <v>0</v>
      </c>
      <c r="EO111" s="384">
        <v>0</v>
      </c>
      <c r="EP111" s="384">
        <v>0</v>
      </c>
      <c r="EQ111" s="384">
        <v>0</v>
      </c>
      <c r="ER111" s="383">
        <v>-1383.9375</v>
      </c>
      <c r="ES111" s="383">
        <v>-9325.6116666666658</v>
      </c>
      <c r="ET111" s="384"/>
      <c r="EU111" s="384"/>
      <c r="EV111" s="383">
        <v>548185.89381422102</v>
      </c>
      <c r="EW111" s="381">
        <v>558895.44298088772</v>
      </c>
      <c r="EX111" s="381"/>
      <c r="EY111" s="382"/>
      <c r="EZ111" s="382">
        <v>0</v>
      </c>
      <c r="FA111" s="382">
        <v>0</v>
      </c>
      <c r="FB111" s="382">
        <v>0</v>
      </c>
      <c r="FC111" s="382"/>
      <c r="FD111" s="382">
        <v>0</v>
      </c>
      <c r="FE111" s="382">
        <v>0</v>
      </c>
      <c r="FF111" s="381">
        <v>-1383.9375</v>
      </c>
      <c r="FG111" s="381">
        <v>-9325.6116666666658</v>
      </c>
      <c r="FH111" s="382"/>
      <c r="FI111" s="382"/>
      <c r="FJ111" s="381">
        <v>548185.89381422102</v>
      </c>
      <c r="FK111" s="387">
        <v>558895.44298088772</v>
      </c>
      <c r="FL111" s="387"/>
      <c r="FM111" s="388"/>
      <c r="FN111" s="388">
        <v>0</v>
      </c>
      <c r="FO111" s="388">
        <v>0</v>
      </c>
      <c r="FP111" s="388">
        <v>0</v>
      </c>
      <c r="FQ111" s="388"/>
      <c r="FR111" s="388">
        <v>0</v>
      </c>
      <c r="FS111" s="388">
        <v>0</v>
      </c>
      <c r="FT111" s="387">
        <v>-1383.9375</v>
      </c>
      <c r="FU111" s="387">
        <v>-9325.6116666666658</v>
      </c>
      <c r="FV111" s="388"/>
      <c r="FW111" s="388"/>
      <c r="FX111" s="387">
        <v>548185.89381422102</v>
      </c>
      <c r="FY111" s="378"/>
      <c r="FZ111" s="395">
        <f t="shared" si="14"/>
        <v>6706745.3157706512</v>
      </c>
      <c r="GA111" s="395">
        <f t="shared" si="14"/>
        <v>0</v>
      </c>
      <c r="GB111" s="395">
        <f t="shared" si="14"/>
        <v>0</v>
      </c>
      <c r="GC111" s="395">
        <f t="shared" si="14"/>
        <v>-16607.25</v>
      </c>
      <c r="GD111" s="395">
        <f t="shared" si="14"/>
        <v>-111907.33999999998</v>
      </c>
      <c r="GE111" s="395">
        <f t="shared" si="14"/>
        <v>0</v>
      </c>
      <c r="GF111" s="378"/>
      <c r="GG111" s="395">
        <f t="shared" si="10"/>
        <v>1676686.328942663</v>
      </c>
      <c r="GH111" s="395">
        <f t="shared" si="8"/>
        <v>0</v>
      </c>
      <c r="GI111" s="395">
        <f t="shared" si="8"/>
        <v>0</v>
      </c>
      <c r="GJ111" s="395">
        <f t="shared" si="8"/>
        <v>-4151.8125</v>
      </c>
      <c r="GK111" s="395">
        <f t="shared" si="8"/>
        <v>-27976.834999999999</v>
      </c>
      <c r="GL111" s="395">
        <f t="shared" si="8"/>
        <v>0</v>
      </c>
      <c r="GM111" s="395"/>
      <c r="GN111" s="395">
        <v>0</v>
      </c>
      <c r="GO111" s="377">
        <v>0</v>
      </c>
      <c r="GP111" s="378"/>
      <c r="GQ111" s="378"/>
      <c r="GR111" s="378"/>
      <c r="GS111" s="378"/>
      <c r="GT111" s="378"/>
      <c r="GU111" s="378">
        <v>0</v>
      </c>
      <c r="GV111" s="378"/>
      <c r="GW111" s="378"/>
      <c r="GX111" s="378"/>
      <c r="GY111" s="378">
        <f t="shared" si="11"/>
        <v>1676686.328942663</v>
      </c>
      <c r="GZ111" s="378">
        <f t="shared" si="12"/>
        <v>0</v>
      </c>
      <c r="HA111" s="378">
        <f t="shared" si="13"/>
        <v>0</v>
      </c>
    </row>
    <row r="112" spans="1:209" customFormat="1" ht="15">
      <c r="A112" s="266">
        <v>2169</v>
      </c>
      <c r="B112" s="266">
        <v>103252</v>
      </c>
      <c r="C112" s="266" t="s">
        <v>701</v>
      </c>
      <c r="D112" s="175" t="s">
        <v>481</v>
      </c>
      <c r="E112" s="267" t="s">
        <v>573</v>
      </c>
      <c r="F112" s="267" t="s">
        <v>571</v>
      </c>
      <c r="G112" s="320"/>
      <c r="H112" s="377">
        <v>2345745.1730824737</v>
      </c>
      <c r="I112" s="377">
        <v>-9493.119999999999</v>
      </c>
      <c r="J112" s="377">
        <v>-29679.82</v>
      </c>
      <c r="K112" s="377">
        <v>2306572.2330824737</v>
      </c>
      <c r="L112" s="378"/>
      <c r="M112" s="379">
        <v>195478.76442353948</v>
      </c>
      <c r="N112" s="379">
        <v>36630.360000000008</v>
      </c>
      <c r="O112" s="380"/>
      <c r="P112" s="380">
        <v>0</v>
      </c>
      <c r="Q112" s="380">
        <v>0</v>
      </c>
      <c r="R112" s="380">
        <v>0</v>
      </c>
      <c r="S112" s="380">
        <v>0</v>
      </c>
      <c r="T112" s="380">
        <v>0</v>
      </c>
      <c r="U112" s="380">
        <v>0</v>
      </c>
      <c r="V112" s="379">
        <v>-791.09333333333325</v>
      </c>
      <c r="W112" s="379">
        <v>-2473.3183333333332</v>
      </c>
      <c r="X112" s="380"/>
      <c r="Y112" s="380">
        <v>0</v>
      </c>
      <c r="Z112" s="379">
        <v>228844.71275687285</v>
      </c>
      <c r="AA112" s="381">
        <v>195478.76442353948</v>
      </c>
      <c r="AB112" s="381"/>
      <c r="AC112" s="382"/>
      <c r="AD112" s="382">
        <v>0</v>
      </c>
      <c r="AE112" s="382">
        <v>0</v>
      </c>
      <c r="AF112" s="382">
        <v>0</v>
      </c>
      <c r="AG112" s="382"/>
      <c r="AH112" s="382">
        <v>0</v>
      </c>
      <c r="AI112" s="382">
        <v>0</v>
      </c>
      <c r="AJ112" s="381">
        <v>-791.09333333333325</v>
      </c>
      <c r="AK112" s="381">
        <v>-2473.3183333333332</v>
      </c>
      <c r="AL112" s="382"/>
      <c r="AM112" s="382">
        <v>0</v>
      </c>
      <c r="AN112" s="381">
        <v>192214.35275687283</v>
      </c>
      <c r="AO112" s="383">
        <v>195478.76442353948</v>
      </c>
      <c r="AP112" s="383"/>
      <c r="AQ112" s="384"/>
      <c r="AR112" s="384">
        <v>0</v>
      </c>
      <c r="AS112" s="384">
        <v>0</v>
      </c>
      <c r="AT112" s="384">
        <v>0</v>
      </c>
      <c r="AU112" s="384"/>
      <c r="AV112" s="384">
        <v>0</v>
      </c>
      <c r="AW112" s="384">
        <v>0</v>
      </c>
      <c r="AX112" s="383">
        <v>-791.09333333333325</v>
      </c>
      <c r="AY112" s="383">
        <v>-2473.3183333333332</v>
      </c>
      <c r="AZ112" s="384"/>
      <c r="BA112" s="384">
        <v>0</v>
      </c>
      <c r="BB112" s="383">
        <v>192214.35275687283</v>
      </c>
      <c r="BC112" s="385">
        <v>195478.76442353948</v>
      </c>
      <c r="BD112" s="385"/>
      <c r="BE112" s="386"/>
      <c r="BF112" s="386">
        <v>0</v>
      </c>
      <c r="BG112" s="386">
        <v>0</v>
      </c>
      <c r="BH112" s="386">
        <v>0</v>
      </c>
      <c r="BI112" s="386"/>
      <c r="BJ112" s="386">
        <v>0</v>
      </c>
      <c r="BK112" s="386">
        <v>0</v>
      </c>
      <c r="BL112" s="385">
        <v>-791.09333333333325</v>
      </c>
      <c r="BM112" s="385">
        <v>-2473.3183333333332</v>
      </c>
      <c r="BN112" s="386"/>
      <c r="BO112" s="386"/>
      <c r="BP112" s="385">
        <v>192214.35275687283</v>
      </c>
      <c r="BQ112" s="387">
        <v>195478.76442353948</v>
      </c>
      <c r="BR112" s="387"/>
      <c r="BS112" s="388"/>
      <c r="BT112" s="388">
        <v>0</v>
      </c>
      <c r="BU112" s="388">
        <v>0</v>
      </c>
      <c r="BV112" s="388">
        <v>0</v>
      </c>
      <c r="BW112" s="388"/>
      <c r="BX112" s="388">
        <v>0</v>
      </c>
      <c r="BY112" s="388">
        <v>0</v>
      </c>
      <c r="BZ112" s="387">
        <v>-791.09333333333325</v>
      </c>
      <c r="CA112" s="387">
        <v>-2473.3183333333332</v>
      </c>
      <c r="CB112" s="388"/>
      <c r="CC112" s="388"/>
      <c r="CD112" s="387">
        <v>192214.35275687283</v>
      </c>
      <c r="CE112" s="389">
        <v>195478.76442353948</v>
      </c>
      <c r="CF112" s="389">
        <v>32690.10105263158</v>
      </c>
      <c r="CG112" s="390"/>
      <c r="CH112" s="390">
        <v>0</v>
      </c>
      <c r="CI112" s="390">
        <v>0</v>
      </c>
      <c r="CJ112" s="390">
        <v>0</v>
      </c>
      <c r="CK112" s="390">
        <v>0</v>
      </c>
      <c r="CL112" s="390">
        <v>0</v>
      </c>
      <c r="CM112" s="390">
        <v>0</v>
      </c>
      <c r="CN112" s="389">
        <v>-791.09333333333325</v>
      </c>
      <c r="CO112" s="389">
        <v>-2473.3183333333332</v>
      </c>
      <c r="CP112" s="390"/>
      <c r="CQ112" s="390"/>
      <c r="CR112" s="389">
        <v>224904.45380950443</v>
      </c>
      <c r="CS112" s="391">
        <v>195478.76442353948</v>
      </c>
      <c r="CT112" s="391"/>
      <c r="CU112" s="392"/>
      <c r="CV112" s="392">
        <v>0</v>
      </c>
      <c r="CW112" s="392">
        <v>0</v>
      </c>
      <c r="CX112" s="392">
        <v>0</v>
      </c>
      <c r="CY112" s="392"/>
      <c r="CZ112" s="392">
        <v>0</v>
      </c>
      <c r="DA112" s="392">
        <v>0</v>
      </c>
      <c r="DB112" s="391">
        <v>-791.09333333333325</v>
      </c>
      <c r="DC112" s="391">
        <v>-2473.3183333333332</v>
      </c>
      <c r="DD112" s="392"/>
      <c r="DE112" s="392"/>
      <c r="DF112" s="391">
        <v>192214.35275687283</v>
      </c>
      <c r="DG112" s="385">
        <v>195478.76442353948</v>
      </c>
      <c r="DH112" s="385"/>
      <c r="DI112" s="386"/>
      <c r="DJ112" s="386">
        <v>0</v>
      </c>
      <c r="DK112" s="386">
        <v>0</v>
      </c>
      <c r="DL112" s="386">
        <v>0</v>
      </c>
      <c r="DM112" s="386"/>
      <c r="DN112" s="386">
        <v>0</v>
      </c>
      <c r="DO112" s="386">
        <v>0</v>
      </c>
      <c r="DP112" s="385">
        <v>-791.09333333333325</v>
      </c>
      <c r="DQ112" s="385">
        <v>-2473.3183333333332</v>
      </c>
      <c r="DR112" s="386"/>
      <c r="DS112" s="386"/>
      <c r="DT112" s="385">
        <v>192214.35275687283</v>
      </c>
      <c r="DU112" s="393">
        <v>195478.76442353948</v>
      </c>
      <c r="DV112" s="393"/>
      <c r="DW112" s="394"/>
      <c r="DX112" s="394">
        <v>0</v>
      </c>
      <c r="DY112" s="394">
        <v>0</v>
      </c>
      <c r="DZ112" s="394">
        <v>0</v>
      </c>
      <c r="EA112" s="394"/>
      <c r="EB112" s="394">
        <v>0</v>
      </c>
      <c r="EC112" s="394">
        <v>0</v>
      </c>
      <c r="ED112" s="393">
        <v>-791.09333333333325</v>
      </c>
      <c r="EE112" s="393">
        <v>-2473.3183333333332</v>
      </c>
      <c r="EF112" s="394"/>
      <c r="EG112" s="394"/>
      <c r="EH112" s="393">
        <v>192214.35275687283</v>
      </c>
      <c r="EI112" s="383">
        <v>195478.76442353948</v>
      </c>
      <c r="EJ112" s="383">
        <v>29615.391024930756</v>
      </c>
      <c r="EK112" s="384"/>
      <c r="EL112" s="384">
        <v>0</v>
      </c>
      <c r="EM112" s="384">
        <v>0</v>
      </c>
      <c r="EN112" s="384">
        <v>0</v>
      </c>
      <c r="EO112" s="384">
        <v>0</v>
      </c>
      <c r="EP112" s="384">
        <v>0</v>
      </c>
      <c r="EQ112" s="384">
        <v>0</v>
      </c>
      <c r="ER112" s="383">
        <v>-791.09333333333325</v>
      </c>
      <c r="ES112" s="383">
        <v>-2473.3183333333332</v>
      </c>
      <c r="ET112" s="384"/>
      <c r="EU112" s="384"/>
      <c r="EV112" s="383">
        <v>221829.74378180358</v>
      </c>
      <c r="EW112" s="381">
        <v>195478.76442353948</v>
      </c>
      <c r="EX112" s="381"/>
      <c r="EY112" s="382"/>
      <c r="EZ112" s="382">
        <v>0</v>
      </c>
      <c r="FA112" s="382">
        <v>0</v>
      </c>
      <c r="FB112" s="382">
        <v>0</v>
      </c>
      <c r="FC112" s="382"/>
      <c r="FD112" s="382">
        <v>0</v>
      </c>
      <c r="FE112" s="382">
        <v>0</v>
      </c>
      <c r="FF112" s="381">
        <v>-791.09333333333325</v>
      </c>
      <c r="FG112" s="381">
        <v>-2473.3183333333332</v>
      </c>
      <c r="FH112" s="382"/>
      <c r="FI112" s="382"/>
      <c r="FJ112" s="381">
        <v>192214.35275687283</v>
      </c>
      <c r="FK112" s="387">
        <v>195478.76442353948</v>
      </c>
      <c r="FL112" s="387"/>
      <c r="FM112" s="388"/>
      <c r="FN112" s="388">
        <v>0</v>
      </c>
      <c r="FO112" s="388">
        <v>0</v>
      </c>
      <c r="FP112" s="388">
        <v>0</v>
      </c>
      <c r="FQ112" s="388"/>
      <c r="FR112" s="388">
        <v>0</v>
      </c>
      <c r="FS112" s="388">
        <v>0</v>
      </c>
      <c r="FT112" s="387">
        <v>-791.09333333333325</v>
      </c>
      <c r="FU112" s="387">
        <v>-2473.3183333333332</v>
      </c>
      <c r="FV112" s="388"/>
      <c r="FW112" s="388"/>
      <c r="FX112" s="387">
        <v>192214.35275687283</v>
      </c>
      <c r="FY112" s="378"/>
      <c r="FZ112" s="395">
        <f t="shared" si="14"/>
        <v>2444681.025160036</v>
      </c>
      <c r="GA112" s="395">
        <f t="shared" si="14"/>
        <v>0</v>
      </c>
      <c r="GB112" s="395">
        <f t="shared" si="14"/>
        <v>0</v>
      </c>
      <c r="GC112" s="395">
        <f t="shared" si="14"/>
        <v>-9493.119999999999</v>
      </c>
      <c r="GD112" s="395">
        <f t="shared" si="14"/>
        <v>-29679.819999999996</v>
      </c>
      <c r="GE112" s="395">
        <f t="shared" si="14"/>
        <v>0</v>
      </c>
      <c r="GF112" s="378"/>
      <c r="GG112" s="395">
        <f t="shared" si="10"/>
        <v>623066.65327061852</v>
      </c>
      <c r="GH112" s="395">
        <f t="shared" si="8"/>
        <v>0</v>
      </c>
      <c r="GI112" s="395">
        <f t="shared" si="8"/>
        <v>0</v>
      </c>
      <c r="GJ112" s="395">
        <f t="shared" si="8"/>
        <v>-2373.2799999999997</v>
      </c>
      <c r="GK112" s="395">
        <f t="shared" si="8"/>
        <v>-7419.9549999999999</v>
      </c>
      <c r="GL112" s="395">
        <f t="shared" si="8"/>
        <v>0</v>
      </c>
      <c r="GM112" s="395"/>
      <c r="GN112" s="395">
        <v>0</v>
      </c>
      <c r="GO112" s="377">
        <v>0</v>
      </c>
      <c r="GP112" s="378"/>
      <c r="GQ112" s="378"/>
      <c r="GR112" s="378"/>
      <c r="GS112" s="378"/>
      <c r="GT112" s="378"/>
      <c r="GU112" s="378">
        <v>8054</v>
      </c>
      <c r="GV112" s="378"/>
      <c r="GW112" s="378"/>
      <c r="GX112" s="378"/>
      <c r="GY112" s="378">
        <f t="shared" si="11"/>
        <v>623066.65327061852</v>
      </c>
      <c r="GZ112" s="378">
        <f t="shared" si="12"/>
        <v>0</v>
      </c>
      <c r="HA112" s="378">
        <f t="shared" si="13"/>
        <v>0</v>
      </c>
    </row>
    <row r="113" spans="1:209" customFormat="1" ht="15">
      <c r="A113" s="266">
        <v>2008</v>
      </c>
      <c r="B113" s="266">
        <v>103157</v>
      </c>
      <c r="C113" s="266" t="s">
        <v>758</v>
      </c>
      <c r="D113" s="175" t="s">
        <v>537</v>
      </c>
      <c r="E113" s="267" t="s">
        <v>573</v>
      </c>
      <c r="F113" s="267" t="s">
        <v>571</v>
      </c>
      <c r="G113" s="320"/>
      <c r="H113" s="377">
        <v>2535059.5683084903</v>
      </c>
      <c r="I113" s="377">
        <v>-11110.08</v>
      </c>
      <c r="J113" s="377">
        <v>-28884.83</v>
      </c>
      <c r="K113" s="377">
        <v>2495064.6583084902</v>
      </c>
      <c r="L113" s="378"/>
      <c r="M113" s="379">
        <v>211254.96402570754</v>
      </c>
      <c r="N113" s="379">
        <v>52618.006315789477</v>
      </c>
      <c r="O113" s="380"/>
      <c r="P113" s="380">
        <v>0</v>
      </c>
      <c r="Q113" s="380">
        <v>0</v>
      </c>
      <c r="R113" s="380">
        <v>0</v>
      </c>
      <c r="S113" s="380">
        <v>0</v>
      </c>
      <c r="T113" s="380">
        <v>0</v>
      </c>
      <c r="U113" s="380">
        <v>0</v>
      </c>
      <c r="V113" s="379">
        <v>-925.84</v>
      </c>
      <c r="W113" s="379">
        <v>-2407.0691666666667</v>
      </c>
      <c r="X113" s="380"/>
      <c r="Y113" s="380">
        <v>0</v>
      </c>
      <c r="Z113" s="379">
        <v>260540.06117483031</v>
      </c>
      <c r="AA113" s="381">
        <v>211254.96402570754</v>
      </c>
      <c r="AB113" s="381"/>
      <c r="AC113" s="382"/>
      <c r="AD113" s="382">
        <v>0</v>
      </c>
      <c r="AE113" s="382">
        <v>0</v>
      </c>
      <c r="AF113" s="382">
        <v>0</v>
      </c>
      <c r="AG113" s="382"/>
      <c r="AH113" s="382">
        <v>0</v>
      </c>
      <c r="AI113" s="382">
        <v>0</v>
      </c>
      <c r="AJ113" s="381">
        <v>-925.84</v>
      </c>
      <c r="AK113" s="381">
        <v>-2407.0691666666667</v>
      </c>
      <c r="AL113" s="382"/>
      <c r="AM113" s="382">
        <v>0</v>
      </c>
      <c r="AN113" s="381">
        <v>207922.05485904089</v>
      </c>
      <c r="AO113" s="383">
        <v>211254.96402570754</v>
      </c>
      <c r="AP113" s="383"/>
      <c r="AQ113" s="384"/>
      <c r="AR113" s="384">
        <v>0</v>
      </c>
      <c r="AS113" s="384">
        <v>0</v>
      </c>
      <c r="AT113" s="384">
        <v>0</v>
      </c>
      <c r="AU113" s="384"/>
      <c r="AV113" s="384">
        <v>0</v>
      </c>
      <c r="AW113" s="384">
        <v>0</v>
      </c>
      <c r="AX113" s="383">
        <v>-925.84</v>
      </c>
      <c r="AY113" s="383">
        <v>-2407.0691666666667</v>
      </c>
      <c r="AZ113" s="384"/>
      <c r="BA113" s="384">
        <v>0</v>
      </c>
      <c r="BB113" s="383">
        <v>207922.05485904089</v>
      </c>
      <c r="BC113" s="385">
        <v>211254.96402570754</v>
      </c>
      <c r="BD113" s="385"/>
      <c r="BE113" s="386"/>
      <c r="BF113" s="386">
        <v>0</v>
      </c>
      <c r="BG113" s="386">
        <v>0</v>
      </c>
      <c r="BH113" s="386">
        <v>0</v>
      </c>
      <c r="BI113" s="386"/>
      <c r="BJ113" s="386">
        <v>0</v>
      </c>
      <c r="BK113" s="386">
        <v>0</v>
      </c>
      <c r="BL113" s="385">
        <v>-925.84</v>
      </c>
      <c r="BM113" s="385">
        <v>-2407.0691666666667</v>
      </c>
      <c r="BN113" s="386"/>
      <c r="BO113" s="386"/>
      <c r="BP113" s="385">
        <v>207922.05485904089</v>
      </c>
      <c r="BQ113" s="387">
        <v>211254.96402570754</v>
      </c>
      <c r="BR113" s="387"/>
      <c r="BS113" s="388"/>
      <c r="BT113" s="388">
        <v>0</v>
      </c>
      <c r="BU113" s="388">
        <v>0</v>
      </c>
      <c r="BV113" s="388">
        <v>0</v>
      </c>
      <c r="BW113" s="388"/>
      <c r="BX113" s="388">
        <v>0</v>
      </c>
      <c r="BY113" s="388">
        <v>0</v>
      </c>
      <c r="BZ113" s="387">
        <v>-925.84</v>
      </c>
      <c r="CA113" s="387">
        <v>-2407.0691666666667</v>
      </c>
      <c r="CB113" s="388"/>
      <c r="CC113" s="388"/>
      <c r="CD113" s="387">
        <v>207922.05485904089</v>
      </c>
      <c r="CE113" s="389">
        <v>211254.96402570754</v>
      </c>
      <c r="CF113" s="389">
        <v>42676.920000000006</v>
      </c>
      <c r="CG113" s="390"/>
      <c r="CH113" s="390">
        <v>0</v>
      </c>
      <c r="CI113" s="390">
        <v>0</v>
      </c>
      <c r="CJ113" s="390">
        <v>0</v>
      </c>
      <c r="CK113" s="390">
        <v>0</v>
      </c>
      <c r="CL113" s="390">
        <v>0</v>
      </c>
      <c r="CM113" s="390">
        <v>0</v>
      </c>
      <c r="CN113" s="389">
        <v>-925.84</v>
      </c>
      <c r="CO113" s="389">
        <v>-2407.0691666666667</v>
      </c>
      <c r="CP113" s="390"/>
      <c r="CQ113" s="390"/>
      <c r="CR113" s="389">
        <v>250598.9748590409</v>
      </c>
      <c r="CS113" s="391">
        <v>211254.96402570754</v>
      </c>
      <c r="CT113" s="391"/>
      <c r="CU113" s="392"/>
      <c r="CV113" s="392">
        <v>0</v>
      </c>
      <c r="CW113" s="392">
        <v>0</v>
      </c>
      <c r="CX113" s="392">
        <v>0</v>
      </c>
      <c r="CY113" s="392"/>
      <c r="CZ113" s="392">
        <v>0</v>
      </c>
      <c r="DA113" s="392">
        <v>0</v>
      </c>
      <c r="DB113" s="391">
        <v>-925.84</v>
      </c>
      <c r="DC113" s="391">
        <v>-2407.0691666666667</v>
      </c>
      <c r="DD113" s="392"/>
      <c r="DE113" s="392"/>
      <c r="DF113" s="391">
        <v>207922.05485904089</v>
      </c>
      <c r="DG113" s="385">
        <v>211254.96402570754</v>
      </c>
      <c r="DH113" s="385"/>
      <c r="DI113" s="386"/>
      <c r="DJ113" s="386">
        <v>0</v>
      </c>
      <c r="DK113" s="386">
        <v>0</v>
      </c>
      <c r="DL113" s="386">
        <v>0</v>
      </c>
      <c r="DM113" s="386"/>
      <c r="DN113" s="386">
        <v>0</v>
      </c>
      <c r="DO113" s="386">
        <v>0</v>
      </c>
      <c r="DP113" s="385">
        <v>-925.84</v>
      </c>
      <c r="DQ113" s="385">
        <v>-2407.0691666666667</v>
      </c>
      <c r="DR113" s="386"/>
      <c r="DS113" s="386"/>
      <c r="DT113" s="385">
        <v>207922.05485904089</v>
      </c>
      <c r="DU113" s="393">
        <v>211254.96402570754</v>
      </c>
      <c r="DV113" s="393"/>
      <c r="DW113" s="394"/>
      <c r="DX113" s="394">
        <v>0</v>
      </c>
      <c r="DY113" s="394">
        <v>0</v>
      </c>
      <c r="DZ113" s="394">
        <v>0</v>
      </c>
      <c r="EA113" s="394"/>
      <c r="EB113" s="394">
        <v>0</v>
      </c>
      <c r="EC113" s="394">
        <v>0</v>
      </c>
      <c r="ED113" s="393">
        <v>-925.84</v>
      </c>
      <c r="EE113" s="393">
        <v>-2407.0691666666667</v>
      </c>
      <c r="EF113" s="394"/>
      <c r="EG113" s="394"/>
      <c r="EH113" s="393">
        <v>207922.05485904089</v>
      </c>
      <c r="EI113" s="383">
        <v>211254.96402570754</v>
      </c>
      <c r="EJ113" s="383">
        <v>44482.804653739615</v>
      </c>
      <c r="EK113" s="384"/>
      <c r="EL113" s="384">
        <v>0</v>
      </c>
      <c r="EM113" s="384">
        <v>0</v>
      </c>
      <c r="EN113" s="384">
        <v>0</v>
      </c>
      <c r="EO113" s="384">
        <v>0</v>
      </c>
      <c r="EP113" s="384">
        <v>0</v>
      </c>
      <c r="EQ113" s="384">
        <v>0</v>
      </c>
      <c r="ER113" s="383">
        <v>-925.84</v>
      </c>
      <c r="ES113" s="383">
        <v>-2407.0691666666667</v>
      </c>
      <c r="ET113" s="384"/>
      <c r="EU113" s="384"/>
      <c r="EV113" s="383">
        <v>252404.8595127805</v>
      </c>
      <c r="EW113" s="381">
        <v>211254.96402570754</v>
      </c>
      <c r="EX113" s="381"/>
      <c r="EY113" s="382"/>
      <c r="EZ113" s="382">
        <v>0</v>
      </c>
      <c r="FA113" s="382">
        <v>0</v>
      </c>
      <c r="FB113" s="382">
        <v>0</v>
      </c>
      <c r="FC113" s="382"/>
      <c r="FD113" s="382">
        <v>0</v>
      </c>
      <c r="FE113" s="382">
        <v>0</v>
      </c>
      <c r="FF113" s="381">
        <v>-925.84</v>
      </c>
      <c r="FG113" s="381">
        <v>-2407.0691666666667</v>
      </c>
      <c r="FH113" s="382"/>
      <c r="FI113" s="382"/>
      <c r="FJ113" s="381">
        <v>207922.05485904089</v>
      </c>
      <c r="FK113" s="387">
        <v>211254.96402570754</v>
      </c>
      <c r="FL113" s="387"/>
      <c r="FM113" s="388"/>
      <c r="FN113" s="388">
        <v>0</v>
      </c>
      <c r="FO113" s="388">
        <v>0</v>
      </c>
      <c r="FP113" s="388">
        <v>0</v>
      </c>
      <c r="FQ113" s="388"/>
      <c r="FR113" s="388">
        <v>0</v>
      </c>
      <c r="FS113" s="388">
        <v>0</v>
      </c>
      <c r="FT113" s="387">
        <v>-925.84</v>
      </c>
      <c r="FU113" s="387">
        <v>-2407.0691666666667</v>
      </c>
      <c r="FV113" s="388"/>
      <c r="FW113" s="388"/>
      <c r="FX113" s="387">
        <v>207922.05485904089</v>
      </c>
      <c r="FY113" s="378"/>
      <c r="FZ113" s="395">
        <f t="shared" si="14"/>
        <v>2674837.299278019</v>
      </c>
      <c r="GA113" s="395">
        <f t="shared" si="14"/>
        <v>0</v>
      </c>
      <c r="GB113" s="395">
        <f t="shared" si="14"/>
        <v>0</v>
      </c>
      <c r="GC113" s="395">
        <f t="shared" si="14"/>
        <v>-11110.08</v>
      </c>
      <c r="GD113" s="395">
        <f t="shared" si="14"/>
        <v>-28884.830000000005</v>
      </c>
      <c r="GE113" s="395">
        <f t="shared" si="14"/>
        <v>0</v>
      </c>
      <c r="GF113" s="378"/>
      <c r="GG113" s="395">
        <f t="shared" si="10"/>
        <v>686382.89839291212</v>
      </c>
      <c r="GH113" s="395">
        <f t="shared" si="8"/>
        <v>0</v>
      </c>
      <c r="GI113" s="395">
        <f t="shared" si="8"/>
        <v>0</v>
      </c>
      <c r="GJ113" s="395">
        <f t="shared" si="8"/>
        <v>-2777.52</v>
      </c>
      <c r="GK113" s="395">
        <f t="shared" si="8"/>
        <v>-7221.2075000000004</v>
      </c>
      <c r="GL113" s="395">
        <f t="shared" si="8"/>
        <v>0</v>
      </c>
      <c r="GM113" s="395"/>
      <c r="GN113" s="395">
        <v>0</v>
      </c>
      <c r="GO113" s="377">
        <v>0</v>
      </c>
      <c r="GP113" s="378"/>
      <c r="GQ113" s="378"/>
      <c r="GR113" s="378"/>
      <c r="GS113" s="378"/>
      <c r="GT113" s="378"/>
      <c r="GU113" s="378">
        <v>8171</v>
      </c>
      <c r="GV113" s="378"/>
      <c r="GW113" s="378"/>
      <c r="GX113" s="378"/>
      <c r="GY113" s="378">
        <f t="shared" si="11"/>
        <v>686382.89839291212</v>
      </c>
      <c r="GZ113" s="378">
        <f t="shared" si="12"/>
        <v>0</v>
      </c>
      <c r="HA113" s="378">
        <f t="shared" si="13"/>
        <v>0</v>
      </c>
    </row>
    <row r="114" spans="1:209" customFormat="1" ht="15">
      <c r="A114" s="266">
        <v>1038</v>
      </c>
      <c r="B114" s="266">
        <v>103142</v>
      </c>
      <c r="C114" s="266" t="s">
        <v>613</v>
      </c>
      <c r="D114" s="175" t="s">
        <v>393</v>
      </c>
      <c r="E114" s="267" t="s">
        <v>570</v>
      </c>
      <c r="F114" s="267" t="s">
        <v>571</v>
      </c>
      <c r="G114" s="320"/>
      <c r="H114" s="377">
        <v>0</v>
      </c>
      <c r="I114" s="377">
        <v>0</v>
      </c>
      <c r="J114" s="377">
        <v>0</v>
      </c>
      <c r="K114" s="377">
        <v>0</v>
      </c>
      <c r="L114" s="378"/>
      <c r="M114" s="379">
        <v>0</v>
      </c>
      <c r="N114" s="379">
        <v>535461.02767380688</v>
      </c>
      <c r="O114" s="380"/>
      <c r="P114" s="380">
        <v>0</v>
      </c>
      <c r="Q114" s="380">
        <v>0</v>
      </c>
      <c r="R114" s="380">
        <v>0</v>
      </c>
      <c r="S114" s="380">
        <v>0</v>
      </c>
      <c r="T114" s="380">
        <v>0</v>
      </c>
      <c r="U114" s="380">
        <v>0</v>
      </c>
      <c r="V114" s="379">
        <v>0</v>
      </c>
      <c r="W114" s="379">
        <v>0</v>
      </c>
      <c r="X114" s="380"/>
      <c r="Y114" s="380">
        <v>0</v>
      </c>
      <c r="Z114" s="379">
        <v>535461.02767380688</v>
      </c>
      <c r="AA114" s="381">
        <v>0</v>
      </c>
      <c r="AB114" s="381"/>
      <c r="AC114" s="382"/>
      <c r="AD114" s="382">
        <v>0</v>
      </c>
      <c r="AE114" s="382">
        <v>0</v>
      </c>
      <c r="AF114" s="382">
        <v>0</v>
      </c>
      <c r="AG114" s="382"/>
      <c r="AH114" s="382">
        <v>0</v>
      </c>
      <c r="AI114" s="382">
        <v>0</v>
      </c>
      <c r="AJ114" s="381">
        <v>0</v>
      </c>
      <c r="AK114" s="381">
        <v>0</v>
      </c>
      <c r="AL114" s="382"/>
      <c r="AM114" s="382">
        <v>0</v>
      </c>
      <c r="AN114" s="381">
        <v>0</v>
      </c>
      <c r="AO114" s="383">
        <v>0</v>
      </c>
      <c r="AP114" s="383"/>
      <c r="AQ114" s="384"/>
      <c r="AR114" s="384">
        <v>0</v>
      </c>
      <c r="AS114" s="384">
        <v>0</v>
      </c>
      <c r="AT114" s="384">
        <v>0</v>
      </c>
      <c r="AU114" s="384"/>
      <c r="AV114" s="384">
        <v>0</v>
      </c>
      <c r="AW114" s="384">
        <v>0</v>
      </c>
      <c r="AX114" s="383">
        <v>0</v>
      </c>
      <c r="AY114" s="383">
        <v>0</v>
      </c>
      <c r="AZ114" s="384"/>
      <c r="BA114" s="384">
        <v>0</v>
      </c>
      <c r="BB114" s="383">
        <v>0</v>
      </c>
      <c r="BC114" s="385">
        <v>0</v>
      </c>
      <c r="BD114" s="385"/>
      <c r="BE114" s="386"/>
      <c r="BF114" s="386">
        <v>0</v>
      </c>
      <c r="BG114" s="386">
        <v>0</v>
      </c>
      <c r="BH114" s="386">
        <v>0</v>
      </c>
      <c r="BI114" s="386"/>
      <c r="BJ114" s="386">
        <v>0</v>
      </c>
      <c r="BK114" s="386">
        <v>0</v>
      </c>
      <c r="BL114" s="385">
        <v>0</v>
      </c>
      <c r="BM114" s="385">
        <v>0</v>
      </c>
      <c r="BN114" s="386"/>
      <c r="BO114" s="386"/>
      <c r="BP114" s="385">
        <v>0</v>
      </c>
      <c r="BQ114" s="387">
        <v>0</v>
      </c>
      <c r="BR114" s="387"/>
      <c r="BS114" s="388"/>
      <c r="BT114" s="388">
        <v>0</v>
      </c>
      <c r="BU114" s="388">
        <v>0</v>
      </c>
      <c r="BV114" s="388">
        <v>0</v>
      </c>
      <c r="BW114" s="388"/>
      <c r="BX114" s="388">
        <v>0</v>
      </c>
      <c r="BY114" s="388">
        <v>0</v>
      </c>
      <c r="BZ114" s="387">
        <v>0</v>
      </c>
      <c r="CA114" s="387">
        <v>0</v>
      </c>
      <c r="CB114" s="388"/>
      <c r="CC114" s="388"/>
      <c r="CD114" s="387">
        <v>0</v>
      </c>
      <c r="CE114" s="389">
        <v>0</v>
      </c>
      <c r="CF114" s="389">
        <v>173758.5786960797</v>
      </c>
      <c r="CG114" s="390"/>
      <c r="CH114" s="390">
        <v>0</v>
      </c>
      <c r="CI114" s="390">
        <v>0</v>
      </c>
      <c r="CJ114" s="390">
        <v>0</v>
      </c>
      <c r="CK114" s="390">
        <v>770.14736842105276</v>
      </c>
      <c r="CL114" s="390">
        <v>0</v>
      </c>
      <c r="CM114" s="390">
        <v>0</v>
      </c>
      <c r="CN114" s="389">
        <v>0</v>
      </c>
      <c r="CO114" s="389">
        <v>0</v>
      </c>
      <c r="CP114" s="390"/>
      <c r="CQ114" s="390"/>
      <c r="CR114" s="389">
        <v>174528.72606450075</v>
      </c>
      <c r="CS114" s="391">
        <v>0</v>
      </c>
      <c r="CT114" s="391"/>
      <c r="CU114" s="392"/>
      <c r="CV114" s="392">
        <v>0</v>
      </c>
      <c r="CW114" s="392">
        <v>0</v>
      </c>
      <c r="CX114" s="392">
        <v>0</v>
      </c>
      <c r="CY114" s="392"/>
      <c r="CZ114" s="392">
        <v>0</v>
      </c>
      <c r="DA114" s="392">
        <v>0</v>
      </c>
      <c r="DB114" s="391">
        <v>0</v>
      </c>
      <c r="DC114" s="391">
        <v>0</v>
      </c>
      <c r="DD114" s="392"/>
      <c r="DE114" s="392"/>
      <c r="DF114" s="391">
        <v>0</v>
      </c>
      <c r="DG114" s="385">
        <v>0</v>
      </c>
      <c r="DH114" s="385"/>
      <c r="DI114" s="386"/>
      <c r="DJ114" s="386">
        <v>0</v>
      </c>
      <c r="DK114" s="386">
        <v>0</v>
      </c>
      <c r="DL114" s="386">
        <v>0</v>
      </c>
      <c r="DM114" s="386"/>
      <c r="DN114" s="386">
        <v>0</v>
      </c>
      <c r="DO114" s="386">
        <v>0</v>
      </c>
      <c r="DP114" s="385">
        <v>0</v>
      </c>
      <c r="DQ114" s="385">
        <v>0</v>
      </c>
      <c r="DR114" s="386"/>
      <c r="DS114" s="386"/>
      <c r="DT114" s="385">
        <v>0</v>
      </c>
      <c r="DU114" s="393">
        <v>0</v>
      </c>
      <c r="DV114" s="393"/>
      <c r="DW114" s="394"/>
      <c r="DX114" s="394">
        <v>0</v>
      </c>
      <c r="DY114" s="394">
        <v>0</v>
      </c>
      <c r="DZ114" s="394">
        <v>0</v>
      </c>
      <c r="EA114" s="394"/>
      <c r="EB114" s="394">
        <v>0</v>
      </c>
      <c r="EC114" s="394">
        <v>0</v>
      </c>
      <c r="ED114" s="393">
        <v>0</v>
      </c>
      <c r="EE114" s="393">
        <v>0</v>
      </c>
      <c r="EF114" s="394"/>
      <c r="EG114" s="394"/>
      <c r="EH114" s="393">
        <v>0</v>
      </c>
      <c r="EI114" s="383">
        <v>0</v>
      </c>
      <c r="EJ114" s="383">
        <v>161473.98914127427</v>
      </c>
      <c r="EK114" s="384"/>
      <c r="EL114" s="384">
        <v>0</v>
      </c>
      <c r="EM114" s="384">
        <v>0</v>
      </c>
      <c r="EN114" s="384">
        <v>0</v>
      </c>
      <c r="EO114" s="384">
        <v>224.49639889196675</v>
      </c>
      <c r="EP114" s="384">
        <v>0</v>
      </c>
      <c r="EQ114" s="384">
        <v>0</v>
      </c>
      <c r="ER114" s="383">
        <v>0</v>
      </c>
      <c r="ES114" s="383">
        <v>0</v>
      </c>
      <c r="ET114" s="384"/>
      <c r="EU114" s="384"/>
      <c r="EV114" s="383">
        <v>161698.48554016624</v>
      </c>
      <c r="EW114" s="381">
        <v>0</v>
      </c>
      <c r="EX114" s="381"/>
      <c r="EY114" s="382"/>
      <c r="EZ114" s="382">
        <v>0</v>
      </c>
      <c r="FA114" s="382">
        <v>0</v>
      </c>
      <c r="FB114" s="382">
        <v>0</v>
      </c>
      <c r="FC114" s="382"/>
      <c r="FD114" s="382">
        <v>0</v>
      </c>
      <c r="FE114" s="382">
        <v>0</v>
      </c>
      <c r="FF114" s="381">
        <v>0</v>
      </c>
      <c r="FG114" s="381">
        <v>0</v>
      </c>
      <c r="FH114" s="382"/>
      <c r="FI114" s="382"/>
      <c r="FJ114" s="381">
        <v>0</v>
      </c>
      <c r="FK114" s="387">
        <v>0</v>
      </c>
      <c r="FL114" s="387"/>
      <c r="FM114" s="388"/>
      <c r="FN114" s="388">
        <v>0</v>
      </c>
      <c r="FO114" s="388">
        <v>0</v>
      </c>
      <c r="FP114" s="388">
        <v>0</v>
      </c>
      <c r="FQ114" s="388"/>
      <c r="FR114" s="388">
        <v>0</v>
      </c>
      <c r="FS114" s="388">
        <v>0</v>
      </c>
      <c r="FT114" s="387">
        <v>0</v>
      </c>
      <c r="FU114" s="387">
        <v>0</v>
      </c>
      <c r="FV114" s="388"/>
      <c r="FW114" s="388"/>
      <c r="FX114" s="387">
        <v>0</v>
      </c>
      <c r="FY114" s="378"/>
      <c r="FZ114" s="395">
        <f t="shared" si="14"/>
        <v>870693.59551116079</v>
      </c>
      <c r="GA114" s="395">
        <f t="shared" si="14"/>
        <v>0</v>
      </c>
      <c r="GB114" s="395">
        <f t="shared" si="14"/>
        <v>994.64376731301945</v>
      </c>
      <c r="GC114" s="395">
        <f t="shared" si="14"/>
        <v>0</v>
      </c>
      <c r="GD114" s="395">
        <f t="shared" si="14"/>
        <v>0</v>
      </c>
      <c r="GE114" s="395">
        <f t="shared" si="14"/>
        <v>0</v>
      </c>
      <c r="GF114" s="378"/>
      <c r="GG114" s="395">
        <f t="shared" si="10"/>
        <v>535461.02767380688</v>
      </c>
      <c r="GH114" s="395">
        <f t="shared" si="8"/>
        <v>0</v>
      </c>
      <c r="GI114" s="395">
        <f t="shared" ref="GH114:GL165" si="15">SUMIFS($M114:$FX114,$M$7:$FX$7,GI$7,$M$4:$FX$4,$GG$6)</f>
        <v>0</v>
      </c>
      <c r="GJ114" s="395">
        <f t="shared" si="15"/>
        <v>0</v>
      </c>
      <c r="GK114" s="395">
        <f t="shared" si="15"/>
        <v>0</v>
      </c>
      <c r="GL114" s="395">
        <f t="shared" si="15"/>
        <v>0</v>
      </c>
      <c r="GM114" s="395"/>
      <c r="GN114" s="395">
        <v>0</v>
      </c>
      <c r="GO114" s="377">
        <v>0</v>
      </c>
      <c r="GP114" s="378"/>
      <c r="GQ114" s="378"/>
      <c r="GR114" s="378"/>
      <c r="GS114" s="378"/>
      <c r="GT114" s="378"/>
      <c r="GU114" s="378">
        <v>0</v>
      </c>
      <c r="GV114" s="378"/>
      <c r="GW114" s="378"/>
      <c r="GX114" s="378"/>
      <c r="GY114" s="378">
        <f t="shared" si="11"/>
        <v>535461.02767380688</v>
      </c>
      <c r="GZ114" s="378">
        <f t="shared" si="12"/>
        <v>0</v>
      </c>
      <c r="HA114" s="378">
        <f t="shared" si="13"/>
        <v>0</v>
      </c>
    </row>
    <row r="115" spans="1:209" customFormat="1" ht="15">
      <c r="A115" s="266">
        <v>2174</v>
      </c>
      <c r="B115" s="266">
        <v>103255</v>
      </c>
      <c r="C115" s="266" t="s">
        <v>614</v>
      </c>
      <c r="D115" s="175" t="s">
        <v>394</v>
      </c>
      <c r="E115" s="267" t="s">
        <v>573</v>
      </c>
      <c r="F115" s="267" t="s">
        <v>571</v>
      </c>
      <c r="G115" s="320"/>
      <c r="H115" s="377">
        <v>1786889.3131024097</v>
      </c>
      <c r="I115" s="377">
        <v>-7823.9999999999991</v>
      </c>
      <c r="J115" s="377">
        <v>-20532.46</v>
      </c>
      <c r="K115" s="377">
        <v>1758532.8531024097</v>
      </c>
      <c r="L115" s="378"/>
      <c r="M115" s="379">
        <v>148907.44275853413</v>
      </c>
      <c r="N115" s="379">
        <v>0</v>
      </c>
      <c r="O115" s="380"/>
      <c r="P115" s="380">
        <v>0</v>
      </c>
      <c r="Q115" s="380">
        <v>0</v>
      </c>
      <c r="R115" s="380">
        <v>0</v>
      </c>
      <c r="S115" s="380">
        <v>0</v>
      </c>
      <c r="T115" s="380">
        <v>0</v>
      </c>
      <c r="U115" s="380">
        <v>0</v>
      </c>
      <c r="V115" s="379">
        <v>-651.99999999999989</v>
      </c>
      <c r="W115" s="379">
        <v>-1711.0383333333332</v>
      </c>
      <c r="X115" s="380"/>
      <c r="Y115" s="380">
        <v>0</v>
      </c>
      <c r="Z115" s="379">
        <v>146544.4044252008</v>
      </c>
      <c r="AA115" s="381">
        <v>148907.44275853413</v>
      </c>
      <c r="AB115" s="381"/>
      <c r="AC115" s="382"/>
      <c r="AD115" s="382">
        <v>0</v>
      </c>
      <c r="AE115" s="382">
        <v>0</v>
      </c>
      <c r="AF115" s="382">
        <v>0</v>
      </c>
      <c r="AG115" s="382"/>
      <c r="AH115" s="382">
        <v>0</v>
      </c>
      <c r="AI115" s="382">
        <v>0</v>
      </c>
      <c r="AJ115" s="381">
        <v>-651.99999999999989</v>
      </c>
      <c r="AK115" s="381">
        <v>-1711.0383333333332</v>
      </c>
      <c r="AL115" s="382"/>
      <c r="AM115" s="382">
        <v>0</v>
      </c>
      <c r="AN115" s="381">
        <v>146544.4044252008</v>
      </c>
      <c r="AO115" s="383">
        <v>148907.44275853413</v>
      </c>
      <c r="AP115" s="383"/>
      <c r="AQ115" s="384"/>
      <c r="AR115" s="384">
        <v>0</v>
      </c>
      <c r="AS115" s="384">
        <v>0</v>
      </c>
      <c r="AT115" s="384">
        <v>0</v>
      </c>
      <c r="AU115" s="384"/>
      <c r="AV115" s="384">
        <v>0</v>
      </c>
      <c r="AW115" s="384">
        <v>0</v>
      </c>
      <c r="AX115" s="383">
        <v>-651.99999999999989</v>
      </c>
      <c r="AY115" s="383">
        <v>-1711.0383333333332</v>
      </c>
      <c r="AZ115" s="384"/>
      <c r="BA115" s="384">
        <v>0</v>
      </c>
      <c r="BB115" s="383">
        <v>146544.4044252008</v>
      </c>
      <c r="BC115" s="385">
        <v>148907.44275853413</v>
      </c>
      <c r="BD115" s="385"/>
      <c r="BE115" s="386"/>
      <c r="BF115" s="386">
        <v>0</v>
      </c>
      <c r="BG115" s="386">
        <v>0</v>
      </c>
      <c r="BH115" s="386">
        <v>0</v>
      </c>
      <c r="BI115" s="386"/>
      <c r="BJ115" s="386">
        <v>0</v>
      </c>
      <c r="BK115" s="386">
        <v>0</v>
      </c>
      <c r="BL115" s="385">
        <v>-651.99999999999989</v>
      </c>
      <c r="BM115" s="385">
        <v>-1711.0383333333332</v>
      </c>
      <c r="BN115" s="386"/>
      <c r="BO115" s="386"/>
      <c r="BP115" s="385">
        <v>146544.4044252008</v>
      </c>
      <c r="BQ115" s="387">
        <v>148907.44275853413</v>
      </c>
      <c r="BR115" s="387"/>
      <c r="BS115" s="388"/>
      <c r="BT115" s="388">
        <v>0</v>
      </c>
      <c r="BU115" s="388">
        <v>0</v>
      </c>
      <c r="BV115" s="388">
        <v>0</v>
      </c>
      <c r="BW115" s="388"/>
      <c r="BX115" s="388">
        <v>0</v>
      </c>
      <c r="BY115" s="388">
        <v>0</v>
      </c>
      <c r="BZ115" s="387">
        <v>-651.99999999999989</v>
      </c>
      <c r="CA115" s="387">
        <v>-1711.0383333333332</v>
      </c>
      <c r="CB115" s="388"/>
      <c r="CC115" s="388"/>
      <c r="CD115" s="387">
        <v>146544.4044252008</v>
      </c>
      <c r="CE115" s="389">
        <v>148907.44275853413</v>
      </c>
      <c r="CF115" s="389">
        <v>0</v>
      </c>
      <c r="CG115" s="390"/>
      <c r="CH115" s="390">
        <v>0</v>
      </c>
      <c r="CI115" s="390">
        <v>0</v>
      </c>
      <c r="CJ115" s="390">
        <v>0</v>
      </c>
      <c r="CK115" s="390">
        <v>0</v>
      </c>
      <c r="CL115" s="390">
        <v>0</v>
      </c>
      <c r="CM115" s="390">
        <v>0</v>
      </c>
      <c r="CN115" s="389">
        <v>-651.99999999999989</v>
      </c>
      <c r="CO115" s="389">
        <v>-1711.0383333333332</v>
      </c>
      <c r="CP115" s="390"/>
      <c r="CQ115" s="390"/>
      <c r="CR115" s="389">
        <v>146544.4044252008</v>
      </c>
      <c r="CS115" s="391">
        <v>148907.44275853413</v>
      </c>
      <c r="CT115" s="391"/>
      <c r="CU115" s="392"/>
      <c r="CV115" s="392">
        <v>0</v>
      </c>
      <c r="CW115" s="392">
        <v>0</v>
      </c>
      <c r="CX115" s="392">
        <v>0</v>
      </c>
      <c r="CY115" s="392"/>
      <c r="CZ115" s="392">
        <v>0</v>
      </c>
      <c r="DA115" s="392">
        <v>0</v>
      </c>
      <c r="DB115" s="391">
        <v>-651.99999999999989</v>
      </c>
      <c r="DC115" s="391">
        <v>-1711.0383333333332</v>
      </c>
      <c r="DD115" s="392"/>
      <c r="DE115" s="392"/>
      <c r="DF115" s="391">
        <v>146544.4044252008</v>
      </c>
      <c r="DG115" s="385">
        <v>148907.44275853413</v>
      </c>
      <c r="DH115" s="385"/>
      <c r="DI115" s="386"/>
      <c r="DJ115" s="386">
        <v>0</v>
      </c>
      <c r="DK115" s="386">
        <v>0</v>
      </c>
      <c r="DL115" s="386">
        <v>0</v>
      </c>
      <c r="DM115" s="386"/>
      <c r="DN115" s="386">
        <v>0</v>
      </c>
      <c r="DO115" s="386">
        <v>0</v>
      </c>
      <c r="DP115" s="385">
        <v>-651.99999999999989</v>
      </c>
      <c r="DQ115" s="385">
        <v>-1711.0383333333332</v>
      </c>
      <c r="DR115" s="386"/>
      <c r="DS115" s="386"/>
      <c r="DT115" s="385">
        <v>146544.4044252008</v>
      </c>
      <c r="DU115" s="393">
        <v>148907.44275853413</v>
      </c>
      <c r="DV115" s="393"/>
      <c r="DW115" s="394"/>
      <c r="DX115" s="394">
        <v>0</v>
      </c>
      <c r="DY115" s="394">
        <v>0</v>
      </c>
      <c r="DZ115" s="394">
        <v>0</v>
      </c>
      <c r="EA115" s="394"/>
      <c r="EB115" s="394">
        <v>0</v>
      </c>
      <c r="EC115" s="394">
        <v>0</v>
      </c>
      <c r="ED115" s="393">
        <v>-651.99999999999989</v>
      </c>
      <c r="EE115" s="393">
        <v>-1711.0383333333332</v>
      </c>
      <c r="EF115" s="394"/>
      <c r="EG115" s="394"/>
      <c r="EH115" s="393">
        <v>146544.4044252008</v>
      </c>
      <c r="EI115" s="383">
        <v>148907.44275853413</v>
      </c>
      <c r="EJ115" s="383">
        <v>0</v>
      </c>
      <c r="EK115" s="384"/>
      <c r="EL115" s="384">
        <v>0</v>
      </c>
      <c r="EM115" s="384">
        <v>0</v>
      </c>
      <c r="EN115" s="384">
        <v>0</v>
      </c>
      <c r="EO115" s="384">
        <v>0</v>
      </c>
      <c r="EP115" s="384">
        <v>0</v>
      </c>
      <c r="EQ115" s="384">
        <v>0</v>
      </c>
      <c r="ER115" s="383">
        <v>-651.99999999999989</v>
      </c>
      <c r="ES115" s="383">
        <v>-1711.0383333333332</v>
      </c>
      <c r="ET115" s="384"/>
      <c r="EU115" s="384"/>
      <c r="EV115" s="383">
        <v>146544.4044252008</v>
      </c>
      <c r="EW115" s="381">
        <v>148907.44275853413</v>
      </c>
      <c r="EX115" s="381"/>
      <c r="EY115" s="382"/>
      <c r="EZ115" s="382">
        <v>0</v>
      </c>
      <c r="FA115" s="382">
        <v>0</v>
      </c>
      <c r="FB115" s="382">
        <v>0</v>
      </c>
      <c r="FC115" s="382"/>
      <c r="FD115" s="382">
        <v>0</v>
      </c>
      <c r="FE115" s="382">
        <v>0</v>
      </c>
      <c r="FF115" s="381">
        <v>-651.99999999999989</v>
      </c>
      <c r="FG115" s="381">
        <v>-1711.0383333333332</v>
      </c>
      <c r="FH115" s="382"/>
      <c r="FI115" s="382"/>
      <c r="FJ115" s="381">
        <v>146544.4044252008</v>
      </c>
      <c r="FK115" s="387">
        <v>148907.44275853413</v>
      </c>
      <c r="FL115" s="387"/>
      <c r="FM115" s="388"/>
      <c r="FN115" s="388">
        <v>0</v>
      </c>
      <c r="FO115" s="388">
        <v>0</v>
      </c>
      <c r="FP115" s="388">
        <v>0</v>
      </c>
      <c r="FQ115" s="388"/>
      <c r="FR115" s="388">
        <v>0</v>
      </c>
      <c r="FS115" s="388">
        <v>0</v>
      </c>
      <c r="FT115" s="387">
        <v>-651.99999999999989</v>
      </c>
      <c r="FU115" s="387">
        <v>-1711.0383333333332</v>
      </c>
      <c r="FV115" s="388"/>
      <c r="FW115" s="388"/>
      <c r="FX115" s="387">
        <v>146544.4044252008</v>
      </c>
      <c r="FY115" s="378"/>
      <c r="FZ115" s="395">
        <f t="shared" si="14"/>
        <v>1786889.3131024095</v>
      </c>
      <c r="GA115" s="395">
        <f t="shared" si="14"/>
        <v>0</v>
      </c>
      <c r="GB115" s="395">
        <f t="shared" si="14"/>
        <v>0</v>
      </c>
      <c r="GC115" s="395">
        <f t="shared" si="14"/>
        <v>-7823.9999999999991</v>
      </c>
      <c r="GD115" s="395">
        <f t="shared" si="14"/>
        <v>-20532.460000000003</v>
      </c>
      <c r="GE115" s="395">
        <f t="shared" si="14"/>
        <v>0</v>
      </c>
      <c r="GF115" s="378"/>
      <c r="GG115" s="395">
        <f t="shared" si="10"/>
        <v>446722.32827560243</v>
      </c>
      <c r="GH115" s="395">
        <f t="shared" si="15"/>
        <v>0</v>
      </c>
      <c r="GI115" s="395">
        <f t="shared" si="15"/>
        <v>0</v>
      </c>
      <c r="GJ115" s="395">
        <f t="shared" si="15"/>
        <v>-1955.9999999999995</v>
      </c>
      <c r="GK115" s="395">
        <f t="shared" si="15"/>
        <v>-5133.1149999999998</v>
      </c>
      <c r="GL115" s="395">
        <f t="shared" si="15"/>
        <v>0</v>
      </c>
      <c r="GM115" s="395"/>
      <c r="GN115" s="395">
        <v>0</v>
      </c>
      <c r="GO115" s="377">
        <v>0</v>
      </c>
      <c r="GP115" s="378"/>
      <c r="GQ115" s="378"/>
      <c r="GR115" s="378"/>
      <c r="GS115" s="378"/>
      <c r="GT115" s="378"/>
      <c r="GU115" s="378">
        <v>7654</v>
      </c>
      <c r="GV115" s="378"/>
      <c r="GW115" s="378"/>
      <c r="GX115" s="378"/>
      <c r="GY115" s="378">
        <f t="shared" si="11"/>
        <v>446722.32827560243</v>
      </c>
      <c r="GZ115" s="378">
        <f t="shared" si="12"/>
        <v>0</v>
      </c>
      <c r="HA115" s="378">
        <f t="shared" si="13"/>
        <v>0</v>
      </c>
    </row>
    <row r="116" spans="1:209" customFormat="1" ht="15">
      <c r="A116" s="266">
        <v>2176</v>
      </c>
      <c r="B116" s="266">
        <v>103256</v>
      </c>
      <c r="C116" s="266" t="s">
        <v>759</v>
      </c>
      <c r="D116" s="175" t="s">
        <v>538</v>
      </c>
      <c r="E116" s="267" t="s">
        <v>573</v>
      </c>
      <c r="F116" s="267" t="s">
        <v>571</v>
      </c>
      <c r="G116" s="320"/>
      <c r="H116" s="377">
        <v>3968411.0617282866</v>
      </c>
      <c r="I116" s="377">
        <v>-16952</v>
      </c>
      <c r="J116" s="377">
        <v>-66127.06</v>
      </c>
      <c r="K116" s="377">
        <v>3885332.0017282865</v>
      </c>
      <c r="L116" s="378"/>
      <c r="M116" s="379">
        <v>330700.92181069055</v>
      </c>
      <c r="N116" s="379">
        <v>72746.303157894741</v>
      </c>
      <c r="O116" s="380"/>
      <c r="P116" s="380">
        <v>0</v>
      </c>
      <c r="Q116" s="380">
        <v>0</v>
      </c>
      <c r="R116" s="380">
        <v>0</v>
      </c>
      <c r="S116" s="380">
        <v>0</v>
      </c>
      <c r="T116" s="380">
        <v>0</v>
      </c>
      <c r="U116" s="380">
        <v>0</v>
      </c>
      <c r="V116" s="379">
        <v>-1412.6666666666667</v>
      </c>
      <c r="W116" s="379">
        <v>-5510.5883333333331</v>
      </c>
      <c r="X116" s="380"/>
      <c r="Y116" s="380">
        <v>0</v>
      </c>
      <c r="Z116" s="379">
        <v>396523.9699685853</v>
      </c>
      <c r="AA116" s="381">
        <v>330700.92181069055</v>
      </c>
      <c r="AB116" s="381"/>
      <c r="AC116" s="382"/>
      <c r="AD116" s="382">
        <v>0</v>
      </c>
      <c r="AE116" s="382">
        <v>0</v>
      </c>
      <c r="AF116" s="382">
        <v>0</v>
      </c>
      <c r="AG116" s="382"/>
      <c r="AH116" s="382">
        <v>0</v>
      </c>
      <c r="AI116" s="382">
        <v>0</v>
      </c>
      <c r="AJ116" s="381">
        <v>-1412.6666666666667</v>
      </c>
      <c r="AK116" s="381">
        <v>-5510.5883333333331</v>
      </c>
      <c r="AL116" s="382"/>
      <c r="AM116" s="382">
        <v>0</v>
      </c>
      <c r="AN116" s="381">
        <v>323777.66681069054</v>
      </c>
      <c r="AO116" s="383">
        <v>330700.92181069055</v>
      </c>
      <c r="AP116" s="383"/>
      <c r="AQ116" s="384"/>
      <c r="AR116" s="384">
        <v>0</v>
      </c>
      <c r="AS116" s="384">
        <v>0</v>
      </c>
      <c r="AT116" s="384">
        <v>0</v>
      </c>
      <c r="AU116" s="384"/>
      <c r="AV116" s="384">
        <v>0</v>
      </c>
      <c r="AW116" s="384">
        <v>0</v>
      </c>
      <c r="AX116" s="383">
        <v>-1412.6666666666667</v>
      </c>
      <c r="AY116" s="383">
        <v>-5510.5883333333331</v>
      </c>
      <c r="AZ116" s="384"/>
      <c r="BA116" s="384">
        <v>0</v>
      </c>
      <c r="BB116" s="383">
        <v>323777.66681069054</v>
      </c>
      <c r="BC116" s="385">
        <v>330700.92181069055</v>
      </c>
      <c r="BD116" s="385"/>
      <c r="BE116" s="386"/>
      <c r="BF116" s="386">
        <v>0</v>
      </c>
      <c r="BG116" s="386">
        <v>0</v>
      </c>
      <c r="BH116" s="386">
        <v>0</v>
      </c>
      <c r="BI116" s="386"/>
      <c r="BJ116" s="386">
        <v>0</v>
      </c>
      <c r="BK116" s="386">
        <v>0</v>
      </c>
      <c r="BL116" s="385">
        <v>-1412.6666666666667</v>
      </c>
      <c r="BM116" s="385">
        <v>-5510.5883333333331</v>
      </c>
      <c r="BN116" s="386"/>
      <c r="BO116" s="386"/>
      <c r="BP116" s="385">
        <v>323777.66681069054</v>
      </c>
      <c r="BQ116" s="387">
        <v>330700.92181069055</v>
      </c>
      <c r="BR116" s="387"/>
      <c r="BS116" s="388"/>
      <c r="BT116" s="388">
        <v>0</v>
      </c>
      <c r="BU116" s="388">
        <v>0</v>
      </c>
      <c r="BV116" s="388">
        <v>0</v>
      </c>
      <c r="BW116" s="388"/>
      <c r="BX116" s="388">
        <v>0</v>
      </c>
      <c r="BY116" s="388">
        <v>0</v>
      </c>
      <c r="BZ116" s="387">
        <v>-1412.6666666666667</v>
      </c>
      <c r="CA116" s="387">
        <v>-5510.5883333333331</v>
      </c>
      <c r="CB116" s="388"/>
      <c r="CC116" s="388"/>
      <c r="CD116" s="387">
        <v>323777.66681069054</v>
      </c>
      <c r="CE116" s="389">
        <v>330700.92181069055</v>
      </c>
      <c r="CF116" s="389">
        <v>53676.863157894746</v>
      </c>
      <c r="CG116" s="390"/>
      <c r="CH116" s="390">
        <v>0</v>
      </c>
      <c r="CI116" s="390">
        <v>0</v>
      </c>
      <c r="CJ116" s="390">
        <v>0</v>
      </c>
      <c r="CK116" s="390">
        <v>0</v>
      </c>
      <c r="CL116" s="390">
        <v>0</v>
      </c>
      <c r="CM116" s="390">
        <v>0</v>
      </c>
      <c r="CN116" s="389">
        <v>-1412.6666666666667</v>
      </c>
      <c r="CO116" s="389">
        <v>-5510.5883333333331</v>
      </c>
      <c r="CP116" s="390"/>
      <c r="CQ116" s="390"/>
      <c r="CR116" s="389">
        <v>377454.5299685853</v>
      </c>
      <c r="CS116" s="391">
        <v>330700.92181069055</v>
      </c>
      <c r="CT116" s="391"/>
      <c r="CU116" s="392"/>
      <c r="CV116" s="392">
        <v>0</v>
      </c>
      <c r="CW116" s="392">
        <v>0</v>
      </c>
      <c r="CX116" s="392">
        <v>0</v>
      </c>
      <c r="CY116" s="392"/>
      <c r="CZ116" s="392">
        <v>0</v>
      </c>
      <c r="DA116" s="392">
        <v>0</v>
      </c>
      <c r="DB116" s="391">
        <v>-1412.6666666666667</v>
      </c>
      <c r="DC116" s="391">
        <v>-5510.5883333333331</v>
      </c>
      <c r="DD116" s="392"/>
      <c r="DE116" s="392"/>
      <c r="DF116" s="391">
        <v>323777.66681069054</v>
      </c>
      <c r="DG116" s="385">
        <v>330700.92181069055</v>
      </c>
      <c r="DH116" s="385"/>
      <c r="DI116" s="386"/>
      <c r="DJ116" s="386">
        <v>0</v>
      </c>
      <c r="DK116" s="386">
        <v>0</v>
      </c>
      <c r="DL116" s="386">
        <v>0</v>
      </c>
      <c r="DM116" s="386"/>
      <c r="DN116" s="386">
        <v>0</v>
      </c>
      <c r="DO116" s="386">
        <v>0</v>
      </c>
      <c r="DP116" s="385">
        <v>-1412.6666666666667</v>
      </c>
      <c r="DQ116" s="385">
        <v>-5510.5883333333331</v>
      </c>
      <c r="DR116" s="386"/>
      <c r="DS116" s="386"/>
      <c r="DT116" s="385">
        <v>323777.66681069054</v>
      </c>
      <c r="DU116" s="393">
        <v>330700.92181069055</v>
      </c>
      <c r="DV116" s="393"/>
      <c r="DW116" s="394"/>
      <c r="DX116" s="394">
        <v>0</v>
      </c>
      <c r="DY116" s="394">
        <v>0</v>
      </c>
      <c r="DZ116" s="394">
        <v>0</v>
      </c>
      <c r="EA116" s="394"/>
      <c r="EB116" s="394">
        <v>0</v>
      </c>
      <c r="EC116" s="394">
        <v>0</v>
      </c>
      <c r="ED116" s="393">
        <v>-1412.6666666666667</v>
      </c>
      <c r="EE116" s="393">
        <v>-5510.5883333333331</v>
      </c>
      <c r="EF116" s="394"/>
      <c r="EG116" s="394"/>
      <c r="EH116" s="393">
        <v>323777.66681069054</v>
      </c>
      <c r="EI116" s="383">
        <v>330700.92181069055</v>
      </c>
      <c r="EJ116" s="383">
        <v>57806.02770083103</v>
      </c>
      <c r="EK116" s="384"/>
      <c r="EL116" s="384">
        <v>0</v>
      </c>
      <c r="EM116" s="384">
        <v>0</v>
      </c>
      <c r="EN116" s="384">
        <v>0</v>
      </c>
      <c r="EO116" s="384">
        <v>0</v>
      </c>
      <c r="EP116" s="384">
        <v>0</v>
      </c>
      <c r="EQ116" s="384">
        <v>0</v>
      </c>
      <c r="ER116" s="383">
        <v>-1412.6666666666667</v>
      </c>
      <c r="ES116" s="383">
        <v>-5510.5883333333331</v>
      </c>
      <c r="ET116" s="384"/>
      <c r="EU116" s="384"/>
      <c r="EV116" s="383">
        <v>381583.69451152155</v>
      </c>
      <c r="EW116" s="381">
        <v>330700.92181069055</v>
      </c>
      <c r="EX116" s="381"/>
      <c r="EY116" s="382"/>
      <c r="EZ116" s="382">
        <v>0</v>
      </c>
      <c r="FA116" s="382">
        <v>0</v>
      </c>
      <c r="FB116" s="382">
        <v>0</v>
      </c>
      <c r="FC116" s="382"/>
      <c r="FD116" s="382">
        <v>0</v>
      </c>
      <c r="FE116" s="382">
        <v>0</v>
      </c>
      <c r="FF116" s="381">
        <v>-1412.6666666666667</v>
      </c>
      <c r="FG116" s="381">
        <v>-5510.5883333333331</v>
      </c>
      <c r="FH116" s="382"/>
      <c r="FI116" s="382"/>
      <c r="FJ116" s="381">
        <v>323777.66681069054</v>
      </c>
      <c r="FK116" s="387">
        <v>330700.92181069055</v>
      </c>
      <c r="FL116" s="387"/>
      <c r="FM116" s="388"/>
      <c r="FN116" s="388">
        <v>0</v>
      </c>
      <c r="FO116" s="388">
        <v>0</v>
      </c>
      <c r="FP116" s="388">
        <v>0</v>
      </c>
      <c r="FQ116" s="388"/>
      <c r="FR116" s="388">
        <v>0</v>
      </c>
      <c r="FS116" s="388">
        <v>0</v>
      </c>
      <c r="FT116" s="387">
        <v>-1412.6666666666667</v>
      </c>
      <c r="FU116" s="387">
        <v>-5510.5883333333331</v>
      </c>
      <c r="FV116" s="388"/>
      <c r="FW116" s="388"/>
      <c r="FX116" s="387">
        <v>323777.66681069054</v>
      </c>
      <c r="FY116" s="378"/>
      <c r="FZ116" s="395">
        <f t="shared" si="14"/>
        <v>4152640.2557449061</v>
      </c>
      <c r="GA116" s="395">
        <f t="shared" si="14"/>
        <v>0</v>
      </c>
      <c r="GB116" s="395">
        <f t="shared" si="14"/>
        <v>0</v>
      </c>
      <c r="GC116" s="395">
        <f t="shared" si="14"/>
        <v>-16951.999999999996</v>
      </c>
      <c r="GD116" s="395">
        <f t="shared" si="14"/>
        <v>-66127.06</v>
      </c>
      <c r="GE116" s="395">
        <f t="shared" si="14"/>
        <v>0</v>
      </c>
      <c r="GF116" s="378"/>
      <c r="GG116" s="395">
        <f t="shared" si="10"/>
        <v>1064849.0685899663</v>
      </c>
      <c r="GH116" s="395">
        <f t="shared" si="15"/>
        <v>0</v>
      </c>
      <c r="GI116" s="395">
        <f t="shared" si="15"/>
        <v>0</v>
      </c>
      <c r="GJ116" s="395">
        <f t="shared" si="15"/>
        <v>-4238</v>
      </c>
      <c r="GK116" s="395">
        <f t="shared" si="15"/>
        <v>-16531.764999999999</v>
      </c>
      <c r="GL116" s="395">
        <f t="shared" si="15"/>
        <v>0</v>
      </c>
      <c r="GM116" s="395"/>
      <c r="GN116" s="395">
        <v>0</v>
      </c>
      <c r="GO116" s="377">
        <v>0</v>
      </c>
      <c r="GP116" s="378"/>
      <c r="GQ116" s="378"/>
      <c r="GR116" s="378"/>
      <c r="GS116" s="378"/>
      <c r="GT116" s="378"/>
      <c r="GU116" s="378">
        <v>9000</v>
      </c>
      <c r="GV116" s="378"/>
      <c r="GW116" s="378"/>
      <c r="GX116" s="378"/>
      <c r="GY116" s="378">
        <f t="shared" si="11"/>
        <v>1064849.0685899663</v>
      </c>
      <c r="GZ116" s="378">
        <f t="shared" si="12"/>
        <v>0</v>
      </c>
      <c r="HA116" s="378">
        <f t="shared" si="13"/>
        <v>0</v>
      </c>
    </row>
    <row r="117" spans="1:209" customFormat="1" ht="15">
      <c r="A117" s="266">
        <v>7047</v>
      </c>
      <c r="B117" s="266">
        <v>103623</v>
      </c>
      <c r="C117" s="266" t="s">
        <v>702</v>
      </c>
      <c r="D117" s="175" t="s">
        <v>482</v>
      </c>
      <c r="E117" s="267" t="s">
        <v>575</v>
      </c>
      <c r="F117" s="267" t="s">
        <v>571</v>
      </c>
      <c r="G117" s="320"/>
      <c r="H117" s="377">
        <v>0</v>
      </c>
      <c r="I117" s="377">
        <v>0</v>
      </c>
      <c r="J117" s="377">
        <v>0</v>
      </c>
      <c r="K117" s="377">
        <v>0</v>
      </c>
      <c r="L117" s="378"/>
      <c r="M117" s="379">
        <v>0</v>
      </c>
      <c r="N117" s="379">
        <v>0</v>
      </c>
      <c r="O117" s="380"/>
      <c r="P117" s="380">
        <v>99034.375</v>
      </c>
      <c r="Q117" s="380">
        <v>0</v>
      </c>
      <c r="R117" s="380">
        <v>0</v>
      </c>
      <c r="S117" s="380">
        <v>0</v>
      </c>
      <c r="T117" s="380">
        <v>99152.995874240747</v>
      </c>
      <c r="U117" s="380">
        <v>0</v>
      </c>
      <c r="V117" s="379">
        <v>0</v>
      </c>
      <c r="W117" s="379">
        <v>0</v>
      </c>
      <c r="X117" s="380"/>
      <c r="Y117" s="380">
        <v>0</v>
      </c>
      <c r="Z117" s="379">
        <v>198187.37087424076</v>
      </c>
      <c r="AA117" s="381">
        <v>0</v>
      </c>
      <c r="AB117" s="381"/>
      <c r="AC117" s="382"/>
      <c r="AD117" s="382">
        <v>99034.375</v>
      </c>
      <c r="AE117" s="382">
        <v>0</v>
      </c>
      <c r="AF117" s="382">
        <v>0</v>
      </c>
      <c r="AG117" s="382"/>
      <c r="AH117" s="382">
        <v>99152.995874240747</v>
      </c>
      <c r="AI117" s="382">
        <v>0</v>
      </c>
      <c r="AJ117" s="381">
        <v>0</v>
      </c>
      <c r="AK117" s="381">
        <v>0</v>
      </c>
      <c r="AL117" s="382"/>
      <c r="AM117" s="382">
        <v>0</v>
      </c>
      <c r="AN117" s="381">
        <v>198187.37087424076</v>
      </c>
      <c r="AO117" s="383">
        <v>0</v>
      </c>
      <c r="AP117" s="383"/>
      <c r="AQ117" s="384"/>
      <c r="AR117" s="384">
        <v>99034.375</v>
      </c>
      <c r="AS117" s="384">
        <v>0</v>
      </c>
      <c r="AT117" s="384">
        <v>0</v>
      </c>
      <c r="AU117" s="384"/>
      <c r="AV117" s="384">
        <v>290114.53433577938</v>
      </c>
      <c r="AW117" s="384">
        <v>0</v>
      </c>
      <c r="AX117" s="383">
        <v>0</v>
      </c>
      <c r="AY117" s="383">
        <v>0</v>
      </c>
      <c r="AZ117" s="384"/>
      <c r="BA117" s="384">
        <v>0</v>
      </c>
      <c r="BB117" s="383">
        <v>389148.90933577938</v>
      </c>
      <c r="BC117" s="385">
        <v>0</v>
      </c>
      <c r="BD117" s="385"/>
      <c r="BE117" s="386"/>
      <c r="BF117" s="386">
        <v>99034.375</v>
      </c>
      <c r="BG117" s="386">
        <v>0</v>
      </c>
      <c r="BH117" s="386">
        <v>0</v>
      </c>
      <c r="BI117" s="386"/>
      <c r="BJ117" s="386">
        <v>99152.995874240747</v>
      </c>
      <c r="BK117" s="386">
        <v>0</v>
      </c>
      <c r="BL117" s="385">
        <v>0</v>
      </c>
      <c r="BM117" s="385">
        <v>0</v>
      </c>
      <c r="BN117" s="386"/>
      <c r="BO117" s="386"/>
      <c r="BP117" s="385">
        <v>198187.37087424076</v>
      </c>
      <c r="BQ117" s="387">
        <v>0</v>
      </c>
      <c r="BR117" s="387"/>
      <c r="BS117" s="388"/>
      <c r="BT117" s="388">
        <v>99034.375</v>
      </c>
      <c r="BU117" s="388">
        <v>0</v>
      </c>
      <c r="BV117" s="388">
        <v>0</v>
      </c>
      <c r="BW117" s="388"/>
      <c r="BX117" s="388">
        <v>99152.995874240747</v>
      </c>
      <c r="BY117" s="388">
        <v>0</v>
      </c>
      <c r="BZ117" s="387">
        <v>0</v>
      </c>
      <c r="CA117" s="387">
        <v>0</v>
      </c>
      <c r="CB117" s="388"/>
      <c r="CC117" s="388"/>
      <c r="CD117" s="387">
        <v>198187.37087424076</v>
      </c>
      <c r="CE117" s="389">
        <v>0</v>
      </c>
      <c r="CF117" s="389">
        <v>0</v>
      </c>
      <c r="CG117" s="390"/>
      <c r="CH117" s="390">
        <v>99034.375</v>
      </c>
      <c r="CI117" s="390">
        <v>0</v>
      </c>
      <c r="CJ117" s="390">
        <v>0</v>
      </c>
      <c r="CK117" s="390">
        <v>0</v>
      </c>
      <c r="CL117" s="390">
        <v>99152.995874240747</v>
      </c>
      <c r="CM117" s="390">
        <v>0</v>
      </c>
      <c r="CN117" s="389">
        <v>0</v>
      </c>
      <c r="CO117" s="389">
        <v>0</v>
      </c>
      <c r="CP117" s="390"/>
      <c r="CQ117" s="390"/>
      <c r="CR117" s="389">
        <v>198187.37087424076</v>
      </c>
      <c r="CS117" s="391">
        <v>0</v>
      </c>
      <c r="CT117" s="391"/>
      <c r="CU117" s="392"/>
      <c r="CV117" s="392">
        <v>99034.375</v>
      </c>
      <c r="CW117" s="392">
        <v>0</v>
      </c>
      <c r="CX117" s="392">
        <v>0</v>
      </c>
      <c r="CY117" s="392"/>
      <c r="CZ117" s="392">
        <v>99152.995874240747</v>
      </c>
      <c r="DA117" s="392">
        <v>0</v>
      </c>
      <c r="DB117" s="391">
        <v>0</v>
      </c>
      <c r="DC117" s="391">
        <v>0</v>
      </c>
      <c r="DD117" s="392"/>
      <c r="DE117" s="392"/>
      <c r="DF117" s="391">
        <v>198187.37087424076</v>
      </c>
      <c r="DG117" s="385">
        <v>0</v>
      </c>
      <c r="DH117" s="385"/>
      <c r="DI117" s="386"/>
      <c r="DJ117" s="386">
        <v>99034.375</v>
      </c>
      <c r="DK117" s="386">
        <v>0</v>
      </c>
      <c r="DL117" s="386">
        <v>0</v>
      </c>
      <c r="DM117" s="386"/>
      <c r="DN117" s="386">
        <v>99152.995874240747</v>
      </c>
      <c r="DO117" s="386">
        <v>0</v>
      </c>
      <c r="DP117" s="385">
        <v>0</v>
      </c>
      <c r="DQ117" s="385">
        <v>0</v>
      </c>
      <c r="DR117" s="386"/>
      <c r="DS117" s="386"/>
      <c r="DT117" s="385">
        <v>198187.37087424076</v>
      </c>
      <c r="DU117" s="393">
        <v>0</v>
      </c>
      <c r="DV117" s="393"/>
      <c r="DW117" s="394"/>
      <c r="DX117" s="394">
        <v>99034.375</v>
      </c>
      <c r="DY117" s="394">
        <v>0</v>
      </c>
      <c r="DZ117" s="394">
        <v>0</v>
      </c>
      <c r="EA117" s="394"/>
      <c r="EB117" s="394">
        <v>99152.995874240747</v>
      </c>
      <c r="EC117" s="394">
        <v>0</v>
      </c>
      <c r="ED117" s="393">
        <v>0</v>
      </c>
      <c r="EE117" s="393">
        <v>0</v>
      </c>
      <c r="EF117" s="394"/>
      <c r="EG117" s="394"/>
      <c r="EH117" s="393">
        <v>198187.37087424076</v>
      </c>
      <c r="EI117" s="383">
        <v>0</v>
      </c>
      <c r="EJ117" s="383">
        <v>0</v>
      </c>
      <c r="EK117" s="384"/>
      <c r="EL117" s="384">
        <v>99034.375</v>
      </c>
      <c r="EM117" s="384">
        <v>0</v>
      </c>
      <c r="EN117" s="384">
        <v>0</v>
      </c>
      <c r="EO117" s="384">
        <v>0</v>
      </c>
      <c r="EP117" s="384">
        <v>99152.995874240747</v>
      </c>
      <c r="EQ117" s="384">
        <v>0</v>
      </c>
      <c r="ER117" s="383">
        <v>0</v>
      </c>
      <c r="ES117" s="383">
        <v>0</v>
      </c>
      <c r="ET117" s="384"/>
      <c r="EU117" s="384"/>
      <c r="EV117" s="383">
        <v>198187.37087424076</v>
      </c>
      <c r="EW117" s="381">
        <v>0</v>
      </c>
      <c r="EX117" s="381"/>
      <c r="EY117" s="382"/>
      <c r="EZ117" s="382">
        <v>99034.375</v>
      </c>
      <c r="FA117" s="382">
        <v>0</v>
      </c>
      <c r="FB117" s="382">
        <v>0</v>
      </c>
      <c r="FC117" s="382"/>
      <c r="FD117" s="382">
        <v>99152.995874240747</v>
      </c>
      <c r="FE117" s="382">
        <v>0</v>
      </c>
      <c r="FF117" s="381">
        <v>0</v>
      </c>
      <c r="FG117" s="381">
        <v>0</v>
      </c>
      <c r="FH117" s="382"/>
      <c r="FI117" s="382"/>
      <c r="FJ117" s="381">
        <v>198187.37087424076</v>
      </c>
      <c r="FK117" s="387">
        <v>0</v>
      </c>
      <c r="FL117" s="387"/>
      <c r="FM117" s="388"/>
      <c r="FN117" s="388">
        <v>99034.375</v>
      </c>
      <c r="FO117" s="388">
        <v>0</v>
      </c>
      <c r="FP117" s="388">
        <v>0</v>
      </c>
      <c r="FQ117" s="388"/>
      <c r="FR117" s="388">
        <v>99152.995874240747</v>
      </c>
      <c r="FS117" s="388">
        <v>0</v>
      </c>
      <c r="FT117" s="387">
        <v>0</v>
      </c>
      <c r="FU117" s="387">
        <v>0</v>
      </c>
      <c r="FV117" s="388"/>
      <c r="FW117" s="388"/>
      <c r="FX117" s="387">
        <v>198187.37087424076</v>
      </c>
      <c r="FY117" s="378"/>
      <c r="FZ117" s="395">
        <f t="shared" si="14"/>
        <v>1188412.5</v>
      </c>
      <c r="GA117" s="395">
        <f t="shared" si="14"/>
        <v>0</v>
      </c>
      <c r="GB117" s="395">
        <f t="shared" si="14"/>
        <v>1380797.4889524276</v>
      </c>
      <c r="GC117" s="395">
        <f t="shared" si="14"/>
        <v>0</v>
      </c>
      <c r="GD117" s="395">
        <f t="shared" si="14"/>
        <v>0</v>
      </c>
      <c r="GE117" s="395">
        <f t="shared" si="14"/>
        <v>0</v>
      </c>
      <c r="GF117" s="378"/>
      <c r="GG117" s="395">
        <f t="shared" si="10"/>
        <v>297103.125</v>
      </c>
      <c r="GH117" s="395">
        <f t="shared" si="15"/>
        <v>0</v>
      </c>
      <c r="GI117" s="395">
        <f t="shared" si="15"/>
        <v>488420.5260842609</v>
      </c>
      <c r="GJ117" s="395">
        <f t="shared" si="15"/>
        <v>0</v>
      </c>
      <c r="GK117" s="395">
        <f t="shared" si="15"/>
        <v>0</v>
      </c>
      <c r="GL117" s="395">
        <f t="shared" si="15"/>
        <v>0</v>
      </c>
      <c r="GM117" s="395"/>
      <c r="GN117" s="395">
        <v>0</v>
      </c>
      <c r="GO117" s="377">
        <v>0</v>
      </c>
      <c r="GP117" s="378"/>
      <c r="GQ117" s="378"/>
      <c r="GR117" s="378"/>
      <c r="GS117" s="378"/>
      <c r="GT117" s="378"/>
      <c r="GU117" s="378">
        <v>7062</v>
      </c>
      <c r="GV117" s="378"/>
      <c r="GW117" s="378"/>
      <c r="GX117" s="378"/>
      <c r="GY117" s="378">
        <f t="shared" si="11"/>
        <v>297103.125</v>
      </c>
      <c r="GZ117" s="378">
        <f t="shared" si="12"/>
        <v>0</v>
      </c>
      <c r="HA117" s="378">
        <f t="shared" si="13"/>
        <v>488420.5260842609</v>
      </c>
    </row>
    <row r="118" spans="1:209" customFormat="1" ht="15">
      <c r="A118" s="266">
        <v>3410</v>
      </c>
      <c r="B118" s="266">
        <v>103478</v>
      </c>
      <c r="C118" s="266" t="s">
        <v>760</v>
      </c>
      <c r="D118" s="175" t="s">
        <v>539</v>
      </c>
      <c r="E118" s="267" t="s">
        <v>573</v>
      </c>
      <c r="F118" s="267" t="s">
        <v>571</v>
      </c>
      <c r="G118" s="320"/>
      <c r="H118" s="377">
        <v>1226089.5734834147</v>
      </c>
      <c r="I118" s="377">
        <v>-5398.5599999999995</v>
      </c>
      <c r="J118" s="377">
        <v>-3921.97</v>
      </c>
      <c r="K118" s="377">
        <v>1216769.0434834147</v>
      </c>
      <c r="L118" s="378"/>
      <c r="M118" s="379">
        <v>102174.13112361789</v>
      </c>
      <c r="N118" s="379">
        <v>0</v>
      </c>
      <c r="O118" s="380"/>
      <c r="P118" s="380">
        <v>0</v>
      </c>
      <c r="Q118" s="380">
        <v>0</v>
      </c>
      <c r="R118" s="380">
        <v>0</v>
      </c>
      <c r="S118" s="380">
        <v>0</v>
      </c>
      <c r="T118" s="380">
        <v>0</v>
      </c>
      <c r="U118" s="380">
        <v>0</v>
      </c>
      <c r="V118" s="379">
        <v>-449.87999999999994</v>
      </c>
      <c r="W118" s="379">
        <v>-326.83083333333332</v>
      </c>
      <c r="X118" s="380"/>
      <c r="Y118" s="380">
        <v>0</v>
      </c>
      <c r="Z118" s="379">
        <v>101397.42029028456</v>
      </c>
      <c r="AA118" s="381">
        <v>102174.13112361789</v>
      </c>
      <c r="AB118" s="381"/>
      <c r="AC118" s="382"/>
      <c r="AD118" s="382">
        <v>0</v>
      </c>
      <c r="AE118" s="382">
        <v>0</v>
      </c>
      <c r="AF118" s="382">
        <v>0</v>
      </c>
      <c r="AG118" s="382"/>
      <c r="AH118" s="382">
        <v>0</v>
      </c>
      <c r="AI118" s="382">
        <v>0</v>
      </c>
      <c r="AJ118" s="381">
        <v>-449.87999999999994</v>
      </c>
      <c r="AK118" s="381">
        <v>-326.83083333333332</v>
      </c>
      <c r="AL118" s="382"/>
      <c r="AM118" s="382">
        <v>0</v>
      </c>
      <c r="AN118" s="381">
        <v>101397.42029028456</v>
      </c>
      <c r="AO118" s="383">
        <v>102174.13112361789</v>
      </c>
      <c r="AP118" s="383"/>
      <c r="AQ118" s="384"/>
      <c r="AR118" s="384">
        <v>0</v>
      </c>
      <c r="AS118" s="384">
        <v>0</v>
      </c>
      <c r="AT118" s="384">
        <v>0</v>
      </c>
      <c r="AU118" s="384"/>
      <c r="AV118" s="384">
        <v>0</v>
      </c>
      <c r="AW118" s="384">
        <v>0</v>
      </c>
      <c r="AX118" s="383">
        <v>-449.87999999999994</v>
      </c>
      <c r="AY118" s="383">
        <v>-326.83083333333332</v>
      </c>
      <c r="AZ118" s="384"/>
      <c r="BA118" s="384">
        <v>0</v>
      </c>
      <c r="BB118" s="383">
        <v>101397.42029028456</v>
      </c>
      <c r="BC118" s="385">
        <v>102174.13112361789</v>
      </c>
      <c r="BD118" s="385"/>
      <c r="BE118" s="386"/>
      <c r="BF118" s="386">
        <v>0</v>
      </c>
      <c r="BG118" s="386">
        <v>0</v>
      </c>
      <c r="BH118" s="386">
        <v>0</v>
      </c>
      <c r="BI118" s="386"/>
      <c r="BJ118" s="386">
        <v>0</v>
      </c>
      <c r="BK118" s="386">
        <v>0</v>
      </c>
      <c r="BL118" s="385">
        <v>-449.87999999999994</v>
      </c>
      <c r="BM118" s="385">
        <v>-326.83083333333332</v>
      </c>
      <c r="BN118" s="386"/>
      <c r="BO118" s="386"/>
      <c r="BP118" s="385">
        <v>101397.42029028456</v>
      </c>
      <c r="BQ118" s="387">
        <v>102174.13112361789</v>
      </c>
      <c r="BR118" s="387"/>
      <c r="BS118" s="388"/>
      <c r="BT118" s="388">
        <v>0</v>
      </c>
      <c r="BU118" s="388">
        <v>0</v>
      </c>
      <c r="BV118" s="388">
        <v>0</v>
      </c>
      <c r="BW118" s="388"/>
      <c r="BX118" s="388">
        <v>0</v>
      </c>
      <c r="BY118" s="388">
        <v>0</v>
      </c>
      <c r="BZ118" s="387">
        <v>-449.87999999999994</v>
      </c>
      <c r="CA118" s="387">
        <v>-326.83083333333332</v>
      </c>
      <c r="CB118" s="388"/>
      <c r="CC118" s="388"/>
      <c r="CD118" s="387">
        <v>101397.42029028456</v>
      </c>
      <c r="CE118" s="389">
        <v>102174.13112361789</v>
      </c>
      <c r="CF118" s="389">
        <v>0</v>
      </c>
      <c r="CG118" s="390"/>
      <c r="CH118" s="390">
        <v>0</v>
      </c>
      <c r="CI118" s="390">
        <v>0</v>
      </c>
      <c r="CJ118" s="390">
        <v>0</v>
      </c>
      <c r="CK118" s="390">
        <v>0</v>
      </c>
      <c r="CL118" s="390">
        <v>0</v>
      </c>
      <c r="CM118" s="390">
        <v>0</v>
      </c>
      <c r="CN118" s="389">
        <v>-449.87999999999994</v>
      </c>
      <c r="CO118" s="389">
        <v>-326.83083333333332</v>
      </c>
      <c r="CP118" s="390"/>
      <c r="CQ118" s="390"/>
      <c r="CR118" s="389">
        <v>101397.42029028456</v>
      </c>
      <c r="CS118" s="391">
        <v>102174.13112361789</v>
      </c>
      <c r="CT118" s="391"/>
      <c r="CU118" s="392"/>
      <c r="CV118" s="392">
        <v>0</v>
      </c>
      <c r="CW118" s="392">
        <v>0</v>
      </c>
      <c r="CX118" s="392">
        <v>0</v>
      </c>
      <c r="CY118" s="392"/>
      <c r="CZ118" s="392">
        <v>0</v>
      </c>
      <c r="DA118" s="392">
        <v>0</v>
      </c>
      <c r="DB118" s="391">
        <v>-449.87999999999994</v>
      </c>
      <c r="DC118" s="391">
        <v>-326.83083333333332</v>
      </c>
      <c r="DD118" s="392"/>
      <c r="DE118" s="392"/>
      <c r="DF118" s="391">
        <v>101397.42029028456</v>
      </c>
      <c r="DG118" s="385">
        <v>102174.13112361789</v>
      </c>
      <c r="DH118" s="385"/>
      <c r="DI118" s="386"/>
      <c r="DJ118" s="386">
        <v>0</v>
      </c>
      <c r="DK118" s="386">
        <v>0</v>
      </c>
      <c r="DL118" s="386">
        <v>0</v>
      </c>
      <c r="DM118" s="386"/>
      <c r="DN118" s="386">
        <v>0</v>
      </c>
      <c r="DO118" s="386">
        <v>0</v>
      </c>
      <c r="DP118" s="385">
        <v>-449.87999999999994</v>
      </c>
      <c r="DQ118" s="385">
        <v>-326.83083333333332</v>
      </c>
      <c r="DR118" s="386"/>
      <c r="DS118" s="386"/>
      <c r="DT118" s="385">
        <v>101397.42029028456</v>
      </c>
      <c r="DU118" s="393">
        <v>102174.13112361789</v>
      </c>
      <c r="DV118" s="393"/>
      <c r="DW118" s="394"/>
      <c r="DX118" s="394">
        <v>0</v>
      </c>
      <c r="DY118" s="394">
        <v>0</v>
      </c>
      <c r="DZ118" s="394">
        <v>0</v>
      </c>
      <c r="EA118" s="394"/>
      <c r="EB118" s="394">
        <v>0</v>
      </c>
      <c r="EC118" s="394">
        <v>0</v>
      </c>
      <c r="ED118" s="393">
        <v>-449.87999999999994</v>
      </c>
      <c r="EE118" s="393">
        <v>-326.83083333333332</v>
      </c>
      <c r="EF118" s="394"/>
      <c r="EG118" s="394"/>
      <c r="EH118" s="393">
        <v>101397.42029028456</v>
      </c>
      <c r="EI118" s="383">
        <v>102174.13112361789</v>
      </c>
      <c r="EJ118" s="383">
        <v>0</v>
      </c>
      <c r="EK118" s="384"/>
      <c r="EL118" s="384">
        <v>0</v>
      </c>
      <c r="EM118" s="384">
        <v>0</v>
      </c>
      <c r="EN118" s="384">
        <v>0</v>
      </c>
      <c r="EO118" s="384">
        <v>0</v>
      </c>
      <c r="EP118" s="384">
        <v>0</v>
      </c>
      <c r="EQ118" s="384">
        <v>0</v>
      </c>
      <c r="ER118" s="383">
        <v>-449.87999999999994</v>
      </c>
      <c r="ES118" s="383">
        <v>-326.83083333333332</v>
      </c>
      <c r="ET118" s="384"/>
      <c r="EU118" s="384"/>
      <c r="EV118" s="383">
        <v>101397.42029028456</v>
      </c>
      <c r="EW118" s="381">
        <v>102174.13112361789</v>
      </c>
      <c r="EX118" s="381"/>
      <c r="EY118" s="382"/>
      <c r="EZ118" s="382">
        <v>0</v>
      </c>
      <c r="FA118" s="382">
        <v>0</v>
      </c>
      <c r="FB118" s="382">
        <v>0</v>
      </c>
      <c r="FC118" s="382"/>
      <c r="FD118" s="382">
        <v>0</v>
      </c>
      <c r="FE118" s="382">
        <v>0</v>
      </c>
      <c r="FF118" s="381">
        <v>-449.87999999999994</v>
      </c>
      <c r="FG118" s="381">
        <v>-326.83083333333332</v>
      </c>
      <c r="FH118" s="382"/>
      <c r="FI118" s="382"/>
      <c r="FJ118" s="381">
        <v>101397.42029028456</v>
      </c>
      <c r="FK118" s="387">
        <v>102174.13112361789</v>
      </c>
      <c r="FL118" s="387"/>
      <c r="FM118" s="388"/>
      <c r="FN118" s="388">
        <v>0</v>
      </c>
      <c r="FO118" s="388">
        <v>0</v>
      </c>
      <c r="FP118" s="388">
        <v>0</v>
      </c>
      <c r="FQ118" s="388"/>
      <c r="FR118" s="388">
        <v>0</v>
      </c>
      <c r="FS118" s="388">
        <v>0</v>
      </c>
      <c r="FT118" s="387">
        <v>-449.87999999999994</v>
      </c>
      <c r="FU118" s="387">
        <v>-326.83083333333332</v>
      </c>
      <c r="FV118" s="388"/>
      <c r="FW118" s="388"/>
      <c r="FX118" s="387">
        <v>101397.42029028456</v>
      </c>
      <c r="FY118" s="378"/>
      <c r="FZ118" s="395">
        <f t="shared" si="14"/>
        <v>1226089.5734834147</v>
      </c>
      <c r="GA118" s="395">
        <f t="shared" si="14"/>
        <v>0</v>
      </c>
      <c r="GB118" s="395">
        <f t="shared" si="14"/>
        <v>0</v>
      </c>
      <c r="GC118" s="395">
        <f t="shared" si="14"/>
        <v>-5398.56</v>
      </c>
      <c r="GD118" s="395">
        <f t="shared" si="14"/>
        <v>-3921.9700000000007</v>
      </c>
      <c r="GE118" s="395">
        <f t="shared" si="14"/>
        <v>0</v>
      </c>
      <c r="GF118" s="378"/>
      <c r="GG118" s="395">
        <f t="shared" si="10"/>
        <v>306522.39337085368</v>
      </c>
      <c r="GH118" s="395">
        <f t="shared" si="15"/>
        <v>0</v>
      </c>
      <c r="GI118" s="395">
        <f t="shared" si="15"/>
        <v>0</v>
      </c>
      <c r="GJ118" s="395">
        <f t="shared" si="15"/>
        <v>-1349.6399999999999</v>
      </c>
      <c r="GK118" s="395">
        <f t="shared" si="15"/>
        <v>-980.49249999999995</v>
      </c>
      <c r="GL118" s="395">
        <f t="shared" si="15"/>
        <v>0</v>
      </c>
      <c r="GM118" s="395"/>
      <c r="GN118" s="395">
        <v>0</v>
      </c>
      <c r="GO118" s="377">
        <v>0</v>
      </c>
      <c r="GP118" s="378"/>
      <c r="GQ118" s="378"/>
      <c r="GR118" s="378"/>
      <c r="GS118" s="378"/>
      <c r="GT118" s="378"/>
      <c r="GU118" s="378">
        <v>7400</v>
      </c>
      <c r="GV118" s="378"/>
      <c r="GW118" s="378"/>
      <c r="GX118" s="378"/>
      <c r="GY118" s="378">
        <f t="shared" si="11"/>
        <v>306522.39337085368</v>
      </c>
      <c r="GZ118" s="378">
        <f t="shared" si="12"/>
        <v>0</v>
      </c>
      <c r="HA118" s="378">
        <f t="shared" si="13"/>
        <v>0</v>
      </c>
    </row>
    <row r="119" spans="1:209" customFormat="1" ht="15">
      <c r="A119" s="266">
        <v>3381</v>
      </c>
      <c r="B119" s="266">
        <v>103466</v>
      </c>
      <c r="C119" s="266" t="s">
        <v>703</v>
      </c>
      <c r="D119" s="175" t="s">
        <v>483</v>
      </c>
      <c r="E119" s="267" t="s">
        <v>573</v>
      </c>
      <c r="F119" s="267" t="s">
        <v>571</v>
      </c>
      <c r="G119" s="320"/>
      <c r="H119" s="377">
        <v>1173317.3556819905</v>
      </c>
      <c r="I119" s="377">
        <v>-5398.5599999999995</v>
      </c>
      <c r="J119" s="377">
        <v>-3974.98</v>
      </c>
      <c r="K119" s="377">
        <v>1163943.8156819905</v>
      </c>
      <c r="L119" s="378"/>
      <c r="M119" s="379">
        <v>97776.446306832542</v>
      </c>
      <c r="N119" s="379">
        <v>0</v>
      </c>
      <c r="O119" s="380"/>
      <c r="P119" s="380">
        <v>0</v>
      </c>
      <c r="Q119" s="380">
        <v>0</v>
      </c>
      <c r="R119" s="380">
        <v>0</v>
      </c>
      <c r="S119" s="380">
        <v>0</v>
      </c>
      <c r="T119" s="380">
        <v>0</v>
      </c>
      <c r="U119" s="380">
        <v>0</v>
      </c>
      <c r="V119" s="379">
        <v>-449.87999999999994</v>
      </c>
      <c r="W119" s="379">
        <v>-331.24833333333333</v>
      </c>
      <c r="X119" s="380"/>
      <c r="Y119" s="380">
        <v>40000</v>
      </c>
      <c r="Z119" s="379">
        <v>136995.31797349919</v>
      </c>
      <c r="AA119" s="381">
        <v>97776.446306832542</v>
      </c>
      <c r="AB119" s="381"/>
      <c r="AC119" s="382"/>
      <c r="AD119" s="382">
        <v>0</v>
      </c>
      <c r="AE119" s="382">
        <v>0</v>
      </c>
      <c r="AF119" s="382">
        <v>0</v>
      </c>
      <c r="AG119" s="382"/>
      <c r="AH119" s="382">
        <v>0</v>
      </c>
      <c r="AI119" s="382">
        <v>0</v>
      </c>
      <c r="AJ119" s="381">
        <v>-449.87999999999994</v>
      </c>
      <c r="AK119" s="381">
        <v>-331.24833333333333</v>
      </c>
      <c r="AL119" s="382"/>
      <c r="AM119" s="382">
        <v>0</v>
      </c>
      <c r="AN119" s="381">
        <v>96995.317973499201</v>
      </c>
      <c r="AO119" s="383">
        <v>97776.446306832542</v>
      </c>
      <c r="AP119" s="383"/>
      <c r="AQ119" s="384"/>
      <c r="AR119" s="384">
        <v>0</v>
      </c>
      <c r="AS119" s="384">
        <v>0</v>
      </c>
      <c r="AT119" s="384">
        <v>0</v>
      </c>
      <c r="AU119" s="384"/>
      <c r="AV119" s="384">
        <v>0</v>
      </c>
      <c r="AW119" s="384">
        <v>0</v>
      </c>
      <c r="AX119" s="383">
        <v>-449.87999999999994</v>
      </c>
      <c r="AY119" s="383">
        <v>-331.24833333333333</v>
      </c>
      <c r="AZ119" s="384"/>
      <c r="BA119" s="384">
        <v>-40000</v>
      </c>
      <c r="BB119" s="383">
        <v>56995.317973499201</v>
      </c>
      <c r="BC119" s="385">
        <v>97776.446306832542</v>
      </c>
      <c r="BD119" s="385"/>
      <c r="BE119" s="386"/>
      <c r="BF119" s="386">
        <v>0</v>
      </c>
      <c r="BG119" s="386">
        <v>0</v>
      </c>
      <c r="BH119" s="386">
        <v>0</v>
      </c>
      <c r="BI119" s="386"/>
      <c r="BJ119" s="386">
        <v>0</v>
      </c>
      <c r="BK119" s="386">
        <v>0</v>
      </c>
      <c r="BL119" s="385">
        <v>-449.87999999999994</v>
      </c>
      <c r="BM119" s="385">
        <v>-331.24833333333333</v>
      </c>
      <c r="BN119" s="386"/>
      <c r="BO119" s="386"/>
      <c r="BP119" s="385">
        <v>96995.317973499201</v>
      </c>
      <c r="BQ119" s="387">
        <v>97776.446306832542</v>
      </c>
      <c r="BR119" s="387"/>
      <c r="BS119" s="388"/>
      <c r="BT119" s="388">
        <v>0</v>
      </c>
      <c r="BU119" s="388">
        <v>0</v>
      </c>
      <c r="BV119" s="388">
        <v>0</v>
      </c>
      <c r="BW119" s="388"/>
      <c r="BX119" s="388">
        <v>0</v>
      </c>
      <c r="BY119" s="388">
        <v>0</v>
      </c>
      <c r="BZ119" s="387">
        <v>-449.87999999999994</v>
      </c>
      <c r="CA119" s="387">
        <v>-331.24833333333333</v>
      </c>
      <c r="CB119" s="388"/>
      <c r="CC119" s="388"/>
      <c r="CD119" s="387">
        <v>96995.317973499201</v>
      </c>
      <c r="CE119" s="389">
        <v>97776.446306832542</v>
      </c>
      <c r="CF119" s="389">
        <v>0</v>
      </c>
      <c r="CG119" s="390"/>
      <c r="CH119" s="390">
        <v>0</v>
      </c>
      <c r="CI119" s="390">
        <v>0</v>
      </c>
      <c r="CJ119" s="390">
        <v>0</v>
      </c>
      <c r="CK119" s="390">
        <v>0</v>
      </c>
      <c r="CL119" s="390">
        <v>0</v>
      </c>
      <c r="CM119" s="390">
        <v>0</v>
      </c>
      <c r="CN119" s="389">
        <v>-449.87999999999994</v>
      </c>
      <c r="CO119" s="389">
        <v>-331.24833333333333</v>
      </c>
      <c r="CP119" s="390"/>
      <c r="CQ119" s="390"/>
      <c r="CR119" s="389">
        <v>96995.317973499201</v>
      </c>
      <c r="CS119" s="391">
        <v>97776.446306832542</v>
      </c>
      <c r="CT119" s="391"/>
      <c r="CU119" s="392"/>
      <c r="CV119" s="392">
        <v>0</v>
      </c>
      <c r="CW119" s="392">
        <v>0</v>
      </c>
      <c r="CX119" s="392">
        <v>0</v>
      </c>
      <c r="CY119" s="392"/>
      <c r="CZ119" s="392">
        <v>0</v>
      </c>
      <c r="DA119" s="392">
        <v>0</v>
      </c>
      <c r="DB119" s="391">
        <v>-449.87999999999994</v>
      </c>
      <c r="DC119" s="391">
        <v>-331.24833333333333</v>
      </c>
      <c r="DD119" s="392"/>
      <c r="DE119" s="392"/>
      <c r="DF119" s="391">
        <v>96995.317973499201</v>
      </c>
      <c r="DG119" s="385">
        <v>97776.446306832542</v>
      </c>
      <c r="DH119" s="385"/>
      <c r="DI119" s="386"/>
      <c r="DJ119" s="386">
        <v>0</v>
      </c>
      <c r="DK119" s="386">
        <v>0</v>
      </c>
      <c r="DL119" s="386">
        <v>0</v>
      </c>
      <c r="DM119" s="386"/>
      <c r="DN119" s="386">
        <v>0</v>
      </c>
      <c r="DO119" s="386">
        <v>0</v>
      </c>
      <c r="DP119" s="385">
        <v>-449.87999999999994</v>
      </c>
      <c r="DQ119" s="385">
        <v>-331.24833333333333</v>
      </c>
      <c r="DR119" s="386"/>
      <c r="DS119" s="386"/>
      <c r="DT119" s="385">
        <v>96995.317973499201</v>
      </c>
      <c r="DU119" s="393">
        <v>97776.446306832542</v>
      </c>
      <c r="DV119" s="393"/>
      <c r="DW119" s="394"/>
      <c r="DX119" s="394">
        <v>0</v>
      </c>
      <c r="DY119" s="394">
        <v>0</v>
      </c>
      <c r="DZ119" s="394">
        <v>0</v>
      </c>
      <c r="EA119" s="394"/>
      <c r="EB119" s="394">
        <v>0</v>
      </c>
      <c r="EC119" s="394">
        <v>0</v>
      </c>
      <c r="ED119" s="393">
        <v>-449.87999999999994</v>
      </c>
      <c r="EE119" s="393">
        <v>-331.24833333333333</v>
      </c>
      <c r="EF119" s="394"/>
      <c r="EG119" s="394"/>
      <c r="EH119" s="393">
        <v>96995.317973499201</v>
      </c>
      <c r="EI119" s="383">
        <v>97776.446306832542</v>
      </c>
      <c r="EJ119" s="383">
        <v>0</v>
      </c>
      <c r="EK119" s="384"/>
      <c r="EL119" s="384">
        <v>0</v>
      </c>
      <c r="EM119" s="384">
        <v>0</v>
      </c>
      <c r="EN119" s="384">
        <v>0</v>
      </c>
      <c r="EO119" s="384">
        <v>0</v>
      </c>
      <c r="EP119" s="384">
        <v>0</v>
      </c>
      <c r="EQ119" s="384">
        <v>0</v>
      </c>
      <c r="ER119" s="383">
        <v>-449.87999999999994</v>
      </c>
      <c r="ES119" s="383">
        <v>-331.24833333333333</v>
      </c>
      <c r="ET119" s="384"/>
      <c r="EU119" s="384"/>
      <c r="EV119" s="383">
        <v>96995.317973499201</v>
      </c>
      <c r="EW119" s="381">
        <v>97776.446306832542</v>
      </c>
      <c r="EX119" s="381"/>
      <c r="EY119" s="382"/>
      <c r="EZ119" s="382">
        <v>0</v>
      </c>
      <c r="FA119" s="382">
        <v>0</v>
      </c>
      <c r="FB119" s="382">
        <v>0</v>
      </c>
      <c r="FC119" s="382"/>
      <c r="FD119" s="382">
        <v>0</v>
      </c>
      <c r="FE119" s="382">
        <v>0</v>
      </c>
      <c r="FF119" s="381">
        <v>-449.87999999999994</v>
      </c>
      <c r="FG119" s="381">
        <v>-331.24833333333333</v>
      </c>
      <c r="FH119" s="382"/>
      <c r="FI119" s="382"/>
      <c r="FJ119" s="381">
        <v>96995.317973499201</v>
      </c>
      <c r="FK119" s="387">
        <v>97776.446306832542</v>
      </c>
      <c r="FL119" s="387"/>
      <c r="FM119" s="388"/>
      <c r="FN119" s="388">
        <v>0</v>
      </c>
      <c r="FO119" s="388">
        <v>0</v>
      </c>
      <c r="FP119" s="388">
        <v>0</v>
      </c>
      <c r="FQ119" s="388"/>
      <c r="FR119" s="388">
        <v>0</v>
      </c>
      <c r="FS119" s="388">
        <v>0</v>
      </c>
      <c r="FT119" s="387">
        <v>-449.87999999999994</v>
      </c>
      <c r="FU119" s="387">
        <v>-331.24833333333333</v>
      </c>
      <c r="FV119" s="388"/>
      <c r="FW119" s="388"/>
      <c r="FX119" s="387">
        <v>96995.317973499201</v>
      </c>
      <c r="FY119" s="378"/>
      <c r="FZ119" s="395">
        <f t="shared" si="14"/>
        <v>1173317.3556819907</v>
      </c>
      <c r="GA119" s="395">
        <f t="shared" si="14"/>
        <v>0</v>
      </c>
      <c r="GB119" s="395">
        <f t="shared" si="14"/>
        <v>0</v>
      </c>
      <c r="GC119" s="395">
        <f t="shared" si="14"/>
        <v>-5398.56</v>
      </c>
      <c r="GD119" s="395">
        <f t="shared" si="14"/>
        <v>-3974.9800000000009</v>
      </c>
      <c r="GE119" s="395">
        <f t="shared" si="14"/>
        <v>0</v>
      </c>
      <c r="GF119" s="378"/>
      <c r="GG119" s="395">
        <f t="shared" si="10"/>
        <v>293329.33892049763</v>
      </c>
      <c r="GH119" s="395">
        <f t="shared" si="15"/>
        <v>0</v>
      </c>
      <c r="GI119" s="395">
        <f t="shared" si="15"/>
        <v>0</v>
      </c>
      <c r="GJ119" s="395">
        <f t="shared" si="15"/>
        <v>-1349.6399999999999</v>
      </c>
      <c r="GK119" s="395">
        <f t="shared" si="15"/>
        <v>-993.745</v>
      </c>
      <c r="GL119" s="395">
        <f t="shared" si="15"/>
        <v>0</v>
      </c>
      <c r="GM119" s="395"/>
      <c r="GN119" s="395">
        <v>0</v>
      </c>
      <c r="GO119" s="377">
        <v>0</v>
      </c>
      <c r="GP119" s="378"/>
      <c r="GQ119" s="378"/>
      <c r="GR119" s="378"/>
      <c r="GS119" s="378"/>
      <c r="GT119" s="378"/>
      <c r="GU119" s="378">
        <v>7429</v>
      </c>
      <c r="GV119" s="378"/>
      <c r="GW119" s="378"/>
      <c r="GX119" s="378"/>
      <c r="GY119" s="378">
        <f t="shared" si="11"/>
        <v>293329.33892049763</v>
      </c>
      <c r="GZ119" s="378">
        <f t="shared" si="12"/>
        <v>0</v>
      </c>
      <c r="HA119" s="378">
        <f t="shared" si="13"/>
        <v>0</v>
      </c>
    </row>
    <row r="120" spans="1:209" customFormat="1" ht="15">
      <c r="A120" s="266">
        <v>3335</v>
      </c>
      <c r="B120" s="266">
        <v>103434</v>
      </c>
      <c r="C120" s="266" t="s">
        <v>762</v>
      </c>
      <c r="D120" s="175" t="s">
        <v>541</v>
      </c>
      <c r="E120" s="267" t="s">
        <v>573</v>
      </c>
      <c r="F120" s="267" t="s">
        <v>571</v>
      </c>
      <c r="G120" s="320"/>
      <c r="H120" s="377">
        <v>1373882.8513580489</v>
      </c>
      <c r="I120" s="377">
        <v>-5320.32</v>
      </c>
      <c r="J120" s="377">
        <v>-5246.96</v>
      </c>
      <c r="K120" s="377">
        <v>1363315.5713580488</v>
      </c>
      <c r="L120" s="378"/>
      <c r="M120" s="379">
        <v>114490.23761317074</v>
      </c>
      <c r="N120" s="379">
        <v>0</v>
      </c>
      <c r="O120" s="380"/>
      <c r="P120" s="380">
        <v>0</v>
      </c>
      <c r="Q120" s="380">
        <v>0</v>
      </c>
      <c r="R120" s="380">
        <v>0</v>
      </c>
      <c r="S120" s="380">
        <v>0</v>
      </c>
      <c r="T120" s="380">
        <v>0</v>
      </c>
      <c r="U120" s="380">
        <v>0</v>
      </c>
      <c r="V120" s="379">
        <v>-443.35999999999996</v>
      </c>
      <c r="W120" s="379">
        <v>-437.24666666666667</v>
      </c>
      <c r="X120" s="380"/>
      <c r="Y120" s="380">
        <v>0</v>
      </c>
      <c r="Z120" s="379">
        <v>113609.63094650407</v>
      </c>
      <c r="AA120" s="381">
        <v>114490.23761317074</v>
      </c>
      <c r="AB120" s="381"/>
      <c r="AC120" s="382"/>
      <c r="AD120" s="382">
        <v>0</v>
      </c>
      <c r="AE120" s="382">
        <v>0</v>
      </c>
      <c r="AF120" s="382">
        <v>0</v>
      </c>
      <c r="AG120" s="382"/>
      <c r="AH120" s="382">
        <v>0</v>
      </c>
      <c r="AI120" s="382">
        <v>0</v>
      </c>
      <c r="AJ120" s="381">
        <v>-443.35999999999996</v>
      </c>
      <c r="AK120" s="381">
        <v>-437.24666666666667</v>
      </c>
      <c r="AL120" s="382"/>
      <c r="AM120" s="382">
        <v>0</v>
      </c>
      <c r="AN120" s="381">
        <v>113609.63094650407</v>
      </c>
      <c r="AO120" s="383">
        <v>114490.23761317074</v>
      </c>
      <c r="AP120" s="383"/>
      <c r="AQ120" s="384"/>
      <c r="AR120" s="384">
        <v>0</v>
      </c>
      <c r="AS120" s="384">
        <v>0</v>
      </c>
      <c r="AT120" s="384">
        <v>0</v>
      </c>
      <c r="AU120" s="384"/>
      <c r="AV120" s="384">
        <v>0</v>
      </c>
      <c r="AW120" s="384">
        <v>0</v>
      </c>
      <c r="AX120" s="383">
        <v>-443.35999999999996</v>
      </c>
      <c r="AY120" s="383">
        <v>-437.24666666666667</v>
      </c>
      <c r="AZ120" s="384"/>
      <c r="BA120" s="384">
        <v>0</v>
      </c>
      <c r="BB120" s="383">
        <v>113609.63094650407</v>
      </c>
      <c r="BC120" s="385">
        <v>114490.23761317074</v>
      </c>
      <c r="BD120" s="385"/>
      <c r="BE120" s="386"/>
      <c r="BF120" s="386">
        <v>0</v>
      </c>
      <c r="BG120" s="386">
        <v>0</v>
      </c>
      <c r="BH120" s="386">
        <v>0</v>
      </c>
      <c r="BI120" s="386"/>
      <c r="BJ120" s="386">
        <v>0</v>
      </c>
      <c r="BK120" s="386">
        <v>0</v>
      </c>
      <c r="BL120" s="385">
        <v>-443.35999999999996</v>
      </c>
      <c r="BM120" s="385">
        <v>-437.24666666666667</v>
      </c>
      <c r="BN120" s="386"/>
      <c r="BO120" s="386"/>
      <c r="BP120" s="385">
        <v>113609.63094650407</v>
      </c>
      <c r="BQ120" s="387">
        <v>114490.23761317074</v>
      </c>
      <c r="BR120" s="387"/>
      <c r="BS120" s="388"/>
      <c r="BT120" s="388">
        <v>0</v>
      </c>
      <c r="BU120" s="388">
        <v>0</v>
      </c>
      <c r="BV120" s="388">
        <v>0</v>
      </c>
      <c r="BW120" s="388"/>
      <c r="BX120" s="388">
        <v>0</v>
      </c>
      <c r="BY120" s="388">
        <v>0</v>
      </c>
      <c r="BZ120" s="387">
        <v>-443.35999999999996</v>
      </c>
      <c r="CA120" s="387">
        <v>-437.24666666666667</v>
      </c>
      <c r="CB120" s="388"/>
      <c r="CC120" s="388"/>
      <c r="CD120" s="387">
        <v>113609.63094650407</v>
      </c>
      <c r="CE120" s="389">
        <v>114490.23761317074</v>
      </c>
      <c r="CF120" s="389">
        <v>0</v>
      </c>
      <c r="CG120" s="390"/>
      <c r="CH120" s="390">
        <v>0</v>
      </c>
      <c r="CI120" s="390">
        <v>0</v>
      </c>
      <c r="CJ120" s="390">
        <v>0</v>
      </c>
      <c r="CK120" s="390">
        <v>0</v>
      </c>
      <c r="CL120" s="390">
        <v>0</v>
      </c>
      <c r="CM120" s="390">
        <v>0</v>
      </c>
      <c r="CN120" s="389">
        <v>-443.35999999999996</v>
      </c>
      <c r="CO120" s="389">
        <v>-437.24666666666667</v>
      </c>
      <c r="CP120" s="390"/>
      <c r="CQ120" s="390"/>
      <c r="CR120" s="389">
        <v>113609.63094650407</v>
      </c>
      <c r="CS120" s="391">
        <v>114490.23761317074</v>
      </c>
      <c r="CT120" s="391"/>
      <c r="CU120" s="392"/>
      <c r="CV120" s="392">
        <v>0</v>
      </c>
      <c r="CW120" s="392">
        <v>0</v>
      </c>
      <c r="CX120" s="392">
        <v>0</v>
      </c>
      <c r="CY120" s="392"/>
      <c r="CZ120" s="392">
        <v>0</v>
      </c>
      <c r="DA120" s="392">
        <v>0</v>
      </c>
      <c r="DB120" s="391">
        <v>-443.35999999999996</v>
      </c>
      <c r="DC120" s="391">
        <v>-437.24666666666667</v>
      </c>
      <c r="DD120" s="392"/>
      <c r="DE120" s="392"/>
      <c r="DF120" s="391">
        <v>113609.63094650407</v>
      </c>
      <c r="DG120" s="385">
        <v>114490.23761317074</v>
      </c>
      <c r="DH120" s="385"/>
      <c r="DI120" s="386"/>
      <c r="DJ120" s="386">
        <v>0</v>
      </c>
      <c r="DK120" s="386">
        <v>0</v>
      </c>
      <c r="DL120" s="386">
        <v>0</v>
      </c>
      <c r="DM120" s="386"/>
      <c r="DN120" s="386">
        <v>0</v>
      </c>
      <c r="DO120" s="386">
        <v>0</v>
      </c>
      <c r="DP120" s="385">
        <v>-443.35999999999996</v>
      </c>
      <c r="DQ120" s="385">
        <v>-437.24666666666667</v>
      </c>
      <c r="DR120" s="386"/>
      <c r="DS120" s="386"/>
      <c r="DT120" s="385">
        <v>113609.63094650407</v>
      </c>
      <c r="DU120" s="393">
        <v>114490.23761317074</v>
      </c>
      <c r="DV120" s="393"/>
      <c r="DW120" s="394"/>
      <c r="DX120" s="394">
        <v>0</v>
      </c>
      <c r="DY120" s="394">
        <v>0</v>
      </c>
      <c r="DZ120" s="394">
        <v>0</v>
      </c>
      <c r="EA120" s="394"/>
      <c r="EB120" s="394">
        <v>0</v>
      </c>
      <c r="EC120" s="394">
        <v>0</v>
      </c>
      <c r="ED120" s="393">
        <v>-443.35999999999996</v>
      </c>
      <c r="EE120" s="393">
        <v>-437.24666666666667</v>
      </c>
      <c r="EF120" s="394"/>
      <c r="EG120" s="394"/>
      <c r="EH120" s="393">
        <v>113609.63094650407</v>
      </c>
      <c r="EI120" s="383">
        <v>114490.23761317074</v>
      </c>
      <c r="EJ120" s="383">
        <v>0</v>
      </c>
      <c r="EK120" s="384"/>
      <c r="EL120" s="384">
        <v>0</v>
      </c>
      <c r="EM120" s="384">
        <v>0</v>
      </c>
      <c r="EN120" s="384">
        <v>0</v>
      </c>
      <c r="EO120" s="384">
        <v>0</v>
      </c>
      <c r="EP120" s="384">
        <v>0</v>
      </c>
      <c r="EQ120" s="384">
        <v>0</v>
      </c>
      <c r="ER120" s="383">
        <v>-443.35999999999996</v>
      </c>
      <c r="ES120" s="383">
        <v>-437.24666666666667</v>
      </c>
      <c r="ET120" s="384"/>
      <c r="EU120" s="384"/>
      <c r="EV120" s="383">
        <v>113609.63094650407</v>
      </c>
      <c r="EW120" s="381">
        <v>114490.23761317074</v>
      </c>
      <c r="EX120" s="381"/>
      <c r="EY120" s="382"/>
      <c r="EZ120" s="382">
        <v>0</v>
      </c>
      <c r="FA120" s="382">
        <v>0</v>
      </c>
      <c r="FB120" s="382">
        <v>0</v>
      </c>
      <c r="FC120" s="382"/>
      <c r="FD120" s="382">
        <v>0</v>
      </c>
      <c r="FE120" s="382">
        <v>0</v>
      </c>
      <c r="FF120" s="381">
        <v>-443.35999999999996</v>
      </c>
      <c r="FG120" s="381">
        <v>-437.24666666666667</v>
      </c>
      <c r="FH120" s="382"/>
      <c r="FI120" s="382"/>
      <c r="FJ120" s="381">
        <v>113609.63094650407</v>
      </c>
      <c r="FK120" s="387">
        <v>114490.23761317074</v>
      </c>
      <c r="FL120" s="387"/>
      <c r="FM120" s="388"/>
      <c r="FN120" s="388">
        <v>0</v>
      </c>
      <c r="FO120" s="388">
        <v>0</v>
      </c>
      <c r="FP120" s="388">
        <v>0</v>
      </c>
      <c r="FQ120" s="388"/>
      <c r="FR120" s="388">
        <v>0</v>
      </c>
      <c r="FS120" s="388">
        <v>0</v>
      </c>
      <c r="FT120" s="387">
        <v>-443.35999999999996</v>
      </c>
      <c r="FU120" s="387">
        <v>-437.24666666666667</v>
      </c>
      <c r="FV120" s="388"/>
      <c r="FW120" s="388"/>
      <c r="FX120" s="387">
        <v>113609.63094650407</v>
      </c>
      <c r="FY120" s="378"/>
      <c r="FZ120" s="395">
        <f t="shared" si="14"/>
        <v>1373882.8513580486</v>
      </c>
      <c r="GA120" s="395">
        <f t="shared" si="14"/>
        <v>0</v>
      </c>
      <c r="GB120" s="395">
        <f t="shared" si="14"/>
        <v>0</v>
      </c>
      <c r="GC120" s="395">
        <f t="shared" si="14"/>
        <v>-5320.32</v>
      </c>
      <c r="GD120" s="395">
        <f t="shared" si="14"/>
        <v>-5246.9600000000019</v>
      </c>
      <c r="GE120" s="395">
        <f t="shared" si="14"/>
        <v>0</v>
      </c>
      <c r="GF120" s="378"/>
      <c r="GG120" s="395">
        <f t="shared" si="10"/>
        <v>343470.71283951221</v>
      </c>
      <c r="GH120" s="395">
        <f t="shared" si="15"/>
        <v>0</v>
      </c>
      <c r="GI120" s="395">
        <f t="shared" si="15"/>
        <v>0</v>
      </c>
      <c r="GJ120" s="395">
        <f t="shared" si="15"/>
        <v>-1330.08</v>
      </c>
      <c r="GK120" s="395">
        <f t="shared" si="15"/>
        <v>-1311.74</v>
      </c>
      <c r="GL120" s="395">
        <f t="shared" si="15"/>
        <v>0</v>
      </c>
      <c r="GM120" s="395"/>
      <c r="GN120" s="395">
        <v>0</v>
      </c>
      <c r="GO120" s="377">
        <v>0</v>
      </c>
      <c r="GP120" s="378"/>
      <c r="GQ120" s="378"/>
      <c r="GR120" s="378"/>
      <c r="GS120" s="378"/>
      <c r="GT120" s="378"/>
      <c r="GU120" s="378">
        <v>7387</v>
      </c>
      <c r="GV120" s="378"/>
      <c r="GW120" s="378"/>
      <c r="GX120" s="378"/>
      <c r="GY120" s="378">
        <f t="shared" si="11"/>
        <v>343470.71283951221</v>
      </c>
      <c r="GZ120" s="378">
        <f t="shared" si="12"/>
        <v>0</v>
      </c>
      <c r="HA120" s="378">
        <f t="shared" si="13"/>
        <v>0</v>
      </c>
    </row>
    <row r="121" spans="1:209" customFormat="1" ht="15">
      <c r="A121" s="266">
        <v>2183</v>
      </c>
      <c r="B121" s="266">
        <v>103261</v>
      </c>
      <c r="C121" s="266" t="s">
        <v>705</v>
      </c>
      <c r="D121" s="175" t="s">
        <v>485</v>
      </c>
      <c r="E121" s="267" t="s">
        <v>573</v>
      </c>
      <c r="F121" s="267" t="s">
        <v>571</v>
      </c>
      <c r="G121" s="320"/>
      <c r="H121" s="377">
        <v>2223665.3765575271</v>
      </c>
      <c r="I121" s="377">
        <v>-8919.3599999999988</v>
      </c>
      <c r="J121" s="377">
        <v>-37394.07</v>
      </c>
      <c r="K121" s="377">
        <v>2177351.9465575274</v>
      </c>
      <c r="L121" s="378"/>
      <c r="M121" s="379">
        <v>185305.4480464606</v>
      </c>
      <c r="N121" s="379">
        <v>0</v>
      </c>
      <c r="O121" s="380"/>
      <c r="P121" s="380">
        <v>0</v>
      </c>
      <c r="Q121" s="380">
        <v>14666.666666666666</v>
      </c>
      <c r="R121" s="380">
        <v>0</v>
      </c>
      <c r="S121" s="380">
        <v>0</v>
      </c>
      <c r="T121" s="380">
        <v>0</v>
      </c>
      <c r="U121" s="380">
        <v>18806.880833333333</v>
      </c>
      <c r="V121" s="379">
        <v>-743.27999999999986</v>
      </c>
      <c r="W121" s="379">
        <v>-3116.1725000000001</v>
      </c>
      <c r="X121" s="380"/>
      <c r="Y121" s="380">
        <v>0</v>
      </c>
      <c r="Z121" s="379">
        <v>214919.5430464606</v>
      </c>
      <c r="AA121" s="381">
        <v>185305.4480464606</v>
      </c>
      <c r="AB121" s="381"/>
      <c r="AC121" s="382"/>
      <c r="AD121" s="382">
        <v>0</v>
      </c>
      <c r="AE121" s="382">
        <v>14666.666666666666</v>
      </c>
      <c r="AF121" s="382">
        <v>0</v>
      </c>
      <c r="AG121" s="382"/>
      <c r="AH121" s="382">
        <v>0</v>
      </c>
      <c r="AI121" s="382">
        <v>18806.880833333333</v>
      </c>
      <c r="AJ121" s="381">
        <v>-743.27999999999986</v>
      </c>
      <c r="AK121" s="381">
        <v>-3116.1725000000001</v>
      </c>
      <c r="AL121" s="382"/>
      <c r="AM121" s="382">
        <v>0</v>
      </c>
      <c r="AN121" s="381">
        <v>214919.5430464606</v>
      </c>
      <c r="AO121" s="383">
        <v>185305.4480464606</v>
      </c>
      <c r="AP121" s="383"/>
      <c r="AQ121" s="384"/>
      <c r="AR121" s="384">
        <v>0</v>
      </c>
      <c r="AS121" s="384">
        <v>14666.666666666666</v>
      </c>
      <c r="AT121" s="384">
        <v>0</v>
      </c>
      <c r="AU121" s="384"/>
      <c r="AV121" s="384">
        <v>0</v>
      </c>
      <c r="AW121" s="384">
        <v>18806.880833333333</v>
      </c>
      <c r="AX121" s="383">
        <v>-743.27999999999986</v>
      </c>
      <c r="AY121" s="383">
        <v>-3116.1725000000001</v>
      </c>
      <c r="AZ121" s="384"/>
      <c r="BA121" s="384">
        <v>0</v>
      </c>
      <c r="BB121" s="383">
        <v>214919.5430464606</v>
      </c>
      <c r="BC121" s="385">
        <v>185305.4480464606</v>
      </c>
      <c r="BD121" s="385"/>
      <c r="BE121" s="386"/>
      <c r="BF121" s="386">
        <v>0</v>
      </c>
      <c r="BG121" s="386">
        <v>14666.666666666666</v>
      </c>
      <c r="BH121" s="386">
        <v>0</v>
      </c>
      <c r="BI121" s="386"/>
      <c r="BJ121" s="386">
        <v>0</v>
      </c>
      <c r="BK121" s="386">
        <v>18806.880833333333</v>
      </c>
      <c r="BL121" s="385">
        <v>-743.27999999999986</v>
      </c>
      <c r="BM121" s="385">
        <v>-3116.1725000000001</v>
      </c>
      <c r="BN121" s="386"/>
      <c r="BO121" s="386"/>
      <c r="BP121" s="385">
        <v>214919.5430464606</v>
      </c>
      <c r="BQ121" s="387">
        <v>185305.4480464606</v>
      </c>
      <c r="BR121" s="387"/>
      <c r="BS121" s="388"/>
      <c r="BT121" s="388">
        <v>0</v>
      </c>
      <c r="BU121" s="388">
        <v>14666.666666666666</v>
      </c>
      <c r="BV121" s="388">
        <v>0</v>
      </c>
      <c r="BW121" s="388"/>
      <c r="BX121" s="388">
        <v>0</v>
      </c>
      <c r="BY121" s="388">
        <v>18806.880833333333</v>
      </c>
      <c r="BZ121" s="387">
        <v>-743.27999999999986</v>
      </c>
      <c r="CA121" s="387">
        <v>-3116.1725000000001</v>
      </c>
      <c r="CB121" s="388"/>
      <c r="CC121" s="388"/>
      <c r="CD121" s="387">
        <v>214919.5430464606</v>
      </c>
      <c r="CE121" s="389">
        <v>185305.4480464606</v>
      </c>
      <c r="CF121" s="389">
        <v>0</v>
      </c>
      <c r="CG121" s="390"/>
      <c r="CH121" s="390">
        <v>0</v>
      </c>
      <c r="CI121" s="390">
        <v>14666.666666666666</v>
      </c>
      <c r="CJ121" s="390">
        <v>0</v>
      </c>
      <c r="CK121" s="390">
        <v>0</v>
      </c>
      <c r="CL121" s="390">
        <v>0</v>
      </c>
      <c r="CM121" s="390">
        <v>18806.880833333333</v>
      </c>
      <c r="CN121" s="389">
        <v>-743.27999999999986</v>
      </c>
      <c r="CO121" s="389">
        <v>-3116.1725000000001</v>
      </c>
      <c r="CP121" s="390"/>
      <c r="CQ121" s="390"/>
      <c r="CR121" s="389">
        <v>214919.5430464606</v>
      </c>
      <c r="CS121" s="391">
        <v>185305.4480464606</v>
      </c>
      <c r="CT121" s="391"/>
      <c r="CU121" s="392"/>
      <c r="CV121" s="392">
        <v>0</v>
      </c>
      <c r="CW121" s="392">
        <v>14666.666666666666</v>
      </c>
      <c r="CX121" s="392">
        <v>0</v>
      </c>
      <c r="CY121" s="392"/>
      <c r="CZ121" s="392">
        <v>0</v>
      </c>
      <c r="DA121" s="392">
        <v>18806.880833333333</v>
      </c>
      <c r="DB121" s="391">
        <v>-743.27999999999986</v>
      </c>
      <c r="DC121" s="391">
        <v>-3116.1725000000001</v>
      </c>
      <c r="DD121" s="392"/>
      <c r="DE121" s="392"/>
      <c r="DF121" s="391">
        <v>214919.5430464606</v>
      </c>
      <c r="DG121" s="385">
        <v>185305.4480464606</v>
      </c>
      <c r="DH121" s="385"/>
      <c r="DI121" s="386"/>
      <c r="DJ121" s="386">
        <v>0</v>
      </c>
      <c r="DK121" s="386">
        <v>14666.666666666666</v>
      </c>
      <c r="DL121" s="386">
        <v>0</v>
      </c>
      <c r="DM121" s="386"/>
      <c r="DN121" s="386">
        <v>0</v>
      </c>
      <c r="DO121" s="386">
        <v>18806.880833333333</v>
      </c>
      <c r="DP121" s="385">
        <v>-743.27999999999986</v>
      </c>
      <c r="DQ121" s="385">
        <v>-3116.1725000000001</v>
      </c>
      <c r="DR121" s="386"/>
      <c r="DS121" s="386"/>
      <c r="DT121" s="385">
        <v>214919.5430464606</v>
      </c>
      <c r="DU121" s="393">
        <v>185305.4480464606</v>
      </c>
      <c r="DV121" s="393"/>
      <c r="DW121" s="394"/>
      <c r="DX121" s="394">
        <v>0</v>
      </c>
      <c r="DY121" s="394">
        <v>14666.666666666666</v>
      </c>
      <c r="DZ121" s="394">
        <v>0</v>
      </c>
      <c r="EA121" s="394"/>
      <c r="EB121" s="394">
        <v>0</v>
      </c>
      <c r="EC121" s="394">
        <v>18806.880833333333</v>
      </c>
      <c r="ED121" s="393">
        <v>-743.27999999999986</v>
      </c>
      <c r="EE121" s="393">
        <v>-3116.1725000000001</v>
      </c>
      <c r="EF121" s="394"/>
      <c r="EG121" s="394"/>
      <c r="EH121" s="393">
        <v>214919.5430464606</v>
      </c>
      <c r="EI121" s="383">
        <v>185305.4480464606</v>
      </c>
      <c r="EJ121" s="383">
        <v>0</v>
      </c>
      <c r="EK121" s="384"/>
      <c r="EL121" s="384">
        <v>0</v>
      </c>
      <c r="EM121" s="384">
        <v>14666.666666666666</v>
      </c>
      <c r="EN121" s="384">
        <v>0</v>
      </c>
      <c r="EO121" s="384">
        <v>0</v>
      </c>
      <c r="EP121" s="384">
        <v>0</v>
      </c>
      <c r="EQ121" s="384">
        <v>18806.880833333333</v>
      </c>
      <c r="ER121" s="383">
        <v>-743.27999999999986</v>
      </c>
      <c r="ES121" s="383">
        <v>-3116.1725000000001</v>
      </c>
      <c r="ET121" s="384"/>
      <c r="EU121" s="384"/>
      <c r="EV121" s="383">
        <v>214919.5430464606</v>
      </c>
      <c r="EW121" s="381">
        <v>185305.4480464606</v>
      </c>
      <c r="EX121" s="381"/>
      <c r="EY121" s="382"/>
      <c r="EZ121" s="382">
        <v>0</v>
      </c>
      <c r="FA121" s="382">
        <v>14666.666666666666</v>
      </c>
      <c r="FB121" s="382">
        <v>0</v>
      </c>
      <c r="FC121" s="382"/>
      <c r="FD121" s="382">
        <v>0</v>
      </c>
      <c r="FE121" s="382">
        <v>18806.880833333333</v>
      </c>
      <c r="FF121" s="381">
        <v>-743.27999999999986</v>
      </c>
      <c r="FG121" s="381">
        <v>-3116.1725000000001</v>
      </c>
      <c r="FH121" s="382"/>
      <c r="FI121" s="382"/>
      <c r="FJ121" s="381">
        <v>214919.5430464606</v>
      </c>
      <c r="FK121" s="387">
        <v>185305.4480464606</v>
      </c>
      <c r="FL121" s="387"/>
      <c r="FM121" s="388"/>
      <c r="FN121" s="388">
        <v>0</v>
      </c>
      <c r="FO121" s="388">
        <v>14666.666666666666</v>
      </c>
      <c r="FP121" s="388">
        <v>0</v>
      </c>
      <c r="FQ121" s="388"/>
      <c r="FR121" s="388">
        <v>0</v>
      </c>
      <c r="FS121" s="388">
        <v>18806.880833333333</v>
      </c>
      <c r="FT121" s="387">
        <v>-743.27999999999986</v>
      </c>
      <c r="FU121" s="387">
        <v>-3116.1725000000001</v>
      </c>
      <c r="FV121" s="388"/>
      <c r="FW121" s="388"/>
      <c r="FX121" s="387">
        <v>214919.5430464606</v>
      </c>
      <c r="FY121" s="378"/>
      <c r="FZ121" s="395">
        <f t="shared" si="14"/>
        <v>2399665.3765575271</v>
      </c>
      <c r="GA121" s="395">
        <f t="shared" si="14"/>
        <v>0</v>
      </c>
      <c r="GB121" s="395">
        <f t="shared" si="14"/>
        <v>225682.56999999998</v>
      </c>
      <c r="GC121" s="395">
        <f t="shared" si="14"/>
        <v>-8919.3599999999988</v>
      </c>
      <c r="GD121" s="395">
        <f t="shared" si="14"/>
        <v>-37394.07</v>
      </c>
      <c r="GE121" s="395">
        <f t="shared" si="14"/>
        <v>0</v>
      </c>
      <c r="GF121" s="378"/>
      <c r="GG121" s="395">
        <f t="shared" si="10"/>
        <v>599916.34413938178</v>
      </c>
      <c r="GH121" s="395">
        <f t="shared" si="15"/>
        <v>0</v>
      </c>
      <c r="GI121" s="395">
        <f t="shared" si="15"/>
        <v>56420.642500000002</v>
      </c>
      <c r="GJ121" s="395">
        <f t="shared" si="15"/>
        <v>-2229.8399999999997</v>
      </c>
      <c r="GK121" s="395">
        <f t="shared" si="15"/>
        <v>-9348.5174999999999</v>
      </c>
      <c r="GL121" s="395">
        <f t="shared" si="15"/>
        <v>0</v>
      </c>
      <c r="GM121" s="395"/>
      <c r="GN121" s="395">
        <v>0</v>
      </c>
      <c r="GO121" s="377">
        <v>0</v>
      </c>
      <c r="GP121" s="378"/>
      <c r="GQ121" s="378"/>
      <c r="GR121" s="378"/>
      <c r="GS121" s="378"/>
      <c r="GT121" s="378"/>
      <c r="GU121" s="378">
        <v>9648.93</v>
      </c>
      <c r="GV121" s="378"/>
      <c r="GW121" s="378"/>
      <c r="GX121" s="378"/>
      <c r="GY121" s="378">
        <f t="shared" si="11"/>
        <v>599916.34413938178</v>
      </c>
      <c r="GZ121" s="378">
        <f t="shared" si="12"/>
        <v>0</v>
      </c>
      <c r="HA121" s="378">
        <f t="shared" si="13"/>
        <v>56420.642500000002</v>
      </c>
    </row>
    <row r="122" spans="1:209" customFormat="1" ht="15">
      <c r="A122" s="266">
        <v>3372</v>
      </c>
      <c r="B122" s="266">
        <v>103460</v>
      </c>
      <c r="C122" s="266" t="s">
        <v>763</v>
      </c>
      <c r="D122" s="175" t="s">
        <v>542</v>
      </c>
      <c r="E122" s="267" t="s">
        <v>573</v>
      </c>
      <c r="F122" s="267" t="s">
        <v>571</v>
      </c>
      <c r="G122" s="320"/>
      <c r="H122" s="377">
        <v>3124939.5287759146</v>
      </c>
      <c r="I122" s="377">
        <v>-14161.439999999999</v>
      </c>
      <c r="J122" s="377">
        <v>-5776.96</v>
      </c>
      <c r="K122" s="377">
        <v>3105001.1287759147</v>
      </c>
      <c r="L122" s="378"/>
      <c r="M122" s="379">
        <v>260411.62739799288</v>
      </c>
      <c r="N122" s="379">
        <v>58623.075789473696</v>
      </c>
      <c r="O122" s="380"/>
      <c r="P122" s="380">
        <v>0</v>
      </c>
      <c r="Q122" s="380">
        <v>0</v>
      </c>
      <c r="R122" s="380">
        <v>0</v>
      </c>
      <c r="S122" s="380">
        <v>0</v>
      </c>
      <c r="T122" s="380">
        <v>0</v>
      </c>
      <c r="U122" s="380">
        <v>0</v>
      </c>
      <c r="V122" s="379">
        <v>-1180.1199999999999</v>
      </c>
      <c r="W122" s="379">
        <v>-481.41333333333336</v>
      </c>
      <c r="X122" s="380"/>
      <c r="Y122" s="380">
        <v>0</v>
      </c>
      <c r="Z122" s="379">
        <v>317373.16985413327</v>
      </c>
      <c r="AA122" s="381">
        <v>260411.62739799288</v>
      </c>
      <c r="AB122" s="381"/>
      <c r="AC122" s="382"/>
      <c r="AD122" s="382">
        <v>0</v>
      </c>
      <c r="AE122" s="382">
        <v>0</v>
      </c>
      <c r="AF122" s="382">
        <v>0</v>
      </c>
      <c r="AG122" s="382"/>
      <c r="AH122" s="382">
        <v>0</v>
      </c>
      <c r="AI122" s="382">
        <v>0</v>
      </c>
      <c r="AJ122" s="381">
        <v>-1180.1199999999999</v>
      </c>
      <c r="AK122" s="381">
        <v>-481.41333333333336</v>
      </c>
      <c r="AL122" s="382"/>
      <c r="AM122" s="382">
        <v>0</v>
      </c>
      <c r="AN122" s="381">
        <v>258750.09406465956</v>
      </c>
      <c r="AO122" s="383">
        <v>260411.62739799288</v>
      </c>
      <c r="AP122" s="383"/>
      <c r="AQ122" s="384"/>
      <c r="AR122" s="384">
        <v>0</v>
      </c>
      <c r="AS122" s="384">
        <v>0</v>
      </c>
      <c r="AT122" s="384">
        <v>0</v>
      </c>
      <c r="AU122" s="384"/>
      <c r="AV122" s="384">
        <v>0</v>
      </c>
      <c r="AW122" s="384">
        <v>0</v>
      </c>
      <c r="AX122" s="383">
        <v>-1180.1199999999999</v>
      </c>
      <c r="AY122" s="383">
        <v>-481.41333333333336</v>
      </c>
      <c r="AZ122" s="384"/>
      <c r="BA122" s="384">
        <v>0</v>
      </c>
      <c r="BB122" s="383">
        <v>258750.09406465956</v>
      </c>
      <c r="BC122" s="385">
        <v>260411.62739799288</v>
      </c>
      <c r="BD122" s="385"/>
      <c r="BE122" s="386"/>
      <c r="BF122" s="386">
        <v>0</v>
      </c>
      <c r="BG122" s="386">
        <v>0</v>
      </c>
      <c r="BH122" s="386">
        <v>0</v>
      </c>
      <c r="BI122" s="386"/>
      <c r="BJ122" s="386">
        <v>0</v>
      </c>
      <c r="BK122" s="386">
        <v>0</v>
      </c>
      <c r="BL122" s="385">
        <v>-1180.1199999999999</v>
      </c>
      <c r="BM122" s="385">
        <v>-481.41333333333336</v>
      </c>
      <c r="BN122" s="386"/>
      <c r="BO122" s="386"/>
      <c r="BP122" s="385">
        <v>258750.09406465956</v>
      </c>
      <c r="BQ122" s="387">
        <v>260411.62739799288</v>
      </c>
      <c r="BR122" s="387"/>
      <c r="BS122" s="388"/>
      <c r="BT122" s="388">
        <v>0</v>
      </c>
      <c r="BU122" s="388">
        <v>0</v>
      </c>
      <c r="BV122" s="388">
        <v>0</v>
      </c>
      <c r="BW122" s="388"/>
      <c r="BX122" s="388">
        <v>0</v>
      </c>
      <c r="BY122" s="388">
        <v>0</v>
      </c>
      <c r="BZ122" s="387">
        <v>-1180.1199999999999</v>
      </c>
      <c r="CA122" s="387">
        <v>-481.41333333333336</v>
      </c>
      <c r="CB122" s="388"/>
      <c r="CC122" s="388"/>
      <c r="CD122" s="387">
        <v>258750.09406465956</v>
      </c>
      <c r="CE122" s="389">
        <v>260411.62739799288</v>
      </c>
      <c r="CF122" s="389">
        <v>53812.884210526332</v>
      </c>
      <c r="CG122" s="390"/>
      <c r="CH122" s="390">
        <v>0</v>
      </c>
      <c r="CI122" s="390">
        <v>0</v>
      </c>
      <c r="CJ122" s="390">
        <v>0</v>
      </c>
      <c r="CK122" s="390">
        <v>0</v>
      </c>
      <c r="CL122" s="390">
        <v>0</v>
      </c>
      <c r="CM122" s="390">
        <v>0</v>
      </c>
      <c r="CN122" s="389">
        <v>-1180.1199999999999</v>
      </c>
      <c r="CO122" s="389">
        <v>-481.41333333333336</v>
      </c>
      <c r="CP122" s="390"/>
      <c r="CQ122" s="390"/>
      <c r="CR122" s="389">
        <v>312562.97827518592</v>
      </c>
      <c r="CS122" s="391">
        <v>260411.62739799288</v>
      </c>
      <c r="CT122" s="391"/>
      <c r="CU122" s="392"/>
      <c r="CV122" s="392">
        <v>0</v>
      </c>
      <c r="CW122" s="392">
        <v>0</v>
      </c>
      <c r="CX122" s="392">
        <v>0</v>
      </c>
      <c r="CY122" s="392"/>
      <c r="CZ122" s="392">
        <v>0</v>
      </c>
      <c r="DA122" s="392">
        <v>0</v>
      </c>
      <c r="DB122" s="391">
        <v>-1180.1199999999999</v>
      </c>
      <c r="DC122" s="391">
        <v>-481.41333333333336</v>
      </c>
      <c r="DD122" s="392"/>
      <c r="DE122" s="392"/>
      <c r="DF122" s="391">
        <v>258750.09406465956</v>
      </c>
      <c r="DG122" s="385">
        <v>260411.62739799288</v>
      </c>
      <c r="DH122" s="385"/>
      <c r="DI122" s="386"/>
      <c r="DJ122" s="386">
        <v>0</v>
      </c>
      <c r="DK122" s="386">
        <v>0</v>
      </c>
      <c r="DL122" s="386">
        <v>0</v>
      </c>
      <c r="DM122" s="386"/>
      <c r="DN122" s="386">
        <v>0</v>
      </c>
      <c r="DO122" s="386">
        <v>0</v>
      </c>
      <c r="DP122" s="385">
        <v>-1180.1199999999999</v>
      </c>
      <c r="DQ122" s="385">
        <v>-481.41333333333336</v>
      </c>
      <c r="DR122" s="386"/>
      <c r="DS122" s="386"/>
      <c r="DT122" s="385">
        <v>258750.09406465956</v>
      </c>
      <c r="DU122" s="393">
        <v>260411.62739799288</v>
      </c>
      <c r="DV122" s="393"/>
      <c r="DW122" s="394"/>
      <c r="DX122" s="394">
        <v>0</v>
      </c>
      <c r="DY122" s="394">
        <v>0</v>
      </c>
      <c r="DZ122" s="394">
        <v>0</v>
      </c>
      <c r="EA122" s="394"/>
      <c r="EB122" s="394">
        <v>0</v>
      </c>
      <c r="EC122" s="394">
        <v>0</v>
      </c>
      <c r="ED122" s="393">
        <v>-1180.1199999999999</v>
      </c>
      <c r="EE122" s="393">
        <v>-481.41333333333336</v>
      </c>
      <c r="EF122" s="394"/>
      <c r="EG122" s="394"/>
      <c r="EH122" s="393">
        <v>258750.09406465956</v>
      </c>
      <c r="EI122" s="383">
        <v>260411.62739799288</v>
      </c>
      <c r="EJ122" s="383">
        <v>49187.16897506926</v>
      </c>
      <c r="EK122" s="384"/>
      <c r="EL122" s="384">
        <v>0</v>
      </c>
      <c r="EM122" s="384">
        <v>0</v>
      </c>
      <c r="EN122" s="384">
        <v>0</v>
      </c>
      <c r="EO122" s="384">
        <v>0</v>
      </c>
      <c r="EP122" s="384">
        <v>0</v>
      </c>
      <c r="EQ122" s="384">
        <v>0</v>
      </c>
      <c r="ER122" s="383">
        <v>-1180.1199999999999</v>
      </c>
      <c r="ES122" s="383">
        <v>-481.41333333333336</v>
      </c>
      <c r="ET122" s="384"/>
      <c r="EU122" s="384"/>
      <c r="EV122" s="383">
        <v>307937.2630397288</v>
      </c>
      <c r="EW122" s="381">
        <v>260411.62739799288</v>
      </c>
      <c r="EX122" s="381"/>
      <c r="EY122" s="382"/>
      <c r="EZ122" s="382">
        <v>0</v>
      </c>
      <c r="FA122" s="382">
        <v>0</v>
      </c>
      <c r="FB122" s="382">
        <v>0</v>
      </c>
      <c r="FC122" s="382"/>
      <c r="FD122" s="382">
        <v>0</v>
      </c>
      <c r="FE122" s="382">
        <v>0</v>
      </c>
      <c r="FF122" s="381">
        <v>-1180.1199999999999</v>
      </c>
      <c r="FG122" s="381">
        <v>-481.41333333333336</v>
      </c>
      <c r="FH122" s="382"/>
      <c r="FI122" s="382"/>
      <c r="FJ122" s="381">
        <v>258750.09406465956</v>
      </c>
      <c r="FK122" s="387">
        <v>260411.62739799288</v>
      </c>
      <c r="FL122" s="387"/>
      <c r="FM122" s="388"/>
      <c r="FN122" s="388">
        <v>0</v>
      </c>
      <c r="FO122" s="388">
        <v>0</v>
      </c>
      <c r="FP122" s="388">
        <v>0</v>
      </c>
      <c r="FQ122" s="388"/>
      <c r="FR122" s="388">
        <v>0</v>
      </c>
      <c r="FS122" s="388">
        <v>0</v>
      </c>
      <c r="FT122" s="387">
        <v>-1180.1199999999999</v>
      </c>
      <c r="FU122" s="387">
        <v>-481.41333333333336</v>
      </c>
      <c r="FV122" s="388"/>
      <c r="FW122" s="388"/>
      <c r="FX122" s="387">
        <v>258750.09406465956</v>
      </c>
      <c r="FY122" s="378"/>
      <c r="FZ122" s="395">
        <f t="shared" si="14"/>
        <v>3286562.6577509828</v>
      </c>
      <c r="GA122" s="395">
        <f t="shared" si="14"/>
        <v>0</v>
      </c>
      <c r="GB122" s="395">
        <f t="shared" si="14"/>
        <v>0</v>
      </c>
      <c r="GC122" s="395">
        <f t="shared" si="14"/>
        <v>-14161.439999999995</v>
      </c>
      <c r="GD122" s="395">
        <f t="shared" si="14"/>
        <v>-5776.9599999999991</v>
      </c>
      <c r="GE122" s="395">
        <f t="shared" si="14"/>
        <v>0</v>
      </c>
      <c r="GF122" s="378"/>
      <c r="GG122" s="395">
        <f t="shared" si="10"/>
        <v>839857.95798345236</v>
      </c>
      <c r="GH122" s="395">
        <f t="shared" si="15"/>
        <v>0</v>
      </c>
      <c r="GI122" s="395">
        <f t="shared" si="15"/>
        <v>0</v>
      </c>
      <c r="GJ122" s="395">
        <f t="shared" si="15"/>
        <v>-3540.3599999999997</v>
      </c>
      <c r="GK122" s="395">
        <f t="shared" si="15"/>
        <v>-1444.24</v>
      </c>
      <c r="GL122" s="395">
        <f t="shared" si="15"/>
        <v>0</v>
      </c>
      <c r="GM122" s="395"/>
      <c r="GN122" s="395">
        <v>0</v>
      </c>
      <c r="GO122" s="377">
        <v>0</v>
      </c>
      <c r="GP122" s="378"/>
      <c r="GQ122" s="378"/>
      <c r="GR122" s="378"/>
      <c r="GS122" s="378"/>
      <c r="GT122" s="378"/>
      <c r="GU122" s="378">
        <v>8754</v>
      </c>
      <c r="GV122" s="378"/>
      <c r="GW122" s="378"/>
      <c r="GX122" s="378"/>
      <c r="GY122" s="378">
        <f t="shared" si="11"/>
        <v>839857.95798345236</v>
      </c>
      <c r="GZ122" s="378">
        <f t="shared" si="12"/>
        <v>0</v>
      </c>
      <c r="HA122" s="378">
        <f t="shared" si="13"/>
        <v>0</v>
      </c>
    </row>
    <row r="123" spans="1:209" customFormat="1" ht="15">
      <c r="A123" s="266">
        <v>3375</v>
      </c>
      <c r="B123" s="266">
        <v>103462</v>
      </c>
      <c r="C123" s="266" t="s">
        <v>635</v>
      </c>
      <c r="D123" s="175" t="s">
        <v>415</v>
      </c>
      <c r="E123" s="267" t="s">
        <v>573</v>
      </c>
      <c r="F123" s="267" t="s">
        <v>571</v>
      </c>
      <c r="G123" s="320"/>
      <c r="H123" s="377">
        <v>2257512.3451499771</v>
      </c>
      <c r="I123" s="377">
        <v>-10666.72</v>
      </c>
      <c r="J123" s="377">
        <v>-3789.47</v>
      </c>
      <c r="K123" s="377">
        <v>2243056.1551499767</v>
      </c>
      <c r="L123" s="378"/>
      <c r="M123" s="379">
        <v>188126.02876249808</v>
      </c>
      <c r="N123" s="379">
        <v>0</v>
      </c>
      <c r="O123" s="380"/>
      <c r="P123" s="380">
        <v>0</v>
      </c>
      <c r="Q123" s="380">
        <v>0</v>
      </c>
      <c r="R123" s="380">
        <v>0</v>
      </c>
      <c r="S123" s="380">
        <v>0</v>
      </c>
      <c r="T123" s="380">
        <v>0</v>
      </c>
      <c r="U123" s="380">
        <v>0</v>
      </c>
      <c r="V123" s="379">
        <v>-888.89333333333332</v>
      </c>
      <c r="W123" s="379">
        <v>-315.78916666666663</v>
      </c>
      <c r="X123" s="380"/>
      <c r="Y123" s="380">
        <v>0</v>
      </c>
      <c r="Z123" s="379">
        <v>186921.34626249809</v>
      </c>
      <c r="AA123" s="381">
        <v>188126.02876249808</v>
      </c>
      <c r="AB123" s="381"/>
      <c r="AC123" s="382"/>
      <c r="AD123" s="382">
        <v>0</v>
      </c>
      <c r="AE123" s="382">
        <v>0</v>
      </c>
      <c r="AF123" s="382">
        <v>0</v>
      </c>
      <c r="AG123" s="382"/>
      <c r="AH123" s="382">
        <v>0</v>
      </c>
      <c r="AI123" s="382">
        <v>0</v>
      </c>
      <c r="AJ123" s="381">
        <v>-888.89333333333332</v>
      </c>
      <c r="AK123" s="381">
        <v>-315.78916666666663</v>
      </c>
      <c r="AL123" s="382"/>
      <c r="AM123" s="382">
        <v>0</v>
      </c>
      <c r="AN123" s="381">
        <v>186921.34626249809</v>
      </c>
      <c r="AO123" s="383">
        <v>188126.02876249808</v>
      </c>
      <c r="AP123" s="383"/>
      <c r="AQ123" s="384"/>
      <c r="AR123" s="384">
        <v>0</v>
      </c>
      <c r="AS123" s="384">
        <v>0</v>
      </c>
      <c r="AT123" s="384">
        <v>0</v>
      </c>
      <c r="AU123" s="384"/>
      <c r="AV123" s="384">
        <v>0</v>
      </c>
      <c r="AW123" s="384">
        <v>0</v>
      </c>
      <c r="AX123" s="383">
        <v>-888.89333333333332</v>
      </c>
      <c r="AY123" s="383">
        <v>-315.78916666666663</v>
      </c>
      <c r="AZ123" s="384"/>
      <c r="BA123" s="384">
        <v>0</v>
      </c>
      <c r="BB123" s="383">
        <v>186921.34626249809</v>
      </c>
      <c r="BC123" s="385">
        <v>188126.02876249808</v>
      </c>
      <c r="BD123" s="385"/>
      <c r="BE123" s="386"/>
      <c r="BF123" s="386">
        <v>0</v>
      </c>
      <c r="BG123" s="386">
        <v>0</v>
      </c>
      <c r="BH123" s="386">
        <v>0</v>
      </c>
      <c r="BI123" s="386"/>
      <c r="BJ123" s="386">
        <v>0</v>
      </c>
      <c r="BK123" s="386">
        <v>0</v>
      </c>
      <c r="BL123" s="385">
        <v>-888.89333333333332</v>
      </c>
      <c r="BM123" s="385">
        <v>-315.78916666666663</v>
      </c>
      <c r="BN123" s="386"/>
      <c r="BO123" s="386"/>
      <c r="BP123" s="385">
        <v>186921.34626249809</v>
      </c>
      <c r="BQ123" s="387">
        <v>188126.02876249808</v>
      </c>
      <c r="BR123" s="387"/>
      <c r="BS123" s="388"/>
      <c r="BT123" s="388">
        <v>0</v>
      </c>
      <c r="BU123" s="388">
        <v>0</v>
      </c>
      <c r="BV123" s="388">
        <v>0</v>
      </c>
      <c r="BW123" s="388"/>
      <c r="BX123" s="388">
        <v>0</v>
      </c>
      <c r="BY123" s="388">
        <v>0</v>
      </c>
      <c r="BZ123" s="387">
        <v>-888.89333333333332</v>
      </c>
      <c r="CA123" s="387">
        <v>-315.78916666666663</v>
      </c>
      <c r="CB123" s="388"/>
      <c r="CC123" s="388"/>
      <c r="CD123" s="387">
        <v>186921.34626249809</v>
      </c>
      <c r="CE123" s="389">
        <v>188126.02876249808</v>
      </c>
      <c r="CF123" s="389">
        <v>0</v>
      </c>
      <c r="CG123" s="390"/>
      <c r="CH123" s="390">
        <v>0</v>
      </c>
      <c r="CI123" s="390">
        <v>0</v>
      </c>
      <c r="CJ123" s="390">
        <v>0</v>
      </c>
      <c r="CK123" s="390">
        <v>0</v>
      </c>
      <c r="CL123" s="390">
        <v>0</v>
      </c>
      <c r="CM123" s="390">
        <v>0</v>
      </c>
      <c r="CN123" s="389">
        <v>-888.89333333333332</v>
      </c>
      <c r="CO123" s="389">
        <v>-315.78916666666663</v>
      </c>
      <c r="CP123" s="390"/>
      <c r="CQ123" s="390"/>
      <c r="CR123" s="389">
        <v>186921.34626249809</v>
      </c>
      <c r="CS123" s="391">
        <v>188126.02876249808</v>
      </c>
      <c r="CT123" s="391"/>
      <c r="CU123" s="392"/>
      <c r="CV123" s="392">
        <v>0</v>
      </c>
      <c r="CW123" s="392">
        <v>0</v>
      </c>
      <c r="CX123" s="392">
        <v>0</v>
      </c>
      <c r="CY123" s="392"/>
      <c r="CZ123" s="392">
        <v>0</v>
      </c>
      <c r="DA123" s="392">
        <v>0</v>
      </c>
      <c r="DB123" s="391">
        <v>-888.89333333333332</v>
      </c>
      <c r="DC123" s="391">
        <v>-315.78916666666663</v>
      </c>
      <c r="DD123" s="392"/>
      <c r="DE123" s="392"/>
      <c r="DF123" s="391">
        <v>186921.34626249809</v>
      </c>
      <c r="DG123" s="385">
        <v>188126.02876249808</v>
      </c>
      <c r="DH123" s="385"/>
      <c r="DI123" s="386"/>
      <c r="DJ123" s="386">
        <v>0</v>
      </c>
      <c r="DK123" s="386">
        <v>0</v>
      </c>
      <c r="DL123" s="386">
        <v>0</v>
      </c>
      <c r="DM123" s="386"/>
      <c r="DN123" s="386">
        <v>0</v>
      </c>
      <c r="DO123" s="386">
        <v>0</v>
      </c>
      <c r="DP123" s="385">
        <v>-888.89333333333332</v>
      </c>
      <c r="DQ123" s="385">
        <v>-315.78916666666663</v>
      </c>
      <c r="DR123" s="386"/>
      <c r="DS123" s="386"/>
      <c r="DT123" s="385">
        <v>186921.34626249809</v>
      </c>
      <c r="DU123" s="393">
        <v>188126.02876249808</v>
      </c>
      <c r="DV123" s="393"/>
      <c r="DW123" s="394"/>
      <c r="DX123" s="394">
        <v>0</v>
      </c>
      <c r="DY123" s="394">
        <v>0</v>
      </c>
      <c r="DZ123" s="394">
        <v>0</v>
      </c>
      <c r="EA123" s="394"/>
      <c r="EB123" s="394">
        <v>0</v>
      </c>
      <c r="EC123" s="394">
        <v>0</v>
      </c>
      <c r="ED123" s="393">
        <v>-888.89333333333332</v>
      </c>
      <c r="EE123" s="393">
        <v>-315.78916666666663</v>
      </c>
      <c r="EF123" s="394"/>
      <c r="EG123" s="394"/>
      <c r="EH123" s="393">
        <v>186921.34626249809</v>
      </c>
      <c r="EI123" s="383">
        <v>188126.02876249808</v>
      </c>
      <c r="EJ123" s="383">
        <v>0</v>
      </c>
      <c r="EK123" s="384"/>
      <c r="EL123" s="384">
        <v>0</v>
      </c>
      <c r="EM123" s="384">
        <v>0</v>
      </c>
      <c r="EN123" s="384">
        <v>0</v>
      </c>
      <c r="EO123" s="384">
        <v>0</v>
      </c>
      <c r="EP123" s="384">
        <v>0</v>
      </c>
      <c r="EQ123" s="384">
        <v>0</v>
      </c>
      <c r="ER123" s="383">
        <v>-888.89333333333332</v>
      </c>
      <c r="ES123" s="383">
        <v>-315.78916666666663</v>
      </c>
      <c r="ET123" s="384"/>
      <c r="EU123" s="384"/>
      <c r="EV123" s="383">
        <v>186921.34626249809</v>
      </c>
      <c r="EW123" s="381">
        <v>188126.02876249808</v>
      </c>
      <c r="EX123" s="381"/>
      <c r="EY123" s="382"/>
      <c r="EZ123" s="382">
        <v>0</v>
      </c>
      <c r="FA123" s="382">
        <v>0</v>
      </c>
      <c r="FB123" s="382">
        <v>0</v>
      </c>
      <c r="FC123" s="382"/>
      <c r="FD123" s="382">
        <v>0</v>
      </c>
      <c r="FE123" s="382">
        <v>0</v>
      </c>
      <c r="FF123" s="381">
        <v>-888.89333333333332</v>
      </c>
      <c r="FG123" s="381">
        <v>-315.78916666666663</v>
      </c>
      <c r="FH123" s="382"/>
      <c r="FI123" s="382"/>
      <c r="FJ123" s="381">
        <v>186921.34626249809</v>
      </c>
      <c r="FK123" s="387">
        <v>188126.02876249808</v>
      </c>
      <c r="FL123" s="387"/>
      <c r="FM123" s="388"/>
      <c r="FN123" s="388">
        <v>0</v>
      </c>
      <c r="FO123" s="388">
        <v>0</v>
      </c>
      <c r="FP123" s="388">
        <v>0</v>
      </c>
      <c r="FQ123" s="388"/>
      <c r="FR123" s="388">
        <v>0</v>
      </c>
      <c r="FS123" s="388">
        <v>0</v>
      </c>
      <c r="FT123" s="387">
        <v>-888.89333333333332</v>
      </c>
      <c r="FU123" s="387">
        <v>-315.78916666666663</v>
      </c>
      <c r="FV123" s="388"/>
      <c r="FW123" s="388"/>
      <c r="FX123" s="387">
        <v>186921.34626249809</v>
      </c>
      <c r="FY123" s="378"/>
      <c r="FZ123" s="395">
        <f t="shared" si="14"/>
        <v>2257512.3451499776</v>
      </c>
      <c r="GA123" s="395">
        <f t="shared" si="14"/>
        <v>0</v>
      </c>
      <c r="GB123" s="395">
        <f t="shared" si="14"/>
        <v>0</v>
      </c>
      <c r="GC123" s="395">
        <f t="shared" si="14"/>
        <v>-10666.72</v>
      </c>
      <c r="GD123" s="395">
        <f t="shared" si="14"/>
        <v>-3789.4699999999989</v>
      </c>
      <c r="GE123" s="395">
        <f t="shared" si="14"/>
        <v>0</v>
      </c>
      <c r="GF123" s="378"/>
      <c r="GG123" s="395">
        <f t="shared" si="10"/>
        <v>564378.08628749428</v>
      </c>
      <c r="GH123" s="395">
        <f t="shared" si="15"/>
        <v>0</v>
      </c>
      <c r="GI123" s="395">
        <f t="shared" si="15"/>
        <v>0</v>
      </c>
      <c r="GJ123" s="395">
        <f t="shared" si="15"/>
        <v>-2666.68</v>
      </c>
      <c r="GK123" s="395">
        <f t="shared" si="15"/>
        <v>-947.36749999999984</v>
      </c>
      <c r="GL123" s="395">
        <f t="shared" si="15"/>
        <v>0</v>
      </c>
      <c r="GM123" s="395"/>
      <c r="GN123" s="395">
        <v>0</v>
      </c>
      <c r="GO123" s="377">
        <v>0</v>
      </c>
      <c r="GP123" s="378"/>
      <c r="GQ123" s="378"/>
      <c r="GR123" s="378"/>
      <c r="GS123" s="378"/>
      <c r="GT123" s="378"/>
      <c r="GU123" s="378">
        <v>8179</v>
      </c>
      <c r="GV123" s="378"/>
      <c r="GW123" s="378"/>
      <c r="GX123" s="378"/>
      <c r="GY123" s="378">
        <f t="shared" si="11"/>
        <v>564378.08628749428</v>
      </c>
      <c r="GZ123" s="378">
        <f t="shared" si="12"/>
        <v>0</v>
      </c>
      <c r="HA123" s="378">
        <f t="shared" si="13"/>
        <v>0</v>
      </c>
    </row>
    <row r="124" spans="1:209" customFormat="1" ht="15">
      <c r="A124" s="266">
        <v>3331</v>
      </c>
      <c r="B124" s="266">
        <v>103433</v>
      </c>
      <c r="C124" s="266" t="s">
        <v>706</v>
      </c>
      <c r="D124" s="175" t="s">
        <v>486</v>
      </c>
      <c r="E124" s="267" t="s">
        <v>573</v>
      </c>
      <c r="F124" s="267" t="s">
        <v>571</v>
      </c>
      <c r="G124" s="320"/>
      <c r="H124" s="377">
        <v>1314787.6202523585</v>
      </c>
      <c r="I124" s="377">
        <v>-5502.8799999999992</v>
      </c>
      <c r="J124" s="377">
        <v>-8213.56</v>
      </c>
      <c r="K124" s="377">
        <v>1301071.1802523586</v>
      </c>
      <c r="L124" s="378"/>
      <c r="M124" s="379">
        <v>109565.63502102987</v>
      </c>
      <c r="N124" s="379">
        <v>39996.402105263165</v>
      </c>
      <c r="O124" s="380"/>
      <c r="P124" s="380">
        <v>0</v>
      </c>
      <c r="Q124" s="380">
        <v>0</v>
      </c>
      <c r="R124" s="380">
        <v>0</v>
      </c>
      <c r="S124" s="380">
        <v>0</v>
      </c>
      <c r="T124" s="380">
        <v>0</v>
      </c>
      <c r="U124" s="380">
        <v>0</v>
      </c>
      <c r="V124" s="379">
        <v>-458.57333333333327</v>
      </c>
      <c r="W124" s="379">
        <v>-684.46333333333325</v>
      </c>
      <c r="X124" s="380"/>
      <c r="Y124" s="380">
        <v>0</v>
      </c>
      <c r="Z124" s="379">
        <v>148419.00045962635</v>
      </c>
      <c r="AA124" s="381">
        <v>109565.63502102987</v>
      </c>
      <c r="AB124" s="381"/>
      <c r="AC124" s="382"/>
      <c r="AD124" s="382">
        <v>0</v>
      </c>
      <c r="AE124" s="382">
        <v>0</v>
      </c>
      <c r="AF124" s="382">
        <v>0</v>
      </c>
      <c r="AG124" s="382"/>
      <c r="AH124" s="382">
        <v>0</v>
      </c>
      <c r="AI124" s="382">
        <v>0</v>
      </c>
      <c r="AJ124" s="381">
        <v>-458.57333333333327</v>
      </c>
      <c r="AK124" s="381">
        <v>-684.46333333333325</v>
      </c>
      <c r="AL124" s="382"/>
      <c r="AM124" s="382">
        <v>0</v>
      </c>
      <c r="AN124" s="381">
        <v>108422.5983543632</v>
      </c>
      <c r="AO124" s="383">
        <v>109565.63502102987</v>
      </c>
      <c r="AP124" s="383"/>
      <c r="AQ124" s="384"/>
      <c r="AR124" s="384">
        <v>0</v>
      </c>
      <c r="AS124" s="384">
        <v>0</v>
      </c>
      <c r="AT124" s="384">
        <v>0</v>
      </c>
      <c r="AU124" s="384"/>
      <c r="AV124" s="384">
        <v>0</v>
      </c>
      <c r="AW124" s="384">
        <v>0</v>
      </c>
      <c r="AX124" s="383">
        <v>-458.57333333333327</v>
      </c>
      <c r="AY124" s="383">
        <v>-684.46333333333325</v>
      </c>
      <c r="AZ124" s="384"/>
      <c r="BA124" s="384">
        <v>0</v>
      </c>
      <c r="BB124" s="383">
        <v>108422.5983543632</v>
      </c>
      <c r="BC124" s="385">
        <v>109565.63502102987</v>
      </c>
      <c r="BD124" s="385"/>
      <c r="BE124" s="386"/>
      <c r="BF124" s="386">
        <v>0</v>
      </c>
      <c r="BG124" s="386">
        <v>0</v>
      </c>
      <c r="BH124" s="386">
        <v>0</v>
      </c>
      <c r="BI124" s="386"/>
      <c r="BJ124" s="386">
        <v>0</v>
      </c>
      <c r="BK124" s="386">
        <v>0</v>
      </c>
      <c r="BL124" s="385">
        <v>-458.57333333333327</v>
      </c>
      <c r="BM124" s="385">
        <v>-684.46333333333325</v>
      </c>
      <c r="BN124" s="386"/>
      <c r="BO124" s="386"/>
      <c r="BP124" s="385">
        <v>108422.5983543632</v>
      </c>
      <c r="BQ124" s="387">
        <v>109565.63502102987</v>
      </c>
      <c r="BR124" s="387"/>
      <c r="BS124" s="388"/>
      <c r="BT124" s="388">
        <v>0</v>
      </c>
      <c r="BU124" s="388">
        <v>0</v>
      </c>
      <c r="BV124" s="388">
        <v>0</v>
      </c>
      <c r="BW124" s="388"/>
      <c r="BX124" s="388">
        <v>0</v>
      </c>
      <c r="BY124" s="388">
        <v>0</v>
      </c>
      <c r="BZ124" s="387">
        <v>-458.57333333333327</v>
      </c>
      <c r="CA124" s="387">
        <v>-684.46333333333325</v>
      </c>
      <c r="CB124" s="388"/>
      <c r="CC124" s="388"/>
      <c r="CD124" s="387">
        <v>108422.5983543632</v>
      </c>
      <c r="CE124" s="389">
        <v>109565.63502102987</v>
      </c>
      <c r="CF124" s="389">
        <v>24821.515789473688</v>
      </c>
      <c r="CG124" s="390"/>
      <c r="CH124" s="390">
        <v>0</v>
      </c>
      <c r="CI124" s="390">
        <v>0</v>
      </c>
      <c r="CJ124" s="390">
        <v>0</v>
      </c>
      <c r="CK124" s="390">
        <v>0</v>
      </c>
      <c r="CL124" s="390">
        <v>0</v>
      </c>
      <c r="CM124" s="390">
        <v>0</v>
      </c>
      <c r="CN124" s="389">
        <v>-458.57333333333327</v>
      </c>
      <c r="CO124" s="389">
        <v>-684.46333333333325</v>
      </c>
      <c r="CP124" s="390"/>
      <c r="CQ124" s="390"/>
      <c r="CR124" s="389">
        <v>133244.11414383686</v>
      </c>
      <c r="CS124" s="391">
        <v>109565.63502102987</v>
      </c>
      <c r="CT124" s="391"/>
      <c r="CU124" s="392"/>
      <c r="CV124" s="392">
        <v>0</v>
      </c>
      <c r="CW124" s="392">
        <v>0</v>
      </c>
      <c r="CX124" s="392">
        <v>0</v>
      </c>
      <c r="CY124" s="392"/>
      <c r="CZ124" s="392">
        <v>0</v>
      </c>
      <c r="DA124" s="392">
        <v>0</v>
      </c>
      <c r="DB124" s="391">
        <v>-458.57333333333327</v>
      </c>
      <c r="DC124" s="391">
        <v>-684.46333333333325</v>
      </c>
      <c r="DD124" s="392"/>
      <c r="DE124" s="392"/>
      <c r="DF124" s="391">
        <v>108422.5983543632</v>
      </c>
      <c r="DG124" s="385">
        <v>109565.63502102987</v>
      </c>
      <c r="DH124" s="385"/>
      <c r="DI124" s="386"/>
      <c r="DJ124" s="386">
        <v>0</v>
      </c>
      <c r="DK124" s="386">
        <v>0</v>
      </c>
      <c r="DL124" s="386">
        <v>0</v>
      </c>
      <c r="DM124" s="386"/>
      <c r="DN124" s="386">
        <v>0</v>
      </c>
      <c r="DO124" s="386">
        <v>0</v>
      </c>
      <c r="DP124" s="385">
        <v>-458.57333333333327</v>
      </c>
      <c r="DQ124" s="385">
        <v>-684.46333333333325</v>
      </c>
      <c r="DR124" s="386"/>
      <c r="DS124" s="386"/>
      <c r="DT124" s="385">
        <v>108422.5983543632</v>
      </c>
      <c r="DU124" s="393">
        <v>109565.63502102987</v>
      </c>
      <c r="DV124" s="393"/>
      <c r="DW124" s="394"/>
      <c r="DX124" s="394">
        <v>0</v>
      </c>
      <c r="DY124" s="394">
        <v>0</v>
      </c>
      <c r="DZ124" s="394">
        <v>0</v>
      </c>
      <c r="EA124" s="394"/>
      <c r="EB124" s="394">
        <v>0</v>
      </c>
      <c r="EC124" s="394">
        <v>0</v>
      </c>
      <c r="ED124" s="393">
        <v>-458.57333333333327</v>
      </c>
      <c r="EE124" s="393">
        <v>-684.46333333333325</v>
      </c>
      <c r="EF124" s="394"/>
      <c r="EG124" s="394"/>
      <c r="EH124" s="393">
        <v>108422.5983543632</v>
      </c>
      <c r="EI124" s="383">
        <v>109565.63502102987</v>
      </c>
      <c r="EJ124" s="383">
        <v>31116.014626038781</v>
      </c>
      <c r="EK124" s="384"/>
      <c r="EL124" s="384">
        <v>0</v>
      </c>
      <c r="EM124" s="384">
        <v>0</v>
      </c>
      <c r="EN124" s="384">
        <v>0</v>
      </c>
      <c r="EO124" s="384">
        <v>0</v>
      </c>
      <c r="EP124" s="384">
        <v>0</v>
      </c>
      <c r="EQ124" s="384">
        <v>0</v>
      </c>
      <c r="ER124" s="383">
        <v>-458.57333333333327</v>
      </c>
      <c r="ES124" s="383">
        <v>-684.46333333333325</v>
      </c>
      <c r="ET124" s="384"/>
      <c r="EU124" s="384"/>
      <c r="EV124" s="383">
        <v>139538.61298040196</v>
      </c>
      <c r="EW124" s="381">
        <v>109565.63502102987</v>
      </c>
      <c r="EX124" s="381"/>
      <c r="EY124" s="382"/>
      <c r="EZ124" s="382">
        <v>0</v>
      </c>
      <c r="FA124" s="382">
        <v>0</v>
      </c>
      <c r="FB124" s="382">
        <v>0</v>
      </c>
      <c r="FC124" s="382"/>
      <c r="FD124" s="382">
        <v>0</v>
      </c>
      <c r="FE124" s="382">
        <v>0</v>
      </c>
      <c r="FF124" s="381">
        <v>-458.57333333333327</v>
      </c>
      <c r="FG124" s="381">
        <v>-684.46333333333325</v>
      </c>
      <c r="FH124" s="382"/>
      <c r="FI124" s="382"/>
      <c r="FJ124" s="381">
        <v>108422.5983543632</v>
      </c>
      <c r="FK124" s="387">
        <v>109565.63502102987</v>
      </c>
      <c r="FL124" s="387"/>
      <c r="FM124" s="388"/>
      <c r="FN124" s="388">
        <v>0</v>
      </c>
      <c r="FO124" s="388">
        <v>0</v>
      </c>
      <c r="FP124" s="388">
        <v>0</v>
      </c>
      <c r="FQ124" s="388"/>
      <c r="FR124" s="388">
        <v>0</v>
      </c>
      <c r="FS124" s="388">
        <v>0</v>
      </c>
      <c r="FT124" s="387">
        <v>-458.57333333333327</v>
      </c>
      <c r="FU124" s="387">
        <v>-684.46333333333325</v>
      </c>
      <c r="FV124" s="388"/>
      <c r="FW124" s="388"/>
      <c r="FX124" s="387">
        <v>108422.5983543632</v>
      </c>
      <c r="FY124" s="378"/>
      <c r="FZ124" s="395">
        <f t="shared" si="14"/>
        <v>1410721.5527731343</v>
      </c>
      <c r="GA124" s="395">
        <f t="shared" si="14"/>
        <v>0</v>
      </c>
      <c r="GB124" s="395">
        <f t="shared" si="14"/>
        <v>0</v>
      </c>
      <c r="GC124" s="395">
        <f t="shared" si="14"/>
        <v>-5502.880000000001</v>
      </c>
      <c r="GD124" s="395">
        <f t="shared" si="14"/>
        <v>-8213.56</v>
      </c>
      <c r="GE124" s="395">
        <f t="shared" si="14"/>
        <v>0</v>
      </c>
      <c r="GF124" s="378"/>
      <c r="GG124" s="395">
        <f t="shared" si="10"/>
        <v>368693.30716835277</v>
      </c>
      <c r="GH124" s="395">
        <f t="shared" si="15"/>
        <v>0</v>
      </c>
      <c r="GI124" s="395">
        <f t="shared" si="15"/>
        <v>0</v>
      </c>
      <c r="GJ124" s="395">
        <f t="shared" si="15"/>
        <v>-1375.7199999999998</v>
      </c>
      <c r="GK124" s="395">
        <f t="shared" si="15"/>
        <v>-2053.39</v>
      </c>
      <c r="GL124" s="395">
        <f t="shared" si="15"/>
        <v>0</v>
      </c>
      <c r="GM124" s="395"/>
      <c r="GN124" s="395">
        <v>0</v>
      </c>
      <c r="GO124" s="377">
        <v>0</v>
      </c>
      <c r="GP124" s="378"/>
      <c r="GQ124" s="378"/>
      <c r="GR124" s="378"/>
      <c r="GS124" s="378"/>
      <c r="GT124" s="378"/>
      <c r="GU124" s="378">
        <v>7425</v>
      </c>
      <c r="GV124" s="378"/>
      <c r="GW124" s="378"/>
      <c r="GX124" s="378"/>
      <c r="GY124" s="378">
        <f t="shared" si="11"/>
        <v>368693.30716835277</v>
      </c>
      <c r="GZ124" s="378">
        <f t="shared" si="12"/>
        <v>0</v>
      </c>
      <c r="HA124" s="378">
        <f t="shared" si="13"/>
        <v>0</v>
      </c>
    </row>
    <row r="125" spans="1:209" customFormat="1" ht="15">
      <c r="A125" s="266">
        <v>3386</v>
      </c>
      <c r="B125" s="266">
        <v>103470</v>
      </c>
      <c r="C125" s="266" t="s">
        <v>708</v>
      </c>
      <c r="D125" s="175" t="s">
        <v>488</v>
      </c>
      <c r="E125" s="267" t="s">
        <v>573</v>
      </c>
      <c r="F125" s="267" t="s">
        <v>571</v>
      </c>
      <c r="G125" s="320"/>
      <c r="H125" s="377">
        <v>1394401.765524223</v>
      </c>
      <c r="I125" s="377">
        <v>-5528.96</v>
      </c>
      <c r="J125" s="377">
        <v>-5511.96</v>
      </c>
      <c r="K125" s="377">
        <v>1383360.8455242231</v>
      </c>
      <c r="L125" s="378"/>
      <c r="M125" s="379">
        <v>116200.14712701859</v>
      </c>
      <c r="N125" s="379">
        <v>37677.804210526316</v>
      </c>
      <c r="O125" s="380"/>
      <c r="P125" s="380">
        <v>0</v>
      </c>
      <c r="Q125" s="380">
        <v>0</v>
      </c>
      <c r="R125" s="380">
        <v>0</v>
      </c>
      <c r="S125" s="380">
        <v>0</v>
      </c>
      <c r="T125" s="380">
        <v>0</v>
      </c>
      <c r="U125" s="380">
        <v>0</v>
      </c>
      <c r="V125" s="379">
        <v>-460.74666666666667</v>
      </c>
      <c r="W125" s="379">
        <v>-459.33</v>
      </c>
      <c r="X125" s="380"/>
      <c r="Y125" s="380">
        <v>0</v>
      </c>
      <c r="Z125" s="379">
        <v>152957.87467087823</v>
      </c>
      <c r="AA125" s="381">
        <v>116200.14712701859</v>
      </c>
      <c r="AB125" s="381"/>
      <c r="AC125" s="382"/>
      <c r="AD125" s="382">
        <v>0</v>
      </c>
      <c r="AE125" s="382">
        <v>0</v>
      </c>
      <c r="AF125" s="382">
        <v>0</v>
      </c>
      <c r="AG125" s="382"/>
      <c r="AH125" s="382">
        <v>0</v>
      </c>
      <c r="AI125" s="382">
        <v>0</v>
      </c>
      <c r="AJ125" s="381">
        <v>-460.74666666666667</v>
      </c>
      <c r="AK125" s="381">
        <v>-459.33</v>
      </c>
      <c r="AL125" s="382"/>
      <c r="AM125" s="382">
        <v>0</v>
      </c>
      <c r="AN125" s="381">
        <v>115280.07046035191</v>
      </c>
      <c r="AO125" s="383">
        <v>116200.14712701859</v>
      </c>
      <c r="AP125" s="383"/>
      <c r="AQ125" s="384"/>
      <c r="AR125" s="384">
        <v>0</v>
      </c>
      <c r="AS125" s="384">
        <v>0</v>
      </c>
      <c r="AT125" s="384">
        <v>0</v>
      </c>
      <c r="AU125" s="384"/>
      <c r="AV125" s="384">
        <v>0</v>
      </c>
      <c r="AW125" s="384">
        <v>0</v>
      </c>
      <c r="AX125" s="383">
        <v>-460.74666666666667</v>
      </c>
      <c r="AY125" s="383">
        <v>-459.33</v>
      </c>
      <c r="AZ125" s="384"/>
      <c r="BA125" s="384">
        <v>0</v>
      </c>
      <c r="BB125" s="383">
        <v>115280.07046035191</v>
      </c>
      <c r="BC125" s="385">
        <v>116200.14712701859</v>
      </c>
      <c r="BD125" s="385"/>
      <c r="BE125" s="386"/>
      <c r="BF125" s="386">
        <v>0</v>
      </c>
      <c r="BG125" s="386">
        <v>0</v>
      </c>
      <c r="BH125" s="386">
        <v>0</v>
      </c>
      <c r="BI125" s="386"/>
      <c r="BJ125" s="386">
        <v>0</v>
      </c>
      <c r="BK125" s="386">
        <v>0</v>
      </c>
      <c r="BL125" s="385">
        <v>-460.74666666666667</v>
      </c>
      <c r="BM125" s="385">
        <v>-459.33</v>
      </c>
      <c r="BN125" s="386"/>
      <c r="BO125" s="386"/>
      <c r="BP125" s="385">
        <v>115280.07046035191</v>
      </c>
      <c r="BQ125" s="387">
        <v>116200.14712701859</v>
      </c>
      <c r="BR125" s="387"/>
      <c r="BS125" s="388"/>
      <c r="BT125" s="388">
        <v>0</v>
      </c>
      <c r="BU125" s="388">
        <v>0</v>
      </c>
      <c r="BV125" s="388">
        <v>0</v>
      </c>
      <c r="BW125" s="388"/>
      <c r="BX125" s="388">
        <v>0</v>
      </c>
      <c r="BY125" s="388">
        <v>0</v>
      </c>
      <c r="BZ125" s="387">
        <v>-460.74666666666667</v>
      </c>
      <c r="CA125" s="387">
        <v>-459.33</v>
      </c>
      <c r="CB125" s="388"/>
      <c r="CC125" s="388"/>
      <c r="CD125" s="387">
        <v>115280.07046035191</v>
      </c>
      <c r="CE125" s="389">
        <v>116200.14712701859</v>
      </c>
      <c r="CF125" s="389">
        <v>29571.305263157894</v>
      </c>
      <c r="CG125" s="390"/>
      <c r="CH125" s="390">
        <v>0</v>
      </c>
      <c r="CI125" s="390">
        <v>0</v>
      </c>
      <c r="CJ125" s="390">
        <v>0</v>
      </c>
      <c r="CK125" s="390">
        <v>0</v>
      </c>
      <c r="CL125" s="390">
        <v>0</v>
      </c>
      <c r="CM125" s="390">
        <v>0</v>
      </c>
      <c r="CN125" s="389">
        <v>-460.74666666666667</v>
      </c>
      <c r="CO125" s="389">
        <v>-459.33</v>
      </c>
      <c r="CP125" s="390"/>
      <c r="CQ125" s="390"/>
      <c r="CR125" s="389">
        <v>144851.37572350982</v>
      </c>
      <c r="CS125" s="391">
        <v>116200.14712701859</v>
      </c>
      <c r="CT125" s="391"/>
      <c r="CU125" s="392"/>
      <c r="CV125" s="392">
        <v>0</v>
      </c>
      <c r="CW125" s="392">
        <v>0</v>
      </c>
      <c r="CX125" s="392">
        <v>0</v>
      </c>
      <c r="CY125" s="392"/>
      <c r="CZ125" s="392">
        <v>0</v>
      </c>
      <c r="DA125" s="392">
        <v>0</v>
      </c>
      <c r="DB125" s="391">
        <v>-460.74666666666667</v>
      </c>
      <c r="DC125" s="391">
        <v>-459.33</v>
      </c>
      <c r="DD125" s="392"/>
      <c r="DE125" s="392"/>
      <c r="DF125" s="391">
        <v>115280.07046035191</v>
      </c>
      <c r="DG125" s="385">
        <v>116200.14712701859</v>
      </c>
      <c r="DH125" s="385"/>
      <c r="DI125" s="386"/>
      <c r="DJ125" s="386">
        <v>0</v>
      </c>
      <c r="DK125" s="386">
        <v>0</v>
      </c>
      <c r="DL125" s="386">
        <v>0</v>
      </c>
      <c r="DM125" s="386"/>
      <c r="DN125" s="386">
        <v>0</v>
      </c>
      <c r="DO125" s="386">
        <v>0</v>
      </c>
      <c r="DP125" s="385">
        <v>-460.74666666666667</v>
      </c>
      <c r="DQ125" s="385">
        <v>-459.33</v>
      </c>
      <c r="DR125" s="386"/>
      <c r="DS125" s="386"/>
      <c r="DT125" s="385">
        <v>115280.07046035191</v>
      </c>
      <c r="DU125" s="393">
        <v>116200.14712701859</v>
      </c>
      <c r="DV125" s="393"/>
      <c r="DW125" s="394"/>
      <c r="DX125" s="394">
        <v>0</v>
      </c>
      <c r="DY125" s="394">
        <v>0</v>
      </c>
      <c r="DZ125" s="394">
        <v>0</v>
      </c>
      <c r="EA125" s="394"/>
      <c r="EB125" s="394">
        <v>0</v>
      </c>
      <c r="EC125" s="394">
        <v>0</v>
      </c>
      <c r="ED125" s="393">
        <v>-460.74666666666667</v>
      </c>
      <c r="EE125" s="393">
        <v>-459.33</v>
      </c>
      <c r="EF125" s="394"/>
      <c r="EG125" s="394"/>
      <c r="EH125" s="393">
        <v>115280.07046035191</v>
      </c>
      <c r="EI125" s="383">
        <v>116200.14712701859</v>
      </c>
      <c r="EJ125" s="383">
        <v>29616.603656509702</v>
      </c>
      <c r="EK125" s="384"/>
      <c r="EL125" s="384">
        <v>0</v>
      </c>
      <c r="EM125" s="384">
        <v>0</v>
      </c>
      <c r="EN125" s="384">
        <v>0</v>
      </c>
      <c r="EO125" s="384">
        <v>0</v>
      </c>
      <c r="EP125" s="384">
        <v>0</v>
      </c>
      <c r="EQ125" s="384">
        <v>0</v>
      </c>
      <c r="ER125" s="383">
        <v>-460.74666666666667</v>
      </c>
      <c r="ES125" s="383">
        <v>-459.33</v>
      </c>
      <c r="ET125" s="384"/>
      <c r="EU125" s="384"/>
      <c r="EV125" s="383">
        <v>144896.67411686163</v>
      </c>
      <c r="EW125" s="381">
        <v>116200.14712701859</v>
      </c>
      <c r="EX125" s="381"/>
      <c r="EY125" s="382"/>
      <c r="EZ125" s="382">
        <v>0</v>
      </c>
      <c r="FA125" s="382">
        <v>0</v>
      </c>
      <c r="FB125" s="382">
        <v>0</v>
      </c>
      <c r="FC125" s="382"/>
      <c r="FD125" s="382">
        <v>0</v>
      </c>
      <c r="FE125" s="382">
        <v>0</v>
      </c>
      <c r="FF125" s="381">
        <v>-460.74666666666667</v>
      </c>
      <c r="FG125" s="381">
        <v>-459.33</v>
      </c>
      <c r="FH125" s="382"/>
      <c r="FI125" s="382"/>
      <c r="FJ125" s="381">
        <v>115280.07046035191</v>
      </c>
      <c r="FK125" s="387">
        <v>116200.14712701859</v>
      </c>
      <c r="FL125" s="387"/>
      <c r="FM125" s="388"/>
      <c r="FN125" s="388">
        <v>0</v>
      </c>
      <c r="FO125" s="388">
        <v>0</v>
      </c>
      <c r="FP125" s="388">
        <v>0</v>
      </c>
      <c r="FQ125" s="388"/>
      <c r="FR125" s="388">
        <v>0</v>
      </c>
      <c r="FS125" s="388">
        <v>0</v>
      </c>
      <c r="FT125" s="387">
        <v>-460.74666666666667</v>
      </c>
      <c r="FU125" s="387">
        <v>-459.33</v>
      </c>
      <c r="FV125" s="388"/>
      <c r="FW125" s="388"/>
      <c r="FX125" s="387">
        <v>115280.07046035191</v>
      </c>
      <c r="FY125" s="378"/>
      <c r="FZ125" s="395">
        <f t="shared" si="14"/>
        <v>1491267.4786544167</v>
      </c>
      <c r="GA125" s="395">
        <f t="shared" si="14"/>
        <v>0</v>
      </c>
      <c r="GB125" s="395">
        <f t="shared" si="14"/>
        <v>0</v>
      </c>
      <c r="GC125" s="395">
        <f t="shared" si="14"/>
        <v>-5528.9600000000019</v>
      </c>
      <c r="GD125" s="395">
        <f t="shared" si="14"/>
        <v>-5511.96</v>
      </c>
      <c r="GE125" s="395">
        <f t="shared" si="14"/>
        <v>0</v>
      </c>
      <c r="GF125" s="378"/>
      <c r="GG125" s="395">
        <f t="shared" si="10"/>
        <v>386278.24559158209</v>
      </c>
      <c r="GH125" s="395">
        <f t="shared" si="15"/>
        <v>0</v>
      </c>
      <c r="GI125" s="395">
        <f t="shared" si="15"/>
        <v>0</v>
      </c>
      <c r="GJ125" s="395">
        <f t="shared" si="15"/>
        <v>-1382.24</v>
      </c>
      <c r="GK125" s="395">
        <f t="shared" si="15"/>
        <v>-1377.99</v>
      </c>
      <c r="GL125" s="395">
        <f t="shared" si="15"/>
        <v>0</v>
      </c>
      <c r="GM125" s="395"/>
      <c r="GN125" s="395">
        <v>0</v>
      </c>
      <c r="GO125" s="377">
        <v>0</v>
      </c>
      <c r="GP125" s="378"/>
      <c r="GQ125" s="378"/>
      <c r="GR125" s="378"/>
      <c r="GS125" s="378"/>
      <c r="GT125" s="378"/>
      <c r="GU125" s="378">
        <v>7429</v>
      </c>
      <c r="GV125" s="378"/>
      <c r="GW125" s="378"/>
      <c r="GX125" s="378"/>
      <c r="GY125" s="378">
        <f t="shared" si="11"/>
        <v>386278.24559158209</v>
      </c>
      <c r="GZ125" s="378">
        <f t="shared" si="12"/>
        <v>0</v>
      </c>
      <c r="HA125" s="378">
        <f t="shared" si="13"/>
        <v>0</v>
      </c>
    </row>
    <row r="126" spans="1:209" customFormat="1" ht="15">
      <c r="A126" s="266">
        <v>3363</v>
      </c>
      <c r="B126" s="266">
        <v>103455</v>
      </c>
      <c r="C126" s="266" t="s">
        <v>615</v>
      </c>
      <c r="D126" s="175" t="s">
        <v>395</v>
      </c>
      <c r="E126" s="267" t="s">
        <v>573</v>
      </c>
      <c r="F126" s="267" t="s">
        <v>571</v>
      </c>
      <c r="G126" s="320"/>
      <c r="H126" s="377">
        <v>1609049.8271546587</v>
      </c>
      <c r="I126" s="377">
        <v>-7589.28</v>
      </c>
      <c r="J126" s="377">
        <v>-3073.98</v>
      </c>
      <c r="K126" s="377">
        <v>1598386.5671546587</v>
      </c>
      <c r="L126" s="378"/>
      <c r="M126" s="379">
        <v>134087.48559622155</v>
      </c>
      <c r="N126" s="379">
        <v>16539.886315789478</v>
      </c>
      <c r="O126" s="380"/>
      <c r="P126" s="380">
        <v>0</v>
      </c>
      <c r="Q126" s="380">
        <v>0</v>
      </c>
      <c r="R126" s="380">
        <v>0</v>
      </c>
      <c r="S126" s="380">
        <v>0</v>
      </c>
      <c r="T126" s="380">
        <v>0</v>
      </c>
      <c r="U126" s="380">
        <v>0</v>
      </c>
      <c r="V126" s="379">
        <v>-632.43999999999994</v>
      </c>
      <c r="W126" s="379">
        <v>-256.16500000000002</v>
      </c>
      <c r="X126" s="380"/>
      <c r="Y126" s="380">
        <v>0</v>
      </c>
      <c r="Z126" s="379">
        <v>149738.76691201102</v>
      </c>
      <c r="AA126" s="381">
        <v>134087.48559622155</v>
      </c>
      <c r="AB126" s="381"/>
      <c r="AC126" s="382"/>
      <c r="AD126" s="382">
        <v>0</v>
      </c>
      <c r="AE126" s="382">
        <v>0</v>
      </c>
      <c r="AF126" s="382">
        <v>0</v>
      </c>
      <c r="AG126" s="382"/>
      <c r="AH126" s="382">
        <v>0</v>
      </c>
      <c r="AI126" s="382">
        <v>0</v>
      </c>
      <c r="AJ126" s="381">
        <v>-632.43999999999994</v>
      </c>
      <c r="AK126" s="381">
        <v>-256.16500000000002</v>
      </c>
      <c r="AL126" s="382"/>
      <c r="AM126" s="382">
        <v>0</v>
      </c>
      <c r="AN126" s="381">
        <v>133198.88059622154</v>
      </c>
      <c r="AO126" s="383">
        <v>134087.48559622155</v>
      </c>
      <c r="AP126" s="383"/>
      <c r="AQ126" s="384"/>
      <c r="AR126" s="384">
        <v>0</v>
      </c>
      <c r="AS126" s="384">
        <v>0</v>
      </c>
      <c r="AT126" s="384">
        <v>0</v>
      </c>
      <c r="AU126" s="384"/>
      <c r="AV126" s="384">
        <v>0</v>
      </c>
      <c r="AW126" s="384">
        <v>0</v>
      </c>
      <c r="AX126" s="383">
        <v>-632.43999999999994</v>
      </c>
      <c r="AY126" s="383">
        <v>-256.16500000000002</v>
      </c>
      <c r="AZ126" s="384"/>
      <c r="BA126" s="384">
        <v>0</v>
      </c>
      <c r="BB126" s="383">
        <v>133198.88059622154</v>
      </c>
      <c r="BC126" s="385">
        <v>134087.48559622155</v>
      </c>
      <c r="BD126" s="385"/>
      <c r="BE126" s="386"/>
      <c r="BF126" s="386">
        <v>0</v>
      </c>
      <c r="BG126" s="386">
        <v>0</v>
      </c>
      <c r="BH126" s="386">
        <v>0</v>
      </c>
      <c r="BI126" s="386"/>
      <c r="BJ126" s="386">
        <v>0</v>
      </c>
      <c r="BK126" s="386">
        <v>0</v>
      </c>
      <c r="BL126" s="385">
        <v>-632.43999999999994</v>
      </c>
      <c r="BM126" s="385">
        <v>-256.16500000000002</v>
      </c>
      <c r="BN126" s="386"/>
      <c r="BO126" s="386"/>
      <c r="BP126" s="385">
        <v>133198.88059622154</v>
      </c>
      <c r="BQ126" s="387">
        <v>134087.48559622155</v>
      </c>
      <c r="BR126" s="387"/>
      <c r="BS126" s="388"/>
      <c r="BT126" s="388">
        <v>0</v>
      </c>
      <c r="BU126" s="388">
        <v>0</v>
      </c>
      <c r="BV126" s="388">
        <v>0</v>
      </c>
      <c r="BW126" s="388"/>
      <c r="BX126" s="388">
        <v>0</v>
      </c>
      <c r="BY126" s="388">
        <v>0</v>
      </c>
      <c r="BZ126" s="387">
        <v>-632.43999999999994</v>
      </c>
      <c r="CA126" s="387">
        <v>-256.16500000000002</v>
      </c>
      <c r="CB126" s="388"/>
      <c r="CC126" s="388"/>
      <c r="CD126" s="387">
        <v>133198.88059622154</v>
      </c>
      <c r="CE126" s="389">
        <v>134087.48559622155</v>
      </c>
      <c r="CF126" s="389">
        <v>23259.572631578947</v>
      </c>
      <c r="CG126" s="390"/>
      <c r="CH126" s="390">
        <v>0</v>
      </c>
      <c r="CI126" s="390">
        <v>0</v>
      </c>
      <c r="CJ126" s="390">
        <v>0</v>
      </c>
      <c r="CK126" s="390">
        <v>0</v>
      </c>
      <c r="CL126" s="390">
        <v>0</v>
      </c>
      <c r="CM126" s="390">
        <v>0</v>
      </c>
      <c r="CN126" s="389">
        <v>-632.43999999999994</v>
      </c>
      <c r="CO126" s="389">
        <v>-256.16500000000002</v>
      </c>
      <c r="CP126" s="390"/>
      <c r="CQ126" s="390"/>
      <c r="CR126" s="389">
        <v>156458.45322780049</v>
      </c>
      <c r="CS126" s="391">
        <v>134087.48559622155</v>
      </c>
      <c r="CT126" s="391"/>
      <c r="CU126" s="392"/>
      <c r="CV126" s="392">
        <v>0</v>
      </c>
      <c r="CW126" s="392">
        <v>0</v>
      </c>
      <c r="CX126" s="392">
        <v>0</v>
      </c>
      <c r="CY126" s="392"/>
      <c r="CZ126" s="392">
        <v>0</v>
      </c>
      <c r="DA126" s="392">
        <v>0</v>
      </c>
      <c r="DB126" s="391">
        <v>-632.43999999999994</v>
      </c>
      <c r="DC126" s="391">
        <v>-256.16500000000002</v>
      </c>
      <c r="DD126" s="392"/>
      <c r="DE126" s="392"/>
      <c r="DF126" s="391">
        <v>133198.88059622154</v>
      </c>
      <c r="DG126" s="385">
        <v>134087.48559622155</v>
      </c>
      <c r="DH126" s="385"/>
      <c r="DI126" s="386"/>
      <c r="DJ126" s="386">
        <v>0</v>
      </c>
      <c r="DK126" s="386">
        <v>0</v>
      </c>
      <c r="DL126" s="386">
        <v>0</v>
      </c>
      <c r="DM126" s="386"/>
      <c r="DN126" s="386">
        <v>0</v>
      </c>
      <c r="DO126" s="386">
        <v>0</v>
      </c>
      <c r="DP126" s="385">
        <v>-632.43999999999994</v>
      </c>
      <c r="DQ126" s="385">
        <v>-256.16500000000002</v>
      </c>
      <c r="DR126" s="386"/>
      <c r="DS126" s="386"/>
      <c r="DT126" s="385">
        <v>133198.88059622154</v>
      </c>
      <c r="DU126" s="393">
        <v>134087.48559622155</v>
      </c>
      <c r="DV126" s="393"/>
      <c r="DW126" s="394"/>
      <c r="DX126" s="394">
        <v>0</v>
      </c>
      <c r="DY126" s="394">
        <v>0</v>
      </c>
      <c r="DZ126" s="394">
        <v>0</v>
      </c>
      <c r="EA126" s="394"/>
      <c r="EB126" s="394">
        <v>0</v>
      </c>
      <c r="EC126" s="394">
        <v>0</v>
      </c>
      <c r="ED126" s="393">
        <v>-632.43999999999994</v>
      </c>
      <c r="EE126" s="393">
        <v>-256.16500000000002</v>
      </c>
      <c r="EF126" s="394"/>
      <c r="EG126" s="394"/>
      <c r="EH126" s="393">
        <v>133198.88059622154</v>
      </c>
      <c r="EI126" s="383">
        <v>134087.48559622155</v>
      </c>
      <c r="EJ126" s="383">
        <v>16680.186149584493</v>
      </c>
      <c r="EK126" s="384"/>
      <c r="EL126" s="384">
        <v>0</v>
      </c>
      <c r="EM126" s="384">
        <v>0</v>
      </c>
      <c r="EN126" s="384">
        <v>0</v>
      </c>
      <c r="EO126" s="384">
        <v>0</v>
      </c>
      <c r="EP126" s="384">
        <v>0</v>
      </c>
      <c r="EQ126" s="384">
        <v>0</v>
      </c>
      <c r="ER126" s="383">
        <v>-632.43999999999994</v>
      </c>
      <c r="ES126" s="383">
        <v>-256.16500000000002</v>
      </c>
      <c r="ET126" s="384"/>
      <c r="EU126" s="384"/>
      <c r="EV126" s="383">
        <v>149879.06674580605</v>
      </c>
      <c r="EW126" s="381">
        <v>134087.48559622155</v>
      </c>
      <c r="EX126" s="381"/>
      <c r="EY126" s="382"/>
      <c r="EZ126" s="382">
        <v>0</v>
      </c>
      <c r="FA126" s="382">
        <v>0</v>
      </c>
      <c r="FB126" s="382">
        <v>0</v>
      </c>
      <c r="FC126" s="382"/>
      <c r="FD126" s="382">
        <v>0</v>
      </c>
      <c r="FE126" s="382">
        <v>0</v>
      </c>
      <c r="FF126" s="381">
        <v>-632.43999999999994</v>
      </c>
      <c r="FG126" s="381">
        <v>-256.16500000000002</v>
      </c>
      <c r="FH126" s="382"/>
      <c r="FI126" s="382"/>
      <c r="FJ126" s="381">
        <v>133198.88059622154</v>
      </c>
      <c r="FK126" s="387">
        <v>134087.48559622155</v>
      </c>
      <c r="FL126" s="387"/>
      <c r="FM126" s="388"/>
      <c r="FN126" s="388">
        <v>0</v>
      </c>
      <c r="FO126" s="388">
        <v>0</v>
      </c>
      <c r="FP126" s="388">
        <v>0</v>
      </c>
      <c r="FQ126" s="388"/>
      <c r="FR126" s="388">
        <v>0</v>
      </c>
      <c r="FS126" s="388">
        <v>0</v>
      </c>
      <c r="FT126" s="387">
        <v>-632.43999999999994</v>
      </c>
      <c r="FU126" s="387">
        <v>-256.16500000000002</v>
      </c>
      <c r="FV126" s="388"/>
      <c r="FW126" s="388"/>
      <c r="FX126" s="387">
        <v>133198.88059622154</v>
      </c>
      <c r="FY126" s="378"/>
      <c r="FZ126" s="395">
        <f t="shared" si="14"/>
        <v>1665529.4722516118</v>
      </c>
      <c r="GA126" s="395">
        <f t="shared" si="14"/>
        <v>0</v>
      </c>
      <c r="GB126" s="395">
        <f t="shared" si="14"/>
        <v>0</v>
      </c>
      <c r="GC126" s="395">
        <f t="shared" si="14"/>
        <v>-7589.2799999999979</v>
      </c>
      <c r="GD126" s="395">
        <f t="shared" si="14"/>
        <v>-3073.98</v>
      </c>
      <c r="GE126" s="395">
        <f t="shared" si="14"/>
        <v>0</v>
      </c>
      <c r="GF126" s="378"/>
      <c r="GG126" s="395">
        <f t="shared" si="10"/>
        <v>418802.34310445411</v>
      </c>
      <c r="GH126" s="395">
        <f t="shared" si="15"/>
        <v>0</v>
      </c>
      <c r="GI126" s="395">
        <f t="shared" si="15"/>
        <v>0</v>
      </c>
      <c r="GJ126" s="395">
        <f t="shared" si="15"/>
        <v>-1897.3199999999997</v>
      </c>
      <c r="GK126" s="395">
        <f t="shared" si="15"/>
        <v>-768.49500000000012</v>
      </c>
      <c r="GL126" s="395">
        <f t="shared" si="15"/>
        <v>0</v>
      </c>
      <c r="GM126" s="395"/>
      <c r="GN126" s="395">
        <v>0</v>
      </c>
      <c r="GO126" s="377">
        <v>0</v>
      </c>
      <c r="GP126" s="378"/>
      <c r="GQ126" s="378"/>
      <c r="GR126" s="378"/>
      <c r="GS126" s="378"/>
      <c r="GT126" s="378"/>
      <c r="GU126" s="378">
        <v>7867</v>
      </c>
      <c r="GV126" s="378"/>
      <c r="GW126" s="378"/>
      <c r="GX126" s="378"/>
      <c r="GY126" s="378">
        <f t="shared" si="11"/>
        <v>418802.34310445411</v>
      </c>
      <c r="GZ126" s="378">
        <f t="shared" si="12"/>
        <v>0</v>
      </c>
      <c r="HA126" s="378">
        <f t="shared" si="13"/>
        <v>0</v>
      </c>
    </row>
    <row r="127" spans="1:209" customFormat="1" ht="15">
      <c r="A127" s="266">
        <v>3355</v>
      </c>
      <c r="B127" s="266">
        <v>103447</v>
      </c>
      <c r="C127" s="266" t="s">
        <v>764</v>
      </c>
      <c r="D127" s="175" t="s">
        <v>543</v>
      </c>
      <c r="E127" s="267" t="s">
        <v>573</v>
      </c>
      <c r="F127" s="267" t="s">
        <v>571</v>
      </c>
      <c r="G127" s="320"/>
      <c r="H127" s="377">
        <v>2077094.6601073169</v>
      </c>
      <c r="I127" s="377">
        <v>-10171.199999999999</v>
      </c>
      <c r="J127" s="377">
        <v>-6200.96</v>
      </c>
      <c r="K127" s="377">
        <v>2060722.500107317</v>
      </c>
      <c r="L127" s="378"/>
      <c r="M127" s="379">
        <v>173091.22167560973</v>
      </c>
      <c r="N127" s="379">
        <v>0</v>
      </c>
      <c r="O127" s="380"/>
      <c r="P127" s="380">
        <v>0</v>
      </c>
      <c r="Q127" s="380">
        <v>0</v>
      </c>
      <c r="R127" s="380">
        <v>0</v>
      </c>
      <c r="S127" s="380">
        <v>0</v>
      </c>
      <c r="T127" s="380">
        <v>0</v>
      </c>
      <c r="U127" s="380">
        <v>0</v>
      </c>
      <c r="V127" s="379">
        <v>-847.59999999999991</v>
      </c>
      <c r="W127" s="379">
        <v>-516.74666666666667</v>
      </c>
      <c r="X127" s="380"/>
      <c r="Y127" s="380">
        <v>0</v>
      </c>
      <c r="Z127" s="379">
        <v>171726.87500894305</v>
      </c>
      <c r="AA127" s="381">
        <v>173091.22167560973</v>
      </c>
      <c r="AB127" s="381"/>
      <c r="AC127" s="382"/>
      <c r="AD127" s="382">
        <v>0</v>
      </c>
      <c r="AE127" s="382">
        <v>0</v>
      </c>
      <c r="AF127" s="382">
        <v>0</v>
      </c>
      <c r="AG127" s="382"/>
      <c r="AH127" s="382">
        <v>0</v>
      </c>
      <c r="AI127" s="382">
        <v>0</v>
      </c>
      <c r="AJ127" s="381">
        <v>-847.59999999999991</v>
      </c>
      <c r="AK127" s="381">
        <v>-516.74666666666667</v>
      </c>
      <c r="AL127" s="382"/>
      <c r="AM127" s="382">
        <v>0</v>
      </c>
      <c r="AN127" s="381">
        <v>171726.87500894305</v>
      </c>
      <c r="AO127" s="383">
        <v>173091.22167560973</v>
      </c>
      <c r="AP127" s="383"/>
      <c r="AQ127" s="384"/>
      <c r="AR127" s="384">
        <v>0</v>
      </c>
      <c r="AS127" s="384">
        <v>0</v>
      </c>
      <c r="AT127" s="384">
        <v>0</v>
      </c>
      <c r="AU127" s="384"/>
      <c r="AV127" s="384">
        <v>0</v>
      </c>
      <c r="AW127" s="384">
        <v>0</v>
      </c>
      <c r="AX127" s="383">
        <v>-847.59999999999991</v>
      </c>
      <c r="AY127" s="383">
        <v>-516.74666666666667</v>
      </c>
      <c r="AZ127" s="384"/>
      <c r="BA127" s="384">
        <v>0</v>
      </c>
      <c r="BB127" s="383">
        <v>171726.87500894305</v>
      </c>
      <c r="BC127" s="385">
        <v>173091.22167560973</v>
      </c>
      <c r="BD127" s="385"/>
      <c r="BE127" s="386"/>
      <c r="BF127" s="386">
        <v>0</v>
      </c>
      <c r="BG127" s="386">
        <v>0</v>
      </c>
      <c r="BH127" s="386">
        <v>0</v>
      </c>
      <c r="BI127" s="386"/>
      <c r="BJ127" s="386">
        <v>0</v>
      </c>
      <c r="BK127" s="386">
        <v>0</v>
      </c>
      <c r="BL127" s="385">
        <v>-847.59999999999991</v>
      </c>
      <c r="BM127" s="385">
        <v>-516.74666666666667</v>
      </c>
      <c r="BN127" s="386"/>
      <c r="BO127" s="386"/>
      <c r="BP127" s="385">
        <v>171726.87500894305</v>
      </c>
      <c r="BQ127" s="387">
        <v>173091.22167560973</v>
      </c>
      <c r="BR127" s="387"/>
      <c r="BS127" s="388"/>
      <c r="BT127" s="388">
        <v>0</v>
      </c>
      <c r="BU127" s="388">
        <v>0</v>
      </c>
      <c r="BV127" s="388">
        <v>0</v>
      </c>
      <c r="BW127" s="388"/>
      <c r="BX127" s="388">
        <v>0</v>
      </c>
      <c r="BY127" s="388">
        <v>0</v>
      </c>
      <c r="BZ127" s="387">
        <v>-847.59999999999991</v>
      </c>
      <c r="CA127" s="387">
        <v>-516.74666666666667</v>
      </c>
      <c r="CB127" s="388"/>
      <c r="CC127" s="388"/>
      <c r="CD127" s="387">
        <v>171726.87500894305</v>
      </c>
      <c r="CE127" s="389">
        <v>173091.22167560973</v>
      </c>
      <c r="CF127" s="389">
        <v>0</v>
      </c>
      <c r="CG127" s="390"/>
      <c r="CH127" s="390">
        <v>0</v>
      </c>
      <c r="CI127" s="390">
        <v>0</v>
      </c>
      <c r="CJ127" s="390">
        <v>0</v>
      </c>
      <c r="CK127" s="390">
        <v>0</v>
      </c>
      <c r="CL127" s="390">
        <v>0</v>
      </c>
      <c r="CM127" s="390">
        <v>0</v>
      </c>
      <c r="CN127" s="389">
        <v>-847.59999999999991</v>
      </c>
      <c r="CO127" s="389">
        <v>-516.74666666666667</v>
      </c>
      <c r="CP127" s="390"/>
      <c r="CQ127" s="390"/>
      <c r="CR127" s="389">
        <v>171726.87500894305</v>
      </c>
      <c r="CS127" s="391">
        <v>173091.22167560973</v>
      </c>
      <c r="CT127" s="391"/>
      <c r="CU127" s="392"/>
      <c r="CV127" s="392">
        <v>0</v>
      </c>
      <c r="CW127" s="392">
        <v>0</v>
      </c>
      <c r="CX127" s="392">
        <v>0</v>
      </c>
      <c r="CY127" s="392"/>
      <c r="CZ127" s="392">
        <v>0</v>
      </c>
      <c r="DA127" s="392">
        <v>0</v>
      </c>
      <c r="DB127" s="391">
        <v>-847.59999999999991</v>
      </c>
      <c r="DC127" s="391">
        <v>-516.74666666666667</v>
      </c>
      <c r="DD127" s="392"/>
      <c r="DE127" s="392"/>
      <c r="DF127" s="391">
        <v>171726.87500894305</v>
      </c>
      <c r="DG127" s="385">
        <v>173091.22167560973</v>
      </c>
      <c r="DH127" s="385"/>
      <c r="DI127" s="386"/>
      <c r="DJ127" s="386">
        <v>0</v>
      </c>
      <c r="DK127" s="386">
        <v>0</v>
      </c>
      <c r="DL127" s="386">
        <v>0</v>
      </c>
      <c r="DM127" s="386"/>
      <c r="DN127" s="386">
        <v>0</v>
      </c>
      <c r="DO127" s="386">
        <v>0</v>
      </c>
      <c r="DP127" s="385">
        <v>-847.59999999999991</v>
      </c>
      <c r="DQ127" s="385">
        <v>-516.74666666666667</v>
      </c>
      <c r="DR127" s="386"/>
      <c r="DS127" s="386"/>
      <c r="DT127" s="385">
        <v>171726.87500894305</v>
      </c>
      <c r="DU127" s="393">
        <v>173091.22167560973</v>
      </c>
      <c r="DV127" s="393"/>
      <c r="DW127" s="394"/>
      <c r="DX127" s="394">
        <v>0</v>
      </c>
      <c r="DY127" s="394">
        <v>0</v>
      </c>
      <c r="DZ127" s="394">
        <v>0</v>
      </c>
      <c r="EA127" s="394"/>
      <c r="EB127" s="394">
        <v>0</v>
      </c>
      <c r="EC127" s="394">
        <v>0</v>
      </c>
      <c r="ED127" s="393">
        <v>-847.59999999999991</v>
      </c>
      <c r="EE127" s="393">
        <v>-516.74666666666667</v>
      </c>
      <c r="EF127" s="394"/>
      <c r="EG127" s="394"/>
      <c r="EH127" s="393">
        <v>171726.87500894305</v>
      </c>
      <c r="EI127" s="383">
        <v>173091.22167560973</v>
      </c>
      <c r="EJ127" s="383">
        <v>0</v>
      </c>
      <c r="EK127" s="384"/>
      <c r="EL127" s="384">
        <v>0</v>
      </c>
      <c r="EM127" s="384">
        <v>0</v>
      </c>
      <c r="EN127" s="384">
        <v>0</v>
      </c>
      <c r="EO127" s="384">
        <v>0</v>
      </c>
      <c r="EP127" s="384">
        <v>0</v>
      </c>
      <c r="EQ127" s="384">
        <v>0</v>
      </c>
      <c r="ER127" s="383">
        <v>-847.59999999999991</v>
      </c>
      <c r="ES127" s="383">
        <v>-516.74666666666667</v>
      </c>
      <c r="ET127" s="384"/>
      <c r="EU127" s="384"/>
      <c r="EV127" s="383">
        <v>171726.87500894305</v>
      </c>
      <c r="EW127" s="381">
        <v>173091.22167560973</v>
      </c>
      <c r="EX127" s="381"/>
      <c r="EY127" s="382"/>
      <c r="EZ127" s="382">
        <v>0</v>
      </c>
      <c r="FA127" s="382">
        <v>0</v>
      </c>
      <c r="FB127" s="382">
        <v>0</v>
      </c>
      <c r="FC127" s="382"/>
      <c r="FD127" s="382">
        <v>0</v>
      </c>
      <c r="FE127" s="382">
        <v>0</v>
      </c>
      <c r="FF127" s="381">
        <v>-847.59999999999991</v>
      </c>
      <c r="FG127" s="381">
        <v>-516.74666666666667</v>
      </c>
      <c r="FH127" s="382"/>
      <c r="FI127" s="382"/>
      <c r="FJ127" s="381">
        <v>171726.87500894305</v>
      </c>
      <c r="FK127" s="387">
        <v>173091.22167560973</v>
      </c>
      <c r="FL127" s="387"/>
      <c r="FM127" s="388"/>
      <c r="FN127" s="388">
        <v>0</v>
      </c>
      <c r="FO127" s="388">
        <v>0</v>
      </c>
      <c r="FP127" s="388">
        <v>0</v>
      </c>
      <c r="FQ127" s="388"/>
      <c r="FR127" s="388">
        <v>0</v>
      </c>
      <c r="FS127" s="388">
        <v>0</v>
      </c>
      <c r="FT127" s="387">
        <v>-847.59999999999991</v>
      </c>
      <c r="FU127" s="387">
        <v>-516.74666666666667</v>
      </c>
      <c r="FV127" s="388"/>
      <c r="FW127" s="388"/>
      <c r="FX127" s="387">
        <v>171726.87500894305</v>
      </c>
      <c r="FY127" s="378"/>
      <c r="FZ127" s="395">
        <f t="shared" si="14"/>
        <v>2077094.6601073167</v>
      </c>
      <c r="GA127" s="395">
        <f t="shared" si="14"/>
        <v>0</v>
      </c>
      <c r="GB127" s="395">
        <f t="shared" si="14"/>
        <v>0</v>
      </c>
      <c r="GC127" s="395">
        <f t="shared" si="14"/>
        <v>-10171.200000000003</v>
      </c>
      <c r="GD127" s="395">
        <f t="shared" si="14"/>
        <v>-6200.9600000000019</v>
      </c>
      <c r="GE127" s="395">
        <f t="shared" si="14"/>
        <v>0</v>
      </c>
      <c r="GF127" s="378"/>
      <c r="GG127" s="395">
        <f t="shared" si="10"/>
        <v>519273.66502682923</v>
      </c>
      <c r="GH127" s="395">
        <f t="shared" si="15"/>
        <v>0</v>
      </c>
      <c r="GI127" s="395">
        <f t="shared" si="15"/>
        <v>0</v>
      </c>
      <c r="GJ127" s="395">
        <f t="shared" si="15"/>
        <v>-2542.7999999999997</v>
      </c>
      <c r="GK127" s="395">
        <f t="shared" si="15"/>
        <v>-1550.24</v>
      </c>
      <c r="GL127" s="395">
        <f t="shared" si="15"/>
        <v>0</v>
      </c>
      <c r="GM127" s="395"/>
      <c r="GN127" s="395">
        <v>0</v>
      </c>
      <c r="GO127" s="377">
        <v>0</v>
      </c>
      <c r="GP127" s="378"/>
      <c r="GQ127" s="378"/>
      <c r="GR127" s="378"/>
      <c r="GS127" s="378"/>
      <c r="GT127" s="378"/>
      <c r="GU127" s="378">
        <v>8142</v>
      </c>
      <c r="GV127" s="378"/>
      <c r="GW127" s="378"/>
      <c r="GX127" s="378"/>
      <c r="GY127" s="378">
        <f t="shared" si="11"/>
        <v>519273.66502682923</v>
      </c>
      <c r="GZ127" s="378">
        <f t="shared" si="12"/>
        <v>0</v>
      </c>
      <c r="HA127" s="378">
        <f t="shared" si="13"/>
        <v>0</v>
      </c>
    </row>
    <row r="128" spans="1:209" customFormat="1" ht="15">
      <c r="A128" s="266">
        <v>3367</v>
      </c>
      <c r="B128" s="266">
        <v>103458</v>
      </c>
      <c r="C128" s="266" t="s">
        <v>765</v>
      </c>
      <c r="D128" s="175" t="s">
        <v>544</v>
      </c>
      <c r="E128" s="267" t="s">
        <v>573</v>
      </c>
      <c r="F128" s="267" t="s">
        <v>571</v>
      </c>
      <c r="G128" s="320"/>
      <c r="H128" s="377">
        <v>1252002.8571378775</v>
      </c>
      <c r="I128" s="377">
        <v>-5398.5599999999995</v>
      </c>
      <c r="J128" s="377">
        <v>-3141.82</v>
      </c>
      <c r="K128" s="377">
        <v>1243462.4771378774</v>
      </c>
      <c r="L128" s="378"/>
      <c r="M128" s="379">
        <v>104333.57142815646</v>
      </c>
      <c r="N128" s="379">
        <v>37219.218947368427</v>
      </c>
      <c r="O128" s="380"/>
      <c r="P128" s="380">
        <v>0</v>
      </c>
      <c r="Q128" s="380">
        <v>0</v>
      </c>
      <c r="R128" s="380">
        <v>0</v>
      </c>
      <c r="S128" s="380">
        <v>0</v>
      </c>
      <c r="T128" s="380">
        <v>0</v>
      </c>
      <c r="U128" s="380">
        <v>0</v>
      </c>
      <c r="V128" s="379">
        <v>-449.87999999999994</v>
      </c>
      <c r="W128" s="379">
        <v>-261.81833333333333</v>
      </c>
      <c r="X128" s="380"/>
      <c r="Y128" s="380">
        <v>0</v>
      </c>
      <c r="Z128" s="379">
        <v>140841.09204219157</v>
      </c>
      <c r="AA128" s="381">
        <v>104333.57142815646</v>
      </c>
      <c r="AB128" s="381"/>
      <c r="AC128" s="382"/>
      <c r="AD128" s="382">
        <v>0</v>
      </c>
      <c r="AE128" s="382">
        <v>0</v>
      </c>
      <c r="AF128" s="382">
        <v>0</v>
      </c>
      <c r="AG128" s="382"/>
      <c r="AH128" s="382">
        <v>0</v>
      </c>
      <c r="AI128" s="382">
        <v>0</v>
      </c>
      <c r="AJ128" s="381">
        <v>-449.87999999999994</v>
      </c>
      <c r="AK128" s="381">
        <v>-261.81833333333333</v>
      </c>
      <c r="AL128" s="382"/>
      <c r="AM128" s="382">
        <v>0</v>
      </c>
      <c r="AN128" s="381">
        <v>103621.87309482312</v>
      </c>
      <c r="AO128" s="383">
        <v>104333.57142815646</v>
      </c>
      <c r="AP128" s="383"/>
      <c r="AQ128" s="384"/>
      <c r="AR128" s="384">
        <v>0</v>
      </c>
      <c r="AS128" s="384">
        <v>0</v>
      </c>
      <c r="AT128" s="384">
        <v>0</v>
      </c>
      <c r="AU128" s="384"/>
      <c r="AV128" s="384">
        <v>0</v>
      </c>
      <c r="AW128" s="384">
        <v>0</v>
      </c>
      <c r="AX128" s="383">
        <v>-449.87999999999994</v>
      </c>
      <c r="AY128" s="383">
        <v>-261.81833333333333</v>
      </c>
      <c r="AZ128" s="384"/>
      <c r="BA128" s="384">
        <v>0</v>
      </c>
      <c r="BB128" s="383">
        <v>103621.87309482312</v>
      </c>
      <c r="BC128" s="385">
        <v>104333.57142815646</v>
      </c>
      <c r="BD128" s="385"/>
      <c r="BE128" s="386"/>
      <c r="BF128" s="386">
        <v>0</v>
      </c>
      <c r="BG128" s="386">
        <v>0</v>
      </c>
      <c r="BH128" s="386">
        <v>0</v>
      </c>
      <c r="BI128" s="386"/>
      <c r="BJ128" s="386">
        <v>0</v>
      </c>
      <c r="BK128" s="386">
        <v>0</v>
      </c>
      <c r="BL128" s="385">
        <v>-449.87999999999994</v>
      </c>
      <c r="BM128" s="385">
        <v>-261.81833333333333</v>
      </c>
      <c r="BN128" s="386"/>
      <c r="BO128" s="386"/>
      <c r="BP128" s="385">
        <v>103621.87309482312</v>
      </c>
      <c r="BQ128" s="387">
        <v>104333.57142815646</v>
      </c>
      <c r="BR128" s="387"/>
      <c r="BS128" s="388"/>
      <c r="BT128" s="388">
        <v>0</v>
      </c>
      <c r="BU128" s="388">
        <v>0</v>
      </c>
      <c r="BV128" s="388">
        <v>0</v>
      </c>
      <c r="BW128" s="388"/>
      <c r="BX128" s="388">
        <v>0</v>
      </c>
      <c r="BY128" s="388">
        <v>0</v>
      </c>
      <c r="BZ128" s="387">
        <v>-449.87999999999994</v>
      </c>
      <c r="CA128" s="387">
        <v>-261.81833333333333</v>
      </c>
      <c r="CB128" s="388"/>
      <c r="CC128" s="388"/>
      <c r="CD128" s="387">
        <v>103621.87309482312</v>
      </c>
      <c r="CE128" s="389">
        <v>104333.57142815646</v>
      </c>
      <c r="CF128" s="389">
        <v>32787.642105263163</v>
      </c>
      <c r="CG128" s="390"/>
      <c r="CH128" s="390">
        <v>0</v>
      </c>
      <c r="CI128" s="390">
        <v>0</v>
      </c>
      <c r="CJ128" s="390">
        <v>0</v>
      </c>
      <c r="CK128" s="390">
        <v>0</v>
      </c>
      <c r="CL128" s="390">
        <v>0</v>
      </c>
      <c r="CM128" s="390">
        <v>0</v>
      </c>
      <c r="CN128" s="389">
        <v>-449.87999999999994</v>
      </c>
      <c r="CO128" s="389">
        <v>-261.81833333333333</v>
      </c>
      <c r="CP128" s="390"/>
      <c r="CQ128" s="390"/>
      <c r="CR128" s="389">
        <v>136409.51520008629</v>
      </c>
      <c r="CS128" s="391">
        <v>104333.57142815646</v>
      </c>
      <c r="CT128" s="391"/>
      <c r="CU128" s="392"/>
      <c r="CV128" s="392">
        <v>0</v>
      </c>
      <c r="CW128" s="392">
        <v>0</v>
      </c>
      <c r="CX128" s="392">
        <v>0</v>
      </c>
      <c r="CY128" s="392"/>
      <c r="CZ128" s="392">
        <v>0</v>
      </c>
      <c r="DA128" s="392">
        <v>0</v>
      </c>
      <c r="DB128" s="391">
        <v>-449.87999999999994</v>
      </c>
      <c r="DC128" s="391">
        <v>-261.81833333333333</v>
      </c>
      <c r="DD128" s="392"/>
      <c r="DE128" s="392"/>
      <c r="DF128" s="391">
        <v>103621.87309482312</v>
      </c>
      <c r="DG128" s="385">
        <v>104333.57142815646</v>
      </c>
      <c r="DH128" s="385"/>
      <c r="DI128" s="386"/>
      <c r="DJ128" s="386">
        <v>0</v>
      </c>
      <c r="DK128" s="386">
        <v>0</v>
      </c>
      <c r="DL128" s="386">
        <v>0</v>
      </c>
      <c r="DM128" s="386"/>
      <c r="DN128" s="386">
        <v>0</v>
      </c>
      <c r="DO128" s="386">
        <v>0</v>
      </c>
      <c r="DP128" s="385">
        <v>-449.87999999999994</v>
      </c>
      <c r="DQ128" s="385">
        <v>-261.81833333333333</v>
      </c>
      <c r="DR128" s="386"/>
      <c r="DS128" s="386"/>
      <c r="DT128" s="385">
        <v>103621.87309482312</v>
      </c>
      <c r="DU128" s="393">
        <v>104333.57142815646</v>
      </c>
      <c r="DV128" s="393"/>
      <c r="DW128" s="394"/>
      <c r="DX128" s="394">
        <v>0</v>
      </c>
      <c r="DY128" s="394">
        <v>0</v>
      </c>
      <c r="DZ128" s="394">
        <v>0</v>
      </c>
      <c r="EA128" s="394"/>
      <c r="EB128" s="394">
        <v>0</v>
      </c>
      <c r="EC128" s="394">
        <v>0</v>
      </c>
      <c r="ED128" s="393">
        <v>-449.87999999999994</v>
      </c>
      <c r="EE128" s="393">
        <v>-261.81833333333333</v>
      </c>
      <c r="EF128" s="394"/>
      <c r="EG128" s="394"/>
      <c r="EH128" s="393">
        <v>103621.87309482312</v>
      </c>
      <c r="EI128" s="383">
        <v>104333.57142815646</v>
      </c>
      <c r="EJ128" s="383">
        <v>31256.185263157899</v>
      </c>
      <c r="EK128" s="384"/>
      <c r="EL128" s="384">
        <v>0</v>
      </c>
      <c r="EM128" s="384">
        <v>0</v>
      </c>
      <c r="EN128" s="384">
        <v>0</v>
      </c>
      <c r="EO128" s="384">
        <v>0</v>
      </c>
      <c r="EP128" s="384">
        <v>0</v>
      </c>
      <c r="EQ128" s="384">
        <v>0</v>
      </c>
      <c r="ER128" s="383">
        <v>-449.87999999999994</v>
      </c>
      <c r="ES128" s="383">
        <v>-261.81833333333333</v>
      </c>
      <c r="ET128" s="384"/>
      <c r="EU128" s="384"/>
      <c r="EV128" s="383">
        <v>134878.05835798103</v>
      </c>
      <c r="EW128" s="381">
        <v>104333.57142815646</v>
      </c>
      <c r="EX128" s="381"/>
      <c r="EY128" s="382"/>
      <c r="EZ128" s="382">
        <v>0</v>
      </c>
      <c r="FA128" s="382">
        <v>0</v>
      </c>
      <c r="FB128" s="382">
        <v>0</v>
      </c>
      <c r="FC128" s="382"/>
      <c r="FD128" s="382">
        <v>0</v>
      </c>
      <c r="FE128" s="382">
        <v>0</v>
      </c>
      <c r="FF128" s="381">
        <v>-449.87999999999994</v>
      </c>
      <c r="FG128" s="381">
        <v>-261.81833333333333</v>
      </c>
      <c r="FH128" s="382"/>
      <c r="FI128" s="382"/>
      <c r="FJ128" s="381">
        <v>103621.87309482312</v>
      </c>
      <c r="FK128" s="387">
        <v>104333.57142815646</v>
      </c>
      <c r="FL128" s="387"/>
      <c r="FM128" s="388"/>
      <c r="FN128" s="388">
        <v>0</v>
      </c>
      <c r="FO128" s="388">
        <v>0</v>
      </c>
      <c r="FP128" s="388">
        <v>0</v>
      </c>
      <c r="FQ128" s="388"/>
      <c r="FR128" s="388">
        <v>0</v>
      </c>
      <c r="FS128" s="388">
        <v>0</v>
      </c>
      <c r="FT128" s="387">
        <v>-449.87999999999994</v>
      </c>
      <c r="FU128" s="387">
        <v>-261.81833333333333</v>
      </c>
      <c r="FV128" s="388"/>
      <c r="FW128" s="388"/>
      <c r="FX128" s="387">
        <v>103621.87309482312</v>
      </c>
      <c r="FY128" s="378"/>
      <c r="FZ128" s="395">
        <f t="shared" si="14"/>
        <v>1353265.9034536669</v>
      </c>
      <c r="GA128" s="395">
        <f t="shared" si="14"/>
        <v>0</v>
      </c>
      <c r="GB128" s="395">
        <f t="shared" si="14"/>
        <v>0</v>
      </c>
      <c r="GC128" s="395">
        <f t="shared" si="14"/>
        <v>-5398.56</v>
      </c>
      <c r="GD128" s="395">
        <f t="shared" si="14"/>
        <v>-3141.8199999999993</v>
      </c>
      <c r="GE128" s="395">
        <f t="shared" si="14"/>
        <v>0</v>
      </c>
      <c r="GF128" s="378"/>
      <c r="GG128" s="395">
        <f t="shared" si="10"/>
        <v>350219.93323183781</v>
      </c>
      <c r="GH128" s="395">
        <f t="shared" si="15"/>
        <v>0</v>
      </c>
      <c r="GI128" s="395">
        <f t="shared" si="15"/>
        <v>0</v>
      </c>
      <c r="GJ128" s="395">
        <f t="shared" si="15"/>
        <v>-1349.6399999999999</v>
      </c>
      <c r="GK128" s="395">
        <f t="shared" si="15"/>
        <v>-785.45499999999993</v>
      </c>
      <c r="GL128" s="395">
        <f t="shared" si="15"/>
        <v>0</v>
      </c>
      <c r="GM128" s="395"/>
      <c r="GN128" s="395">
        <v>0</v>
      </c>
      <c r="GO128" s="377">
        <v>0</v>
      </c>
      <c r="GP128" s="378"/>
      <c r="GQ128" s="378"/>
      <c r="GR128" s="378"/>
      <c r="GS128" s="378"/>
      <c r="GT128" s="378"/>
      <c r="GU128" s="378">
        <v>7412</v>
      </c>
      <c r="GV128" s="378"/>
      <c r="GW128" s="378"/>
      <c r="GX128" s="378"/>
      <c r="GY128" s="378">
        <f t="shared" si="11"/>
        <v>350219.93323183781</v>
      </c>
      <c r="GZ128" s="378">
        <f t="shared" si="12"/>
        <v>0</v>
      </c>
      <c r="HA128" s="378">
        <f t="shared" si="13"/>
        <v>0</v>
      </c>
    </row>
    <row r="129" spans="1:209" customFormat="1" ht="15">
      <c r="A129" s="266">
        <v>3010</v>
      </c>
      <c r="B129" s="266">
        <v>103401</v>
      </c>
      <c r="C129" s="266" t="s">
        <v>710</v>
      </c>
      <c r="D129" s="175" t="s">
        <v>490</v>
      </c>
      <c r="E129" s="267" t="s">
        <v>573</v>
      </c>
      <c r="F129" s="267" t="s">
        <v>571</v>
      </c>
      <c r="G129" s="320"/>
      <c r="H129" s="377">
        <v>2585281.0306348447</v>
      </c>
      <c r="I129" s="377">
        <v>-10953.599999999999</v>
      </c>
      <c r="J129" s="377">
        <v>-15367.06</v>
      </c>
      <c r="K129" s="377">
        <v>2558960.3706348445</v>
      </c>
      <c r="L129" s="378"/>
      <c r="M129" s="379">
        <v>215440.08588623707</v>
      </c>
      <c r="N129" s="379">
        <v>0</v>
      </c>
      <c r="O129" s="380"/>
      <c r="P129" s="380">
        <v>0</v>
      </c>
      <c r="Q129" s="380">
        <v>0</v>
      </c>
      <c r="R129" s="380">
        <v>0</v>
      </c>
      <c r="S129" s="380">
        <v>0</v>
      </c>
      <c r="T129" s="380">
        <v>0</v>
      </c>
      <c r="U129" s="380">
        <v>0</v>
      </c>
      <c r="V129" s="379">
        <v>-912.79999999999984</v>
      </c>
      <c r="W129" s="379">
        <v>-1280.5883333333334</v>
      </c>
      <c r="X129" s="380"/>
      <c r="Y129" s="380">
        <v>0</v>
      </c>
      <c r="Z129" s="379">
        <v>213246.69755290373</v>
      </c>
      <c r="AA129" s="381">
        <v>215440.08588623707</v>
      </c>
      <c r="AB129" s="381"/>
      <c r="AC129" s="382"/>
      <c r="AD129" s="382">
        <v>0</v>
      </c>
      <c r="AE129" s="382">
        <v>0</v>
      </c>
      <c r="AF129" s="382">
        <v>0</v>
      </c>
      <c r="AG129" s="382"/>
      <c r="AH129" s="382">
        <v>0</v>
      </c>
      <c r="AI129" s="382">
        <v>0</v>
      </c>
      <c r="AJ129" s="381">
        <v>-912.79999999999984</v>
      </c>
      <c r="AK129" s="381">
        <v>-1280.5883333333334</v>
      </c>
      <c r="AL129" s="382"/>
      <c r="AM129" s="382">
        <v>0</v>
      </c>
      <c r="AN129" s="381">
        <v>213246.69755290373</v>
      </c>
      <c r="AO129" s="383">
        <v>215440.08588623707</v>
      </c>
      <c r="AP129" s="383"/>
      <c r="AQ129" s="384"/>
      <c r="AR129" s="384">
        <v>0</v>
      </c>
      <c r="AS129" s="384">
        <v>0</v>
      </c>
      <c r="AT129" s="384">
        <v>0</v>
      </c>
      <c r="AU129" s="384"/>
      <c r="AV129" s="384">
        <v>0</v>
      </c>
      <c r="AW129" s="384">
        <v>0</v>
      </c>
      <c r="AX129" s="383">
        <v>-912.79999999999984</v>
      </c>
      <c r="AY129" s="383">
        <v>-1280.5883333333334</v>
      </c>
      <c r="AZ129" s="384"/>
      <c r="BA129" s="384">
        <v>0</v>
      </c>
      <c r="BB129" s="383">
        <v>213246.69755290373</v>
      </c>
      <c r="BC129" s="385">
        <v>215440.08588623707</v>
      </c>
      <c r="BD129" s="385"/>
      <c r="BE129" s="386"/>
      <c r="BF129" s="386">
        <v>0</v>
      </c>
      <c r="BG129" s="386">
        <v>0</v>
      </c>
      <c r="BH129" s="386">
        <v>0</v>
      </c>
      <c r="BI129" s="386"/>
      <c r="BJ129" s="386">
        <v>0</v>
      </c>
      <c r="BK129" s="386">
        <v>0</v>
      </c>
      <c r="BL129" s="385">
        <v>-912.79999999999984</v>
      </c>
      <c r="BM129" s="385">
        <v>-1280.5883333333334</v>
      </c>
      <c r="BN129" s="386"/>
      <c r="BO129" s="386"/>
      <c r="BP129" s="385">
        <v>213246.69755290373</v>
      </c>
      <c r="BQ129" s="387">
        <v>215440.08588623707</v>
      </c>
      <c r="BR129" s="387"/>
      <c r="BS129" s="388"/>
      <c r="BT129" s="388">
        <v>0</v>
      </c>
      <c r="BU129" s="388">
        <v>0</v>
      </c>
      <c r="BV129" s="388">
        <v>0</v>
      </c>
      <c r="BW129" s="388"/>
      <c r="BX129" s="388">
        <v>0</v>
      </c>
      <c r="BY129" s="388">
        <v>0</v>
      </c>
      <c r="BZ129" s="387">
        <v>-912.79999999999984</v>
      </c>
      <c r="CA129" s="387">
        <v>-1280.5883333333334</v>
      </c>
      <c r="CB129" s="388"/>
      <c r="CC129" s="388"/>
      <c r="CD129" s="387">
        <v>213246.69755290373</v>
      </c>
      <c r="CE129" s="389">
        <v>215440.08588623707</v>
      </c>
      <c r="CF129" s="389">
        <v>0</v>
      </c>
      <c r="CG129" s="390"/>
      <c r="CH129" s="390">
        <v>0</v>
      </c>
      <c r="CI129" s="390">
        <v>0</v>
      </c>
      <c r="CJ129" s="390">
        <v>0</v>
      </c>
      <c r="CK129" s="390">
        <v>0</v>
      </c>
      <c r="CL129" s="390">
        <v>0</v>
      </c>
      <c r="CM129" s="390">
        <v>0</v>
      </c>
      <c r="CN129" s="389">
        <v>-912.79999999999984</v>
      </c>
      <c r="CO129" s="389">
        <v>-1280.5883333333334</v>
      </c>
      <c r="CP129" s="390"/>
      <c r="CQ129" s="390"/>
      <c r="CR129" s="389">
        <v>213246.69755290373</v>
      </c>
      <c r="CS129" s="391">
        <v>215440.08588623707</v>
      </c>
      <c r="CT129" s="391"/>
      <c r="CU129" s="392"/>
      <c r="CV129" s="392">
        <v>0</v>
      </c>
      <c r="CW129" s="392">
        <v>0</v>
      </c>
      <c r="CX129" s="392">
        <v>0</v>
      </c>
      <c r="CY129" s="392"/>
      <c r="CZ129" s="392">
        <v>0</v>
      </c>
      <c r="DA129" s="392">
        <v>0</v>
      </c>
      <c r="DB129" s="391">
        <v>-912.79999999999984</v>
      </c>
      <c r="DC129" s="391">
        <v>-1280.5883333333334</v>
      </c>
      <c r="DD129" s="392"/>
      <c r="DE129" s="392"/>
      <c r="DF129" s="391">
        <v>213246.69755290373</v>
      </c>
      <c r="DG129" s="385">
        <v>215440.08588623707</v>
      </c>
      <c r="DH129" s="385"/>
      <c r="DI129" s="386"/>
      <c r="DJ129" s="386">
        <v>0</v>
      </c>
      <c r="DK129" s="386">
        <v>0</v>
      </c>
      <c r="DL129" s="386">
        <v>0</v>
      </c>
      <c r="DM129" s="386"/>
      <c r="DN129" s="386">
        <v>0</v>
      </c>
      <c r="DO129" s="386">
        <v>0</v>
      </c>
      <c r="DP129" s="385">
        <v>-912.79999999999984</v>
      </c>
      <c r="DQ129" s="385">
        <v>-1280.5883333333334</v>
      </c>
      <c r="DR129" s="386"/>
      <c r="DS129" s="386"/>
      <c r="DT129" s="385">
        <v>213246.69755290373</v>
      </c>
      <c r="DU129" s="393">
        <v>215440.08588623707</v>
      </c>
      <c r="DV129" s="393"/>
      <c r="DW129" s="394"/>
      <c r="DX129" s="394">
        <v>0</v>
      </c>
      <c r="DY129" s="394">
        <v>0</v>
      </c>
      <c r="DZ129" s="394">
        <v>0</v>
      </c>
      <c r="EA129" s="394"/>
      <c r="EB129" s="394">
        <v>0</v>
      </c>
      <c r="EC129" s="394">
        <v>0</v>
      </c>
      <c r="ED129" s="393">
        <v>-912.79999999999984</v>
      </c>
      <c r="EE129" s="393">
        <v>-1280.5883333333334</v>
      </c>
      <c r="EF129" s="394"/>
      <c r="EG129" s="394"/>
      <c r="EH129" s="393">
        <v>213246.69755290373</v>
      </c>
      <c r="EI129" s="383">
        <v>215440.08588623707</v>
      </c>
      <c r="EJ129" s="383">
        <v>0</v>
      </c>
      <c r="EK129" s="384"/>
      <c r="EL129" s="384">
        <v>0</v>
      </c>
      <c r="EM129" s="384">
        <v>0</v>
      </c>
      <c r="EN129" s="384">
        <v>0</v>
      </c>
      <c r="EO129" s="384">
        <v>0</v>
      </c>
      <c r="EP129" s="384">
        <v>0</v>
      </c>
      <c r="EQ129" s="384">
        <v>0</v>
      </c>
      <c r="ER129" s="383">
        <v>-912.79999999999984</v>
      </c>
      <c r="ES129" s="383">
        <v>-1280.5883333333334</v>
      </c>
      <c r="ET129" s="384"/>
      <c r="EU129" s="384"/>
      <c r="EV129" s="383">
        <v>213246.69755290373</v>
      </c>
      <c r="EW129" s="381">
        <v>215440.08588623707</v>
      </c>
      <c r="EX129" s="381"/>
      <c r="EY129" s="382"/>
      <c r="EZ129" s="382">
        <v>0</v>
      </c>
      <c r="FA129" s="382">
        <v>0</v>
      </c>
      <c r="FB129" s="382">
        <v>0</v>
      </c>
      <c r="FC129" s="382"/>
      <c r="FD129" s="382">
        <v>0</v>
      </c>
      <c r="FE129" s="382">
        <v>0</v>
      </c>
      <c r="FF129" s="381">
        <v>-912.79999999999984</v>
      </c>
      <c r="FG129" s="381">
        <v>-1280.5883333333334</v>
      </c>
      <c r="FH129" s="382"/>
      <c r="FI129" s="382"/>
      <c r="FJ129" s="381">
        <v>213246.69755290373</v>
      </c>
      <c r="FK129" s="387">
        <v>215440.08588623707</v>
      </c>
      <c r="FL129" s="387"/>
      <c r="FM129" s="388"/>
      <c r="FN129" s="388">
        <v>0</v>
      </c>
      <c r="FO129" s="388">
        <v>0</v>
      </c>
      <c r="FP129" s="388">
        <v>0</v>
      </c>
      <c r="FQ129" s="388"/>
      <c r="FR129" s="388">
        <v>0</v>
      </c>
      <c r="FS129" s="388">
        <v>0</v>
      </c>
      <c r="FT129" s="387">
        <v>-912.79999999999984</v>
      </c>
      <c r="FU129" s="387">
        <v>-1280.5883333333334</v>
      </c>
      <c r="FV129" s="388"/>
      <c r="FW129" s="388"/>
      <c r="FX129" s="387">
        <v>213246.69755290373</v>
      </c>
      <c r="FY129" s="378"/>
      <c r="FZ129" s="395">
        <f t="shared" si="14"/>
        <v>2585281.0306348447</v>
      </c>
      <c r="GA129" s="395">
        <f t="shared" si="14"/>
        <v>0</v>
      </c>
      <c r="GB129" s="395">
        <f t="shared" si="14"/>
        <v>0</v>
      </c>
      <c r="GC129" s="395">
        <f t="shared" si="14"/>
        <v>-10953.599999999997</v>
      </c>
      <c r="GD129" s="395">
        <f t="shared" si="14"/>
        <v>-15367.06</v>
      </c>
      <c r="GE129" s="395">
        <f t="shared" si="14"/>
        <v>0</v>
      </c>
      <c r="GF129" s="378"/>
      <c r="GG129" s="395">
        <f t="shared" si="10"/>
        <v>646320.25765871117</v>
      </c>
      <c r="GH129" s="395">
        <f t="shared" si="15"/>
        <v>0</v>
      </c>
      <c r="GI129" s="395">
        <f t="shared" si="15"/>
        <v>0</v>
      </c>
      <c r="GJ129" s="395">
        <f t="shared" si="15"/>
        <v>-2738.3999999999996</v>
      </c>
      <c r="GK129" s="395">
        <f t="shared" si="15"/>
        <v>-3841.7650000000003</v>
      </c>
      <c r="GL129" s="395">
        <f t="shared" si="15"/>
        <v>0</v>
      </c>
      <c r="GM129" s="395"/>
      <c r="GN129" s="395">
        <v>0</v>
      </c>
      <c r="GO129" s="377">
        <v>0</v>
      </c>
      <c r="GP129" s="378"/>
      <c r="GQ129" s="378"/>
      <c r="GR129" s="378"/>
      <c r="GS129" s="378"/>
      <c r="GT129" s="378"/>
      <c r="GU129" s="378">
        <v>8154</v>
      </c>
      <c r="GV129" s="378"/>
      <c r="GW129" s="378"/>
      <c r="GX129" s="378"/>
      <c r="GY129" s="378">
        <f t="shared" si="11"/>
        <v>646320.25765871117</v>
      </c>
      <c r="GZ129" s="378">
        <f t="shared" si="12"/>
        <v>0</v>
      </c>
      <c r="HA129" s="378">
        <f t="shared" si="13"/>
        <v>0</v>
      </c>
    </row>
    <row r="130" spans="1:209" customFormat="1" ht="15">
      <c r="A130" s="266">
        <v>4625</v>
      </c>
      <c r="B130" s="266">
        <v>103534</v>
      </c>
      <c r="C130" s="266" t="s">
        <v>711</v>
      </c>
      <c r="D130" s="175" t="s">
        <v>491</v>
      </c>
      <c r="E130" s="267" t="s">
        <v>577</v>
      </c>
      <c r="F130" s="267" t="s">
        <v>571</v>
      </c>
      <c r="G130" s="320"/>
      <c r="H130" s="377">
        <v>5214026.7802883051</v>
      </c>
      <c r="I130" s="377">
        <v>-12601.38</v>
      </c>
      <c r="J130" s="377">
        <v>-13885.91</v>
      </c>
      <c r="K130" s="377">
        <v>5187539.4902883051</v>
      </c>
      <c r="L130" s="378"/>
      <c r="M130" s="379">
        <v>434502.23169069208</v>
      </c>
      <c r="N130" s="379">
        <v>0</v>
      </c>
      <c r="O130" s="380"/>
      <c r="P130" s="380">
        <v>0</v>
      </c>
      <c r="Q130" s="380">
        <v>0</v>
      </c>
      <c r="R130" s="380">
        <v>0</v>
      </c>
      <c r="S130" s="380">
        <v>0</v>
      </c>
      <c r="T130" s="380">
        <v>0</v>
      </c>
      <c r="U130" s="380">
        <v>0</v>
      </c>
      <c r="V130" s="379">
        <v>-1050.115</v>
      </c>
      <c r="W130" s="379">
        <v>-1157.1591666666666</v>
      </c>
      <c r="X130" s="380"/>
      <c r="Y130" s="380">
        <v>0</v>
      </c>
      <c r="Z130" s="379">
        <v>432294.95752402541</v>
      </c>
      <c r="AA130" s="381">
        <v>434502.23169069208</v>
      </c>
      <c r="AB130" s="381"/>
      <c r="AC130" s="382"/>
      <c r="AD130" s="382">
        <v>0</v>
      </c>
      <c r="AE130" s="382">
        <v>0</v>
      </c>
      <c r="AF130" s="382">
        <v>0</v>
      </c>
      <c r="AG130" s="382"/>
      <c r="AH130" s="382">
        <v>0</v>
      </c>
      <c r="AI130" s="382">
        <v>0</v>
      </c>
      <c r="AJ130" s="381">
        <v>-1050.115</v>
      </c>
      <c r="AK130" s="381">
        <v>-1157.1591666666666</v>
      </c>
      <c r="AL130" s="382"/>
      <c r="AM130" s="382">
        <v>0</v>
      </c>
      <c r="AN130" s="381">
        <v>432294.95752402541</v>
      </c>
      <c r="AO130" s="383">
        <v>434502.23169069208</v>
      </c>
      <c r="AP130" s="383"/>
      <c r="AQ130" s="384"/>
      <c r="AR130" s="384">
        <v>0</v>
      </c>
      <c r="AS130" s="384">
        <v>0</v>
      </c>
      <c r="AT130" s="384">
        <v>0</v>
      </c>
      <c r="AU130" s="384"/>
      <c r="AV130" s="384">
        <v>0</v>
      </c>
      <c r="AW130" s="384">
        <v>0</v>
      </c>
      <c r="AX130" s="383">
        <v>-1050.115</v>
      </c>
      <c r="AY130" s="383">
        <v>-1157.1591666666666</v>
      </c>
      <c r="AZ130" s="384"/>
      <c r="BA130" s="384">
        <v>0</v>
      </c>
      <c r="BB130" s="383">
        <v>432294.95752402541</v>
      </c>
      <c r="BC130" s="385">
        <v>434502.23169069208</v>
      </c>
      <c r="BD130" s="385"/>
      <c r="BE130" s="386"/>
      <c r="BF130" s="386">
        <v>0</v>
      </c>
      <c r="BG130" s="386">
        <v>0</v>
      </c>
      <c r="BH130" s="386">
        <v>0</v>
      </c>
      <c r="BI130" s="386"/>
      <c r="BJ130" s="386">
        <v>0</v>
      </c>
      <c r="BK130" s="386">
        <v>0</v>
      </c>
      <c r="BL130" s="385">
        <v>-1050.115</v>
      </c>
      <c r="BM130" s="385">
        <v>-1157.1591666666666</v>
      </c>
      <c r="BN130" s="386"/>
      <c r="BO130" s="386"/>
      <c r="BP130" s="385">
        <v>432294.95752402541</v>
      </c>
      <c r="BQ130" s="387">
        <v>434502.23169069208</v>
      </c>
      <c r="BR130" s="387"/>
      <c r="BS130" s="388"/>
      <c r="BT130" s="388">
        <v>0</v>
      </c>
      <c r="BU130" s="388">
        <v>0</v>
      </c>
      <c r="BV130" s="388">
        <v>0</v>
      </c>
      <c r="BW130" s="388"/>
      <c r="BX130" s="388">
        <v>0</v>
      </c>
      <c r="BY130" s="388">
        <v>0</v>
      </c>
      <c r="BZ130" s="387">
        <v>-1050.115</v>
      </c>
      <c r="CA130" s="387">
        <v>-1157.1591666666666</v>
      </c>
      <c r="CB130" s="388"/>
      <c r="CC130" s="388"/>
      <c r="CD130" s="387">
        <v>432294.95752402541</v>
      </c>
      <c r="CE130" s="389">
        <v>434502.23169069208</v>
      </c>
      <c r="CF130" s="389">
        <v>0</v>
      </c>
      <c r="CG130" s="390"/>
      <c r="CH130" s="390">
        <v>0</v>
      </c>
      <c r="CI130" s="390">
        <v>0</v>
      </c>
      <c r="CJ130" s="390">
        <v>0</v>
      </c>
      <c r="CK130" s="390">
        <v>0</v>
      </c>
      <c r="CL130" s="390">
        <v>0</v>
      </c>
      <c r="CM130" s="390">
        <v>0</v>
      </c>
      <c r="CN130" s="389">
        <v>-1050.115</v>
      </c>
      <c r="CO130" s="389">
        <v>-1157.1591666666666</v>
      </c>
      <c r="CP130" s="390"/>
      <c r="CQ130" s="390"/>
      <c r="CR130" s="389">
        <v>432294.95752402541</v>
      </c>
      <c r="CS130" s="391">
        <v>434502.23169069208</v>
      </c>
      <c r="CT130" s="391"/>
      <c r="CU130" s="392"/>
      <c r="CV130" s="392">
        <v>0</v>
      </c>
      <c r="CW130" s="392">
        <v>0</v>
      </c>
      <c r="CX130" s="392">
        <v>0</v>
      </c>
      <c r="CY130" s="392"/>
      <c r="CZ130" s="392">
        <v>0</v>
      </c>
      <c r="DA130" s="392">
        <v>0</v>
      </c>
      <c r="DB130" s="391">
        <v>-1050.115</v>
      </c>
      <c r="DC130" s="391">
        <v>-1157.1591666666666</v>
      </c>
      <c r="DD130" s="392"/>
      <c r="DE130" s="392"/>
      <c r="DF130" s="391">
        <v>432294.95752402541</v>
      </c>
      <c r="DG130" s="385">
        <v>434502.23169069208</v>
      </c>
      <c r="DH130" s="385"/>
      <c r="DI130" s="386"/>
      <c r="DJ130" s="386">
        <v>0</v>
      </c>
      <c r="DK130" s="386">
        <v>0</v>
      </c>
      <c r="DL130" s="386">
        <v>0</v>
      </c>
      <c r="DM130" s="386"/>
      <c r="DN130" s="386">
        <v>0</v>
      </c>
      <c r="DO130" s="386">
        <v>0</v>
      </c>
      <c r="DP130" s="385">
        <v>-1050.115</v>
      </c>
      <c r="DQ130" s="385">
        <v>-1157.1591666666666</v>
      </c>
      <c r="DR130" s="386"/>
      <c r="DS130" s="386"/>
      <c r="DT130" s="385">
        <v>432294.95752402541</v>
      </c>
      <c r="DU130" s="393">
        <v>434502.23169069208</v>
      </c>
      <c r="DV130" s="393"/>
      <c r="DW130" s="394"/>
      <c r="DX130" s="394">
        <v>0</v>
      </c>
      <c r="DY130" s="394">
        <v>0</v>
      </c>
      <c r="DZ130" s="394">
        <v>0</v>
      </c>
      <c r="EA130" s="394"/>
      <c r="EB130" s="394">
        <v>0</v>
      </c>
      <c r="EC130" s="394">
        <v>0</v>
      </c>
      <c r="ED130" s="393">
        <v>-1050.115</v>
      </c>
      <c r="EE130" s="393">
        <v>-1157.1591666666666</v>
      </c>
      <c r="EF130" s="394"/>
      <c r="EG130" s="394"/>
      <c r="EH130" s="393">
        <v>432294.95752402541</v>
      </c>
      <c r="EI130" s="383">
        <v>434502.23169069208</v>
      </c>
      <c r="EJ130" s="383">
        <v>0</v>
      </c>
      <c r="EK130" s="384"/>
      <c r="EL130" s="384">
        <v>0</v>
      </c>
      <c r="EM130" s="384">
        <v>0</v>
      </c>
      <c r="EN130" s="384">
        <v>0</v>
      </c>
      <c r="EO130" s="384">
        <v>0</v>
      </c>
      <c r="EP130" s="384">
        <v>0</v>
      </c>
      <c r="EQ130" s="384">
        <v>0</v>
      </c>
      <c r="ER130" s="383">
        <v>-1050.115</v>
      </c>
      <c r="ES130" s="383">
        <v>-1157.1591666666666</v>
      </c>
      <c r="ET130" s="384"/>
      <c r="EU130" s="384"/>
      <c r="EV130" s="383">
        <v>432294.95752402541</v>
      </c>
      <c r="EW130" s="381">
        <v>434502.23169069208</v>
      </c>
      <c r="EX130" s="381"/>
      <c r="EY130" s="382"/>
      <c r="EZ130" s="382">
        <v>0</v>
      </c>
      <c r="FA130" s="382">
        <v>0</v>
      </c>
      <c r="FB130" s="382">
        <v>0</v>
      </c>
      <c r="FC130" s="382"/>
      <c r="FD130" s="382">
        <v>0</v>
      </c>
      <c r="FE130" s="382">
        <v>0</v>
      </c>
      <c r="FF130" s="381">
        <v>-1050.115</v>
      </c>
      <c r="FG130" s="381">
        <v>-1157.1591666666666</v>
      </c>
      <c r="FH130" s="382"/>
      <c r="FI130" s="382"/>
      <c r="FJ130" s="381">
        <v>432294.95752402541</v>
      </c>
      <c r="FK130" s="387">
        <v>434502.23169069208</v>
      </c>
      <c r="FL130" s="387"/>
      <c r="FM130" s="388"/>
      <c r="FN130" s="388">
        <v>0</v>
      </c>
      <c r="FO130" s="388">
        <v>0</v>
      </c>
      <c r="FP130" s="388">
        <v>0</v>
      </c>
      <c r="FQ130" s="388"/>
      <c r="FR130" s="388">
        <v>0</v>
      </c>
      <c r="FS130" s="388">
        <v>0</v>
      </c>
      <c r="FT130" s="387">
        <v>-1050.115</v>
      </c>
      <c r="FU130" s="387">
        <v>-1157.1591666666666</v>
      </c>
      <c r="FV130" s="388"/>
      <c r="FW130" s="388"/>
      <c r="FX130" s="387">
        <v>432294.95752402541</v>
      </c>
      <c r="FY130" s="378"/>
      <c r="FZ130" s="395">
        <f t="shared" si="14"/>
        <v>5214026.7802883051</v>
      </c>
      <c r="GA130" s="395">
        <f t="shared" si="14"/>
        <v>0</v>
      </c>
      <c r="GB130" s="395">
        <f t="shared" si="14"/>
        <v>0</v>
      </c>
      <c r="GC130" s="395">
        <f t="shared" si="14"/>
        <v>-12601.38</v>
      </c>
      <c r="GD130" s="395">
        <f t="shared" si="14"/>
        <v>-13885.909999999998</v>
      </c>
      <c r="GE130" s="395">
        <f t="shared" si="14"/>
        <v>0</v>
      </c>
      <c r="GF130" s="378"/>
      <c r="GG130" s="395">
        <f t="shared" si="10"/>
        <v>1303506.6950720763</v>
      </c>
      <c r="GH130" s="395">
        <f t="shared" si="15"/>
        <v>0</v>
      </c>
      <c r="GI130" s="395">
        <f t="shared" si="15"/>
        <v>0</v>
      </c>
      <c r="GJ130" s="395">
        <f t="shared" si="15"/>
        <v>-3150.3450000000003</v>
      </c>
      <c r="GK130" s="395">
        <f t="shared" si="15"/>
        <v>-3471.4775</v>
      </c>
      <c r="GL130" s="395">
        <f t="shared" si="15"/>
        <v>0</v>
      </c>
      <c r="GM130" s="395"/>
      <c r="GN130" s="395">
        <v>0</v>
      </c>
      <c r="GO130" s="377">
        <v>0</v>
      </c>
      <c r="GP130" s="378"/>
      <c r="GQ130" s="378"/>
      <c r="GR130" s="378"/>
      <c r="GS130" s="378"/>
      <c r="GT130" s="378"/>
      <c r="GU130" s="378">
        <v>0</v>
      </c>
      <c r="GV130" s="378"/>
      <c r="GW130" s="378"/>
      <c r="GX130" s="378"/>
      <c r="GY130" s="378">
        <f t="shared" si="11"/>
        <v>1303506.6950720763</v>
      </c>
      <c r="GZ130" s="378">
        <f t="shared" si="12"/>
        <v>0</v>
      </c>
      <c r="HA130" s="378">
        <f t="shared" si="13"/>
        <v>0</v>
      </c>
    </row>
    <row r="131" spans="1:209" customFormat="1" ht="15">
      <c r="A131" s="266">
        <v>3377</v>
      </c>
      <c r="B131" s="266">
        <v>103463</v>
      </c>
      <c r="C131" s="266" t="s">
        <v>616</v>
      </c>
      <c r="D131" s="175" t="s">
        <v>396</v>
      </c>
      <c r="E131" s="267" t="s">
        <v>573</v>
      </c>
      <c r="F131" s="267" t="s">
        <v>571</v>
      </c>
      <c r="G131" s="320"/>
      <c r="H131" s="377">
        <v>1306332.8736566138</v>
      </c>
      <c r="I131" s="377">
        <v>-5137.7599999999993</v>
      </c>
      <c r="J131" s="377">
        <v>-4080.97</v>
      </c>
      <c r="K131" s="377">
        <v>1297114.1436566138</v>
      </c>
      <c r="L131" s="378"/>
      <c r="M131" s="379">
        <v>108861.07280471781</v>
      </c>
      <c r="N131" s="379">
        <v>25922.52</v>
      </c>
      <c r="O131" s="380"/>
      <c r="P131" s="380">
        <v>0</v>
      </c>
      <c r="Q131" s="380">
        <v>0</v>
      </c>
      <c r="R131" s="380">
        <v>0</v>
      </c>
      <c r="S131" s="380">
        <v>0</v>
      </c>
      <c r="T131" s="380">
        <v>0</v>
      </c>
      <c r="U131" s="380">
        <v>0</v>
      </c>
      <c r="V131" s="379">
        <v>-428.14666666666659</v>
      </c>
      <c r="W131" s="379">
        <v>-340.08083333333332</v>
      </c>
      <c r="X131" s="380"/>
      <c r="Y131" s="380">
        <v>0</v>
      </c>
      <c r="Z131" s="379">
        <v>134015.36530471779</v>
      </c>
      <c r="AA131" s="381">
        <v>108861.07280471781</v>
      </c>
      <c r="AB131" s="381"/>
      <c r="AC131" s="382"/>
      <c r="AD131" s="382">
        <v>0</v>
      </c>
      <c r="AE131" s="382">
        <v>0</v>
      </c>
      <c r="AF131" s="382">
        <v>0</v>
      </c>
      <c r="AG131" s="382"/>
      <c r="AH131" s="382">
        <v>0</v>
      </c>
      <c r="AI131" s="382">
        <v>0</v>
      </c>
      <c r="AJ131" s="381">
        <v>-428.14666666666659</v>
      </c>
      <c r="AK131" s="381">
        <v>-340.08083333333332</v>
      </c>
      <c r="AL131" s="382"/>
      <c r="AM131" s="382">
        <v>0</v>
      </c>
      <c r="AN131" s="381">
        <v>108092.84530471782</v>
      </c>
      <c r="AO131" s="383">
        <v>108861.07280471781</v>
      </c>
      <c r="AP131" s="383"/>
      <c r="AQ131" s="384"/>
      <c r="AR131" s="384">
        <v>0</v>
      </c>
      <c r="AS131" s="384">
        <v>0</v>
      </c>
      <c r="AT131" s="384">
        <v>0</v>
      </c>
      <c r="AU131" s="384"/>
      <c r="AV131" s="384">
        <v>0</v>
      </c>
      <c r="AW131" s="384">
        <v>0</v>
      </c>
      <c r="AX131" s="383">
        <v>-428.14666666666659</v>
      </c>
      <c r="AY131" s="383">
        <v>-340.08083333333332</v>
      </c>
      <c r="AZ131" s="384"/>
      <c r="BA131" s="384">
        <v>0</v>
      </c>
      <c r="BB131" s="383">
        <v>108092.84530471782</v>
      </c>
      <c r="BC131" s="385">
        <v>108861.07280471781</v>
      </c>
      <c r="BD131" s="385"/>
      <c r="BE131" s="386"/>
      <c r="BF131" s="386">
        <v>0</v>
      </c>
      <c r="BG131" s="386">
        <v>0</v>
      </c>
      <c r="BH131" s="386">
        <v>0</v>
      </c>
      <c r="BI131" s="386"/>
      <c r="BJ131" s="386">
        <v>0</v>
      </c>
      <c r="BK131" s="386">
        <v>0</v>
      </c>
      <c r="BL131" s="385">
        <v>-428.14666666666659</v>
      </c>
      <c r="BM131" s="385">
        <v>-340.08083333333332</v>
      </c>
      <c r="BN131" s="386"/>
      <c r="BO131" s="386"/>
      <c r="BP131" s="385">
        <v>108092.84530471782</v>
      </c>
      <c r="BQ131" s="387">
        <v>108861.07280471781</v>
      </c>
      <c r="BR131" s="387"/>
      <c r="BS131" s="388"/>
      <c r="BT131" s="388">
        <v>0</v>
      </c>
      <c r="BU131" s="388">
        <v>0</v>
      </c>
      <c r="BV131" s="388">
        <v>0</v>
      </c>
      <c r="BW131" s="388"/>
      <c r="BX131" s="388">
        <v>0</v>
      </c>
      <c r="BY131" s="388">
        <v>0</v>
      </c>
      <c r="BZ131" s="387">
        <v>-428.14666666666659</v>
      </c>
      <c r="CA131" s="387">
        <v>-340.08083333333332</v>
      </c>
      <c r="CB131" s="388"/>
      <c r="CC131" s="388"/>
      <c r="CD131" s="387">
        <v>108092.84530471782</v>
      </c>
      <c r="CE131" s="389">
        <v>108861.07280471781</v>
      </c>
      <c r="CF131" s="389">
        <v>16980.599999999999</v>
      </c>
      <c r="CG131" s="390"/>
      <c r="CH131" s="390">
        <v>0</v>
      </c>
      <c r="CI131" s="390">
        <v>0</v>
      </c>
      <c r="CJ131" s="390">
        <v>0</v>
      </c>
      <c r="CK131" s="390">
        <v>0</v>
      </c>
      <c r="CL131" s="390">
        <v>0</v>
      </c>
      <c r="CM131" s="390">
        <v>0</v>
      </c>
      <c r="CN131" s="389">
        <v>-428.14666666666659</v>
      </c>
      <c r="CO131" s="389">
        <v>-340.08083333333332</v>
      </c>
      <c r="CP131" s="390"/>
      <c r="CQ131" s="390"/>
      <c r="CR131" s="389">
        <v>125073.44530471782</v>
      </c>
      <c r="CS131" s="391">
        <v>108861.07280471781</v>
      </c>
      <c r="CT131" s="391"/>
      <c r="CU131" s="392"/>
      <c r="CV131" s="392">
        <v>0</v>
      </c>
      <c r="CW131" s="392">
        <v>0</v>
      </c>
      <c r="CX131" s="392">
        <v>0</v>
      </c>
      <c r="CY131" s="392"/>
      <c r="CZ131" s="392">
        <v>0</v>
      </c>
      <c r="DA131" s="392">
        <v>0</v>
      </c>
      <c r="DB131" s="391">
        <v>-428.14666666666659</v>
      </c>
      <c r="DC131" s="391">
        <v>-340.08083333333332</v>
      </c>
      <c r="DD131" s="392"/>
      <c r="DE131" s="392"/>
      <c r="DF131" s="391">
        <v>108092.84530471782</v>
      </c>
      <c r="DG131" s="385">
        <v>108861.07280471781</v>
      </c>
      <c r="DH131" s="385"/>
      <c r="DI131" s="386"/>
      <c r="DJ131" s="386">
        <v>0</v>
      </c>
      <c r="DK131" s="386">
        <v>0</v>
      </c>
      <c r="DL131" s="386">
        <v>0</v>
      </c>
      <c r="DM131" s="386"/>
      <c r="DN131" s="386">
        <v>0</v>
      </c>
      <c r="DO131" s="386">
        <v>0</v>
      </c>
      <c r="DP131" s="385">
        <v>-428.14666666666659</v>
      </c>
      <c r="DQ131" s="385">
        <v>-340.08083333333332</v>
      </c>
      <c r="DR131" s="386"/>
      <c r="DS131" s="386"/>
      <c r="DT131" s="385">
        <v>108092.84530471782</v>
      </c>
      <c r="DU131" s="393">
        <v>108861.07280471781</v>
      </c>
      <c r="DV131" s="393"/>
      <c r="DW131" s="394"/>
      <c r="DX131" s="394">
        <v>0</v>
      </c>
      <c r="DY131" s="394">
        <v>0</v>
      </c>
      <c r="DZ131" s="394">
        <v>0</v>
      </c>
      <c r="EA131" s="394"/>
      <c r="EB131" s="394">
        <v>0</v>
      </c>
      <c r="EC131" s="394">
        <v>0</v>
      </c>
      <c r="ED131" s="393">
        <v>-428.14666666666659</v>
      </c>
      <c r="EE131" s="393">
        <v>-340.08083333333332</v>
      </c>
      <c r="EF131" s="394"/>
      <c r="EG131" s="394"/>
      <c r="EH131" s="393">
        <v>108092.84530471782</v>
      </c>
      <c r="EI131" s="383">
        <v>108861.07280471781</v>
      </c>
      <c r="EJ131" s="383">
        <v>18257.684210526317</v>
      </c>
      <c r="EK131" s="384"/>
      <c r="EL131" s="384">
        <v>0</v>
      </c>
      <c r="EM131" s="384">
        <v>0</v>
      </c>
      <c r="EN131" s="384">
        <v>0</v>
      </c>
      <c r="EO131" s="384">
        <v>0</v>
      </c>
      <c r="EP131" s="384">
        <v>0</v>
      </c>
      <c r="EQ131" s="384">
        <v>0</v>
      </c>
      <c r="ER131" s="383">
        <v>-428.14666666666659</v>
      </c>
      <c r="ES131" s="383">
        <v>-340.08083333333332</v>
      </c>
      <c r="ET131" s="384"/>
      <c r="EU131" s="384"/>
      <c r="EV131" s="383">
        <v>126350.52951524414</v>
      </c>
      <c r="EW131" s="381">
        <v>108861.07280471781</v>
      </c>
      <c r="EX131" s="381"/>
      <c r="EY131" s="382"/>
      <c r="EZ131" s="382">
        <v>0</v>
      </c>
      <c r="FA131" s="382">
        <v>0</v>
      </c>
      <c r="FB131" s="382">
        <v>0</v>
      </c>
      <c r="FC131" s="382"/>
      <c r="FD131" s="382">
        <v>0</v>
      </c>
      <c r="FE131" s="382">
        <v>0</v>
      </c>
      <c r="FF131" s="381">
        <v>-428.14666666666659</v>
      </c>
      <c r="FG131" s="381">
        <v>-340.08083333333332</v>
      </c>
      <c r="FH131" s="382"/>
      <c r="FI131" s="382"/>
      <c r="FJ131" s="381">
        <v>108092.84530471782</v>
      </c>
      <c r="FK131" s="387">
        <v>108861.07280471781</v>
      </c>
      <c r="FL131" s="387"/>
      <c r="FM131" s="388"/>
      <c r="FN131" s="388">
        <v>0</v>
      </c>
      <c r="FO131" s="388">
        <v>0</v>
      </c>
      <c r="FP131" s="388">
        <v>0</v>
      </c>
      <c r="FQ131" s="388"/>
      <c r="FR131" s="388">
        <v>0</v>
      </c>
      <c r="FS131" s="388">
        <v>0</v>
      </c>
      <c r="FT131" s="387">
        <v>-428.14666666666659</v>
      </c>
      <c r="FU131" s="387">
        <v>-340.08083333333332</v>
      </c>
      <c r="FV131" s="388"/>
      <c r="FW131" s="388"/>
      <c r="FX131" s="387">
        <v>108092.84530471782</v>
      </c>
      <c r="FY131" s="378"/>
      <c r="FZ131" s="395">
        <f t="shared" si="14"/>
        <v>1367493.6778671402</v>
      </c>
      <c r="GA131" s="395">
        <f t="shared" si="14"/>
        <v>0</v>
      </c>
      <c r="GB131" s="395">
        <f t="shared" si="14"/>
        <v>0</v>
      </c>
      <c r="GC131" s="395">
        <f t="shared" si="14"/>
        <v>-5137.7599999999993</v>
      </c>
      <c r="GD131" s="395">
        <f t="shared" si="14"/>
        <v>-4080.9700000000007</v>
      </c>
      <c r="GE131" s="395">
        <f t="shared" si="14"/>
        <v>0</v>
      </c>
      <c r="GF131" s="378"/>
      <c r="GG131" s="395">
        <f t="shared" si="10"/>
        <v>352505.73841415346</v>
      </c>
      <c r="GH131" s="395">
        <f t="shared" si="15"/>
        <v>0</v>
      </c>
      <c r="GI131" s="395">
        <f t="shared" si="15"/>
        <v>0</v>
      </c>
      <c r="GJ131" s="395">
        <f t="shared" si="15"/>
        <v>-1284.4399999999998</v>
      </c>
      <c r="GK131" s="395">
        <f t="shared" si="15"/>
        <v>-1020.2424999999999</v>
      </c>
      <c r="GL131" s="395">
        <f t="shared" si="15"/>
        <v>0</v>
      </c>
      <c r="GM131" s="395"/>
      <c r="GN131" s="395">
        <v>0</v>
      </c>
      <c r="GO131" s="377">
        <v>0</v>
      </c>
      <c r="GP131" s="378"/>
      <c r="GQ131" s="378"/>
      <c r="GR131" s="378"/>
      <c r="GS131" s="378"/>
      <c r="GT131" s="378"/>
      <c r="GU131" s="378">
        <v>7392</v>
      </c>
      <c r="GV131" s="378"/>
      <c r="GW131" s="378"/>
      <c r="GX131" s="378"/>
      <c r="GY131" s="378">
        <f t="shared" si="11"/>
        <v>352505.73841415346</v>
      </c>
      <c r="GZ131" s="378">
        <f t="shared" si="12"/>
        <v>0</v>
      </c>
      <c r="HA131" s="378">
        <f t="shared" si="13"/>
        <v>0</v>
      </c>
    </row>
    <row r="132" spans="1:209" customFormat="1" ht="15">
      <c r="A132" s="266">
        <v>3371</v>
      </c>
      <c r="B132" s="266">
        <v>103459</v>
      </c>
      <c r="C132" s="266" t="s">
        <v>617</v>
      </c>
      <c r="D132" s="175" t="s">
        <v>397</v>
      </c>
      <c r="E132" s="267" t="s">
        <v>573</v>
      </c>
      <c r="F132" s="267" t="s">
        <v>571</v>
      </c>
      <c r="G132" s="320"/>
      <c r="H132" s="377">
        <v>1498068.2234762264</v>
      </c>
      <c r="I132" s="377">
        <v>-6989.44</v>
      </c>
      <c r="J132" s="377">
        <v>-18761.88</v>
      </c>
      <c r="K132" s="377">
        <v>1472316.9034762266</v>
      </c>
      <c r="L132" s="378"/>
      <c r="M132" s="379">
        <v>124839.01862301887</v>
      </c>
      <c r="N132" s="379">
        <v>0</v>
      </c>
      <c r="O132" s="380"/>
      <c r="P132" s="380">
        <v>0</v>
      </c>
      <c r="Q132" s="380">
        <v>0</v>
      </c>
      <c r="R132" s="380">
        <v>0</v>
      </c>
      <c r="S132" s="380">
        <v>0</v>
      </c>
      <c r="T132" s="380">
        <v>0</v>
      </c>
      <c r="U132" s="380">
        <v>0</v>
      </c>
      <c r="V132" s="379">
        <v>-582.45333333333326</v>
      </c>
      <c r="W132" s="379">
        <v>-1563.49</v>
      </c>
      <c r="X132" s="380"/>
      <c r="Y132" s="380">
        <v>0</v>
      </c>
      <c r="Z132" s="379">
        <v>122693.07528968553</v>
      </c>
      <c r="AA132" s="381">
        <v>124839.01862301887</v>
      </c>
      <c r="AB132" s="381"/>
      <c r="AC132" s="382"/>
      <c r="AD132" s="382">
        <v>0</v>
      </c>
      <c r="AE132" s="382">
        <v>0</v>
      </c>
      <c r="AF132" s="382">
        <v>0</v>
      </c>
      <c r="AG132" s="382"/>
      <c r="AH132" s="382">
        <v>0</v>
      </c>
      <c r="AI132" s="382">
        <v>0</v>
      </c>
      <c r="AJ132" s="381">
        <v>-582.45333333333326</v>
      </c>
      <c r="AK132" s="381">
        <v>-1563.49</v>
      </c>
      <c r="AL132" s="382"/>
      <c r="AM132" s="382">
        <v>0</v>
      </c>
      <c r="AN132" s="381">
        <v>122693.07528968553</v>
      </c>
      <c r="AO132" s="383">
        <v>124839.01862301887</v>
      </c>
      <c r="AP132" s="383"/>
      <c r="AQ132" s="384"/>
      <c r="AR132" s="384">
        <v>0</v>
      </c>
      <c r="AS132" s="384">
        <v>0</v>
      </c>
      <c r="AT132" s="384">
        <v>0</v>
      </c>
      <c r="AU132" s="384"/>
      <c r="AV132" s="384">
        <v>0</v>
      </c>
      <c r="AW132" s="384">
        <v>0</v>
      </c>
      <c r="AX132" s="383">
        <v>-582.45333333333326</v>
      </c>
      <c r="AY132" s="383">
        <v>-1563.49</v>
      </c>
      <c r="AZ132" s="384"/>
      <c r="BA132" s="384">
        <v>0</v>
      </c>
      <c r="BB132" s="383">
        <v>122693.07528968553</v>
      </c>
      <c r="BC132" s="385">
        <v>124839.01862301887</v>
      </c>
      <c r="BD132" s="385"/>
      <c r="BE132" s="386"/>
      <c r="BF132" s="386">
        <v>0</v>
      </c>
      <c r="BG132" s="386">
        <v>0</v>
      </c>
      <c r="BH132" s="386">
        <v>0</v>
      </c>
      <c r="BI132" s="386"/>
      <c r="BJ132" s="386">
        <v>0</v>
      </c>
      <c r="BK132" s="386">
        <v>0</v>
      </c>
      <c r="BL132" s="385">
        <v>-582.45333333333326</v>
      </c>
      <c r="BM132" s="385">
        <v>-1563.49</v>
      </c>
      <c r="BN132" s="386"/>
      <c r="BO132" s="386"/>
      <c r="BP132" s="385">
        <v>122693.07528968553</v>
      </c>
      <c r="BQ132" s="387">
        <v>124839.01862301887</v>
      </c>
      <c r="BR132" s="387"/>
      <c r="BS132" s="388"/>
      <c r="BT132" s="388">
        <v>0</v>
      </c>
      <c r="BU132" s="388">
        <v>0</v>
      </c>
      <c r="BV132" s="388">
        <v>0</v>
      </c>
      <c r="BW132" s="388"/>
      <c r="BX132" s="388">
        <v>0</v>
      </c>
      <c r="BY132" s="388">
        <v>0</v>
      </c>
      <c r="BZ132" s="387">
        <v>-582.45333333333326</v>
      </c>
      <c r="CA132" s="387">
        <v>-1563.49</v>
      </c>
      <c r="CB132" s="388"/>
      <c r="CC132" s="388"/>
      <c r="CD132" s="387">
        <v>122693.07528968553</v>
      </c>
      <c r="CE132" s="389">
        <v>124839.01862301887</v>
      </c>
      <c r="CF132" s="389">
        <v>0</v>
      </c>
      <c r="CG132" s="390"/>
      <c r="CH132" s="390">
        <v>0</v>
      </c>
      <c r="CI132" s="390">
        <v>0</v>
      </c>
      <c r="CJ132" s="390">
        <v>0</v>
      </c>
      <c r="CK132" s="390">
        <v>0</v>
      </c>
      <c r="CL132" s="390">
        <v>0</v>
      </c>
      <c r="CM132" s="390">
        <v>0</v>
      </c>
      <c r="CN132" s="389">
        <v>-582.45333333333326</v>
      </c>
      <c r="CO132" s="389">
        <v>-1563.49</v>
      </c>
      <c r="CP132" s="390"/>
      <c r="CQ132" s="390"/>
      <c r="CR132" s="389">
        <v>122693.07528968553</v>
      </c>
      <c r="CS132" s="391">
        <v>124839.01862301887</v>
      </c>
      <c r="CT132" s="391"/>
      <c r="CU132" s="392"/>
      <c r="CV132" s="392">
        <v>0</v>
      </c>
      <c r="CW132" s="392">
        <v>0</v>
      </c>
      <c r="CX132" s="392">
        <v>0</v>
      </c>
      <c r="CY132" s="392"/>
      <c r="CZ132" s="392">
        <v>0</v>
      </c>
      <c r="DA132" s="392">
        <v>0</v>
      </c>
      <c r="DB132" s="391">
        <v>-582.45333333333326</v>
      </c>
      <c r="DC132" s="391">
        <v>-1563.49</v>
      </c>
      <c r="DD132" s="392"/>
      <c r="DE132" s="392"/>
      <c r="DF132" s="391">
        <v>122693.07528968553</v>
      </c>
      <c r="DG132" s="385">
        <v>124839.01862301887</v>
      </c>
      <c r="DH132" s="385"/>
      <c r="DI132" s="386"/>
      <c r="DJ132" s="386">
        <v>0</v>
      </c>
      <c r="DK132" s="386">
        <v>0</v>
      </c>
      <c r="DL132" s="386">
        <v>0</v>
      </c>
      <c r="DM132" s="386"/>
      <c r="DN132" s="386">
        <v>0</v>
      </c>
      <c r="DO132" s="386">
        <v>0</v>
      </c>
      <c r="DP132" s="385">
        <v>-582.45333333333326</v>
      </c>
      <c r="DQ132" s="385">
        <v>-1563.49</v>
      </c>
      <c r="DR132" s="386"/>
      <c r="DS132" s="386"/>
      <c r="DT132" s="385">
        <v>122693.07528968553</v>
      </c>
      <c r="DU132" s="393">
        <v>124839.01862301887</v>
      </c>
      <c r="DV132" s="393"/>
      <c r="DW132" s="394"/>
      <c r="DX132" s="394">
        <v>0</v>
      </c>
      <c r="DY132" s="394">
        <v>0</v>
      </c>
      <c r="DZ132" s="394">
        <v>0</v>
      </c>
      <c r="EA132" s="394"/>
      <c r="EB132" s="394">
        <v>0</v>
      </c>
      <c r="EC132" s="394">
        <v>0</v>
      </c>
      <c r="ED132" s="393">
        <v>-582.45333333333326</v>
      </c>
      <c r="EE132" s="393">
        <v>-1563.49</v>
      </c>
      <c r="EF132" s="394"/>
      <c r="EG132" s="394"/>
      <c r="EH132" s="393">
        <v>122693.07528968553</v>
      </c>
      <c r="EI132" s="383">
        <v>124839.01862301887</v>
      </c>
      <c r="EJ132" s="383">
        <v>0</v>
      </c>
      <c r="EK132" s="384"/>
      <c r="EL132" s="384">
        <v>0</v>
      </c>
      <c r="EM132" s="384">
        <v>0</v>
      </c>
      <c r="EN132" s="384">
        <v>0</v>
      </c>
      <c r="EO132" s="384">
        <v>0</v>
      </c>
      <c r="EP132" s="384">
        <v>0</v>
      </c>
      <c r="EQ132" s="384">
        <v>0</v>
      </c>
      <c r="ER132" s="383">
        <v>-582.45333333333326</v>
      </c>
      <c r="ES132" s="383">
        <v>-1563.49</v>
      </c>
      <c r="ET132" s="384"/>
      <c r="EU132" s="384"/>
      <c r="EV132" s="383">
        <v>122693.07528968553</v>
      </c>
      <c r="EW132" s="381">
        <v>124839.01862301887</v>
      </c>
      <c r="EX132" s="381"/>
      <c r="EY132" s="382"/>
      <c r="EZ132" s="382">
        <v>0</v>
      </c>
      <c r="FA132" s="382">
        <v>0</v>
      </c>
      <c r="FB132" s="382">
        <v>0</v>
      </c>
      <c r="FC132" s="382"/>
      <c r="FD132" s="382">
        <v>0</v>
      </c>
      <c r="FE132" s="382">
        <v>0</v>
      </c>
      <c r="FF132" s="381">
        <v>-582.45333333333326</v>
      </c>
      <c r="FG132" s="381">
        <v>-1563.49</v>
      </c>
      <c r="FH132" s="382"/>
      <c r="FI132" s="382"/>
      <c r="FJ132" s="381">
        <v>122693.07528968553</v>
      </c>
      <c r="FK132" s="387">
        <v>124839.01862301887</v>
      </c>
      <c r="FL132" s="387"/>
      <c r="FM132" s="388"/>
      <c r="FN132" s="388">
        <v>0</v>
      </c>
      <c r="FO132" s="388">
        <v>0</v>
      </c>
      <c r="FP132" s="388">
        <v>0</v>
      </c>
      <c r="FQ132" s="388"/>
      <c r="FR132" s="388">
        <v>0</v>
      </c>
      <c r="FS132" s="388">
        <v>0</v>
      </c>
      <c r="FT132" s="387">
        <v>-582.45333333333326</v>
      </c>
      <c r="FU132" s="387">
        <v>-1563.49</v>
      </c>
      <c r="FV132" s="388"/>
      <c r="FW132" s="388"/>
      <c r="FX132" s="387">
        <v>122693.07528968553</v>
      </c>
      <c r="FY132" s="378"/>
      <c r="FZ132" s="395">
        <f t="shared" si="14"/>
        <v>1498068.2234762264</v>
      </c>
      <c r="GA132" s="395">
        <f t="shared" si="14"/>
        <v>0</v>
      </c>
      <c r="GB132" s="395">
        <f t="shared" si="14"/>
        <v>0</v>
      </c>
      <c r="GC132" s="395">
        <f t="shared" si="14"/>
        <v>-6989.4399999999978</v>
      </c>
      <c r="GD132" s="395">
        <f t="shared" si="14"/>
        <v>-18761.88</v>
      </c>
      <c r="GE132" s="395">
        <f t="shared" si="14"/>
        <v>0</v>
      </c>
      <c r="GF132" s="378"/>
      <c r="GG132" s="395">
        <f t="shared" si="10"/>
        <v>374517.05586905661</v>
      </c>
      <c r="GH132" s="395">
        <f t="shared" si="15"/>
        <v>0</v>
      </c>
      <c r="GI132" s="395">
        <f t="shared" si="15"/>
        <v>0</v>
      </c>
      <c r="GJ132" s="395">
        <f t="shared" si="15"/>
        <v>-1747.3599999999997</v>
      </c>
      <c r="GK132" s="395">
        <f t="shared" si="15"/>
        <v>-4690.47</v>
      </c>
      <c r="GL132" s="395">
        <f t="shared" si="15"/>
        <v>0</v>
      </c>
      <c r="GM132" s="395"/>
      <c r="GN132" s="395">
        <v>0</v>
      </c>
      <c r="GO132" s="377">
        <v>0</v>
      </c>
      <c r="GP132" s="378"/>
      <c r="GQ132" s="378"/>
      <c r="GR132" s="378"/>
      <c r="GS132" s="378"/>
      <c r="GT132" s="378"/>
      <c r="GU132" s="378">
        <v>7417</v>
      </c>
      <c r="GV132" s="378"/>
      <c r="GW132" s="378"/>
      <c r="GX132" s="378"/>
      <c r="GY132" s="378">
        <f t="shared" si="11"/>
        <v>374517.05586905661</v>
      </c>
      <c r="GZ132" s="378">
        <f t="shared" si="12"/>
        <v>0</v>
      </c>
      <c r="HA132" s="378">
        <f t="shared" si="13"/>
        <v>0</v>
      </c>
    </row>
    <row r="133" spans="1:209" customFormat="1" ht="15">
      <c r="A133" s="266">
        <v>3307</v>
      </c>
      <c r="B133" s="266">
        <v>103416</v>
      </c>
      <c r="C133" s="266" t="s">
        <v>712</v>
      </c>
      <c r="D133" s="175" t="s">
        <v>492</v>
      </c>
      <c r="E133" s="267" t="s">
        <v>573</v>
      </c>
      <c r="F133" s="267" t="s">
        <v>571</v>
      </c>
      <c r="G133" s="320"/>
      <c r="H133" s="377">
        <v>1881913.6924833008</v>
      </c>
      <c r="I133" s="377">
        <v>-9336.64</v>
      </c>
      <c r="J133" s="377">
        <v>-4398.9799999999996</v>
      </c>
      <c r="K133" s="377">
        <v>1868178.0724833009</v>
      </c>
      <c r="L133" s="378"/>
      <c r="M133" s="379">
        <v>156826.14104027508</v>
      </c>
      <c r="N133" s="379">
        <v>0</v>
      </c>
      <c r="O133" s="380"/>
      <c r="P133" s="380">
        <v>0</v>
      </c>
      <c r="Q133" s="380">
        <v>0</v>
      </c>
      <c r="R133" s="380">
        <v>0</v>
      </c>
      <c r="S133" s="380">
        <v>0</v>
      </c>
      <c r="T133" s="380">
        <v>0</v>
      </c>
      <c r="U133" s="380">
        <v>0</v>
      </c>
      <c r="V133" s="379">
        <v>-778.05333333333328</v>
      </c>
      <c r="W133" s="379">
        <v>-366.58166666666665</v>
      </c>
      <c r="X133" s="380"/>
      <c r="Y133" s="380">
        <v>0</v>
      </c>
      <c r="Z133" s="379">
        <v>155681.50604027507</v>
      </c>
      <c r="AA133" s="381">
        <v>156826.14104027508</v>
      </c>
      <c r="AB133" s="381"/>
      <c r="AC133" s="382"/>
      <c r="AD133" s="382">
        <v>0</v>
      </c>
      <c r="AE133" s="382">
        <v>0</v>
      </c>
      <c r="AF133" s="382">
        <v>0</v>
      </c>
      <c r="AG133" s="382"/>
      <c r="AH133" s="382">
        <v>0</v>
      </c>
      <c r="AI133" s="382">
        <v>0</v>
      </c>
      <c r="AJ133" s="381">
        <v>-778.05333333333328</v>
      </c>
      <c r="AK133" s="381">
        <v>-366.58166666666665</v>
      </c>
      <c r="AL133" s="382"/>
      <c r="AM133" s="382">
        <v>0</v>
      </c>
      <c r="AN133" s="381">
        <v>155681.50604027507</v>
      </c>
      <c r="AO133" s="383">
        <v>156826.14104027508</v>
      </c>
      <c r="AP133" s="383"/>
      <c r="AQ133" s="384"/>
      <c r="AR133" s="384">
        <v>0</v>
      </c>
      <c r="AS133" s="384">
        <v>0</v>
      </c>
      <c r="AT133" s="384">
        <v>0</v>
      </c>
      <c r="AU133" s="384"/>
      <c r="AV133" s="384">
        <v>0</v>
      </c>
      <c r="AW133" s="384">
        <v>0</v>
      </c>
      <c r="AX133" s="383">
        <v>-778.05333333333328</v>
      </c>
      <c r="AY133" s="383">
        <v>-366.58166666666665</v>
      </c>
      <c r="AZ133" s="384"/>
      <c r="BA133" s="384">
        <v>0</v>
      </c>
      <c r="BB133" s="383">
        <v>155681.50604027507</v>
      </c>
      <c r="BC133" s="385">
        <v>156826.14104027508</v>
      </c>
      <c r="BD133" s="385"/>
      <c r="BE133" s="386"/>
      <c r="BF133" s="386">
        <v>0</v>
      </c>
      <c r="BG133" s="386">
        <v>0</v>
      </c>
      <c r="BH133" s="386">
        <v>0</v>
      </c>
      <c r="BI133" s="386"/>
      <c r="BJ133" s="386">
        <v>0</v>
      </c>
      <c r="BK133" s="386">
        <v>0</v>
      </c>
      <c r="BL133" s="385">
        <v>-778.05333333333328</v>
      </c>
      <c r="BM133" s="385">
        <v>-366.58166666666665</v>
      </c>
      <c r="BN133" s="386"/>
      <c r="BO133" s="386"/>
      <c r="BP133" s="385">
        <v>155681.50604027507</v>
      </c>
      <c r="BQ133" s="387">
        <v>156826.14104027508</v>
      </c>
      <c r="BR133" s="387"/>
      <c r="BS133" s="388"/>
      <c r="BT133" s="388">
        <v>0</v>
      </c>
      <c r="BU133" s="388">
        <v>0</v>
      </c>
      <c r="BV133" s="388">
        <v>0</v>
      </c>
      <c r="BW133" s="388"/>
      <c r="BX133" s="388">
        <v>0</v>
      </c>
      <c r="BY133" s="388">
        <v>0</v>
      </c>
      <c r="BZ133" s="387">
        <v>-778.05333333333328</v>
      </c>
      <c r="CA133" s="387">
        <v>-366.58166666666665</v>
      </c>
      <c r="CB133" s="388"/>
      <c r="CC133" s="388"/>
      <c r="CD133" s="387">
        <v>155681.50604027507</v>
      </c>
      <c r="CE133" s="389">
        <v>156826.14104027508</v>
      </c>
      <c r="CF133" s="389">
        <v>0</v>
      </c>
      <c r="CG133" s="390"/>
      <c r="CH133" s="390">
        <v>0</v>
      </c>
      <c r="CI133" s="390">
        <v>0</v>
      </c>
      <c r="CJ133" s="390">
        <v>0</v>
      </c>
      <c r="CK133" s="390">
        <v>0</v>
      </c>
      <c r="CL133" s="390">
        <v>0</v>
      </c>
      <c r="CM133" s="390">
        <v>0</v>
      </c>
      <c r="CN133" s="389">
        <v>-778.05333333333328</v>
      </c>
      <c r="CO133" s="389">
        <v>-366.58166666666665</v>
      </c>
      <c r="CP133" s="390"/>
      <c r="CQ133" s="390"/>
      <c r="CR133" s="389">
        <v>155681.50604027507</v>
      </c>
      <c r="CS133" s="391">
        <v>156826.14104027508</v>
      </c>
      <c r="CT133" s="391"/>
      <c r="CU133" s="392"/>
      <c r="CV133" s="392">
        <v>0</v>
      </c>
      <c r="CW133" s="392">
        <v>0</v>
      </c>
      <c r="CX133" s="392">
        <v>0</v>
      </c>
      <c r="CY133" s="392"/>
      <c r="CZ133" s="392">
        <v>0</v>
      </c>
      <c r="DA133" s="392">
        <v>0</v>
      </c>
      <c r="DB133" s="391">
        <v>-778.05333333333328</v>
      </c>
      <c r="DC133" s="391">
        <v>-366.58166666666665</v>
      </c>
      <c r="DD133" s="392"/>
      <c r="DE133" s="392"/>
      <c r="DF133" s="391">
        <v>155681.50604027507</v>
      </c>
      <c r="DG133" s="385">
        <v>156826.14104027508</v>
      </c>
      <c r="DH133" s="385"/>
      <c r="DI133" s="386"/>
      <c r="DJ133" s="386">
        <v>0</v>
      </c>
      <c r="DK133" s="386">
        <v>0</v>
      </c>
      <c r="DL133" s="386">
        <v>0</v>
      </c>
      <c r="DM133" s="386"/>
      <c r="DN133" s="386">
        <v>0</v>
      </c>
      <c r="DO133" s="386">
        <v>0</v>
      </c>
      <c r="DP133" s="385">
        <v>-778.05333333333328</v>
      </c>
      <c r="DQ133" s="385">
        <v>-366.58166666666665</v>
      </c>
      <c r="DR133" s="386"/>
      <c r="DS133" s="386"/>
      <c r="DT133" s="385">
        <v>155681.50604027507</v>
      </c>
      <c r="DU133" s="393">
        <v>156826.14104027508</v>
      </c>
      <c r="DV133" s="393"/>
      <c r="DW133" s="394"/>
      <c r="DX133" s="394">
        <v>0</v>
      </c>
      <c r="DY133" s="394">
        <v>0</v>
      </c>
      <c r="DZ133" s="394">
        <v>0</v>
      </c>
      <c r="EA133" s="394"/>
      <c r="EB133" s="394">
        <v>0</v>
      </c>
      <c r="EC133" s="394">
        <v>0</v>
      </c>
      <c r="ED133" s="393">
        <v>-778.05333333333328</v>
      </c>
      <c r="EE133" s="393">
        <v>-366.58166666666665</v>
      </c>
      <c r="EF133" s="394"/>
      <c r="EG133" s="394"/>
      <c r="EH133" s="393">
        <v>155681.50604027507</v>
      </c>
      <c r="EI133" s="383">
        <v>156826.14104027508</v>
      </c>
      <c r="EJ133" s="383">
        <v>0</v>
      </c>
      <c r="EK133" s="384"/>
      <c r="EL133" s="384">
        <v>0</v>
      </c>
      <c r="EM133" s="384">
        <v>0</v>
      </c>
      <c r="EN133" s="384">
        <v>0</v>
      </c>
      <c r="EO133" s="384">
        <v>0</v>
      </c>
      <c r="EP133" s="384">
        <v>0</v>
      </c>
      <c r="EQ133" s="384">
        <v>0</v>
      </c>
      <c r="ER133" s="383">
        <v>-778.05333333333328</v>
      </c>
      <c r="ES133" s="383">
        <v>-366.58166666666665</v>
      </c>
      <c r="ET133" s="384"/>
      <c r="EU133" s="384"/>
      <c r="EV133" s="383">
        <v>155681.50604027507</v>
      </c>
      <c r="EW133" s="381">
        <v>156826.14104027508</v>
      </c>
      <c r="EX133" s="381"/>
      <c r="EY133" s="382"/>
      <c r="EZ133" s="382">
        <v>0</v>
      </c>
      <c r="FA133" s="382">
        <v>0</v>
      </c>
      <c r="FB133" s="382">
        <v>0</v>
      </c>
      <c r="FC133" s="382"/>
      <c r="FD133" s="382">
        <v>0</v>
      </c>
      <c r="FE133" s="382">
        <v>0</v>
      </c>
      <c r="FF133" s="381">
        <v>-778.05333333333328</v>
      </c>
      <c r="FG133" s="381">
        <v>-366.58166666666665</v>
      </c>
      <c r="FH133" s="382"/>
      <c r="FI133" s="382"/>
      <c r="FJ133" s="381">
        <v>155681.50604027507</v>
      </c>
      <c r="FK133" s="387">
        <v>156826.14104027508</v>
      </c>
      <c r="FL133" s="387"/>
      <c r="FM133" s="388"/>
      <c r="FN133" s="388">
        <v>0</v>
      </c>
      <c r="FO133" s="388">
        <v>0</v>
      </c>
      <c r="FP133" s="388">
        <v>0</v>
      </c>
      <c r="FQ133" s="388"/>
      <c r="FR133" s="388">
        <v>0</v>
      </c>
      <c r="FS133" s="388">
        <v>0</v>
      </c>
      <c r="FT133" s="387">
        <v>-778.05333333333328</v>
      </c>
      <c r="FU133" s="387">
        <v>-366.58166666666665</v>
      </c>
      <c r="FV133" s="388"/>
      <c r="FW133" s="388"/>
      <c r="FX133" s="387">
        <v>155681.50604027507</v>
      </c>
      <c r="FY133" s="378"/>
      <c r="FZ133" s="395">
        <f t="shared" si="14"/>
        <v>1881913.692483301</v>
      </c>
      <c r="GA133" s="395">
        <f t="shared" si="14"/>
        <v>0</v>
      </c>
      <c r="GB133" s="395">
        <f t="shared" si="14"/>
        <v>0</v>
      </c>
      <c r="GC133" s="395">
        <f t="shared" si="14"/>
        <v>-9336.64</v>
      </c>
      <c r="GD133" s="395">
        <f t="shared" si="14"/>
        <v>-4398.9799999999987</v>
      </c>
      <c r="GE133" s="395">
        <f t="shared" si="14"/>
        <v>0</v>
      </c>
      <c r="GF133" s="378"/>
      <c r="GG133" s="395">
        <f t="shared" si="10"/>
        <v>470478.4231208252</v>
      </c>
      <c r="GH133" s="395">
        <f t="shared" si="15"/>
        <v>0</v>
      </c>
      <c r="GI133" s="395">
        <f t="shared" si="15"/>
        <v>0</v>
      </c>
      <c r="GJ133" s="395">
        <f t="shared" si="15"/>
        <v>-2334.16</v>
      </c>
      <c r="GK133" s="395">
        <f t="shared" si="15"/>
        <v>-1099.7449999999999</v>
      </c>
      <c r="GL133" s="395">
        <f t="shared" si="15"/>
        <v>0</v>
      </c>
      <c r="GM133" s="395"/>
      <c r="GN133" s="395">
        <v>0</v>
      </c>
      <c r="GO133" s="377">
        <v>0</v>
      </c>
      <c r="GP133" s="378"/>
      <c r="GQ133" s="378"/>
      <c r="GR133" s="378"/>
      <c r="GS133" s="378"/>
      <c r="GT133" s="378"/>
      <c r="GU133" s="378">
        <v>8162</v>
      </c>
      <c r="GV133" s="378"/>
      <c r="GW133" s="378"/>
      <c r="GX133" s="378"/>
      <c r="GY133" s="378">
        <f t="shared" si="11"/>
        <v>470478.4231208252</v>
      </c>
      <c r="GZ133" s="378">
        <f t="shared" si="12"/>
        <v>0</v>
      </c>
      <c r="HA133" s="378">
        <f t="shared" si="13"/>
        <v>0</v>
      </c>
    </row>
    <row r="134" spans="1:209" customFormat="1" ht="15">
      <c r="A134" s="266">
        <v>3361</v>
      </c>
      <c r="B134" s="266">
        <v>103453</v>
      </c>
      <c r="C134" s="266" t="s">
        <v>766</v>
      </c>
      <c r="D134" s="175" t="s">
        <v>545</v>
      </c>
      <c r="E134" s="267" t="s">
        <v>573</v>
      </c>
      <c r="F134" s="267" t="s">
        <v>571</v>
      </c>
      <c r="G134" s="320"/>
      <c r="H134" s="377">
        <v>1921493.9370968654</v>
      </c>
      <c r="I134" s="377">
        <v>-8580.32</v>
      </c>
      <c r="J134" s="377">
        <v>-6942.96</v>
      </c>
      <c r="K134" s="377">
        <v>1905970.6570968654</v>
      </c>
      <c r="L134" s="378"/>
      <c r="M134" s="379">
        <v>160124.49475807211</v>
      </c>
      <c r="N134" s="379">
        <v>28434.831578947375</v>
      </c>
      <c r="O134" s="380"/>
      <c r="P134" s="380">
        <v>0</v>
      </c>
      <c r="Q134" s="380">
        <v>0</v>
      </c>
      <c r="R134" s="380">
        <v>0</v>
      </c>
      <c r="S134" s="380">
        <v>0</v>
      </c>
      <c r="T134" s="380">
        <v>0</v>
      </c>
      <c r="U134" s="380">
        <v>0</v>
      </c>
      <c r="V134" s="379">
        <v>-715.02666666666664</v>
      </c>
      <c r="W134" s="379">
        <v>-578.58000000000004</v>
      </c>
      <c r="X134" s="380"/>
      <c r="Y134" s="380">
        <v>0</v>
      </c>
      <c r="Z134" s="379">
        <v>187265.71967035282</v>
      </c>
      <c r="AA134" s="381">
        <v>160124.49475807211</v>
      </c>
      <c r="AB134" s="381"/>
      <c r="AC134" s="382"/>
      <c r="AD134" s="382">
        <v>0</v>
      </c>
      <c r="AE134" s="382">
        <v>0</v>
      </c>
      <c r="AF134" s="382">
        <v>0</v>
      </c>
      <c r="AG134" s="382"/>
      <c r="AH134" s="382">
        <v>0</v>
      </c>
      <c r="AI134" s="382">
        <v>0</v>
      </c>
      <c r="AJ134" s="381">
        <v>-715.02666666666664</v>
      </c>
      <c r="AK134" s="381">
        <v>-578.58000000000004</v>
      </c>
      <c r="AL134" s="382"/>
      <c r="AM134" s="382">
        <v>0</v>
      </c>
      <c r="AN134" s="381">
        <v>158830.88809140545</v>
      </c>
      <c r="AO134" s="383">
        <v>160124.49475807211</v>
      </c>
      <c r="AP134" s="383"/>
      <c r="AQ134" s="384"/>
      <c r="AR134" s="384">
        <v>0</v>
      </c>
      <c r="AS134" s="384">
        <v>0</v>
      </c>
      <c r="AT134" s="384">
        <v>0</v>
      </c>
      <c r="AU134" s="384"/>
      <c r="AV134" s="384">
        <v>0</v>
      </c>
      <c r="AW134" s="384">
        <v>0</v>
      </c>
      <c r="AX134" s="383">
        <v>-715.02666666666664</v>
      </c>
      <c r="AY134" s="383">
        <v>-578.58000000000004</v>
      </c>
      <c r="AZ134" s="384"/>
      <c r="BA134" s="384">
        <v>0</v>
      </c>
      <c r="BB134" s="383">
        <v>158830.88809140545</v>
      </c>
      <c r="BC134" s="385">
        <v>160124.49475807211</v>
      </c>
      <c r="BD134" s="385"/>
      <c r="BE134" s="386"/>
      <c r="BF134" s="386">
        <v>0</v>
      </c>
      <c r="BG134" s="386">
        <v>0</v>
      </c>
      <c r="BH134" s="386">
        <v>0</v>
      </c>
      <c r="BI134" s="386"/>
      <c r="BJ134" s="386">
        <v>0</v>
      </c>
      <c r="BK134" s="386">
        <v>0</v>
      </c>
      <c r="BL134" s="385">
        <v>-715.02666666666664</v>
      </c>
      <c r="BM134" s="385">
        <v>-578.58000000000004</v>
      </c>
      <c r="BN134" s="386"/>
      <c r="BO134" s="386"/>
      <c r="BP134" s="385">
        <v>158830.88809140545</v>
      </c>
      <c r="BQ134" s="387">
        <v>160124.49475807211</v>
      </c>
      <c r="BR134" s="387"/>
      <c r="BS134" s="388"/>
      <c r="BT134" s="388">
        <v>0</v>
      </c>
      <c r="BU134" s="388">
        <v>0</v>
      </c>
      <c r="BV134" s="388">
        <v>0</v>
      </c>
      <c r="BW134" s="388"/>
      <c r="BX134" s="388">
        <v>0</v>
      </c>
      <c r="BY134" s="388">
        <v>0</v>
      </c>
      <c r="BZ134" s="387">
        <v>-715.02666666666664</v>
      </c>
      <c r="CA134" s="387">
        <v>-578.58000000000004</v>
      </c>
      <c r="CB134" s="388"/>
      <c r="CC134" s="388"/>
      <c r="CD134" s="387">
        <v>158830.88809140545</v>
      </c>
      <c r="CE134" s="389">
        <v>160124.49475807211</v>
      </c>
      <c r="CF134" s="389">
        <v>25409.225263157896</v>
      </c>
      <c r="CG134" s="390"/>
      <c r="CH134" s="390">
        <v>0</v>
      </c>
      <c r="CI134" s="390">
        <v>0</v>
      </c>
      <c r="CJ134" s="390">
        <v>0</v>
      </c>
      <c r="CK134" s="390">
        <v>0</v>
      </c>
      <c r="CL134" s="390">
        <v>0</v>
      </c>
      <c r="CM134" s="390">
        <v>0</v>
      </c>
      <c r="CN134" s="389">
        <v>-715.02666666666664</v>
      </c>
      <c r="CO134" s="389">
        <v>-578.58000000000004</v>
      </c>
      <c r="CP134" s="390"/>
      <c r="CQ134" s="390"/>
      <c r="CR134" s="389">
        <v>184240.11335456333</v>
      </c>
      <c r="CS134" s="391">
        <v>160124.49475807211</v>
      </c>
      <c r="CT134" s="391"/>
      <c r="CU134" s="392"/>
      <c r="CV134" s="392">
        <v>0</v>
      </c>
      <c r="CW134" s="392">
        <v>0</v>
      </c>
      <c r="CX134" s="392">
        <v>0</v>
      </c>
      <c r="CY134" s="392"/>
      <c r="CZ134" s="392">
        <v>0</v>
      </c>
      <c r="DA134" s="392">
        <v>0</v>
      </c>
      <c r="DB134" s="391">
        <v>-715.02666666666664</v>
      </c>
      <c r="DC134" s="391">
        <v>-578.58000000000004</v>
      </c>
      <c r="DD134" s="392"/>
      <c r="DE134" s="392"/>
      <c r="DF134" s="391">
        <v>158830.88809140545</v>
      </c>
      <c r="DG134" s="385">
        <v>160124.49475807211</v>
      </c>
      <c r="DH134" s="385"/>
      <c r="DI134" s="386"/>
      <c r="DJ134" s="386">
        <v>0</v>
      </c>
      <c r="DK134" s="386">
        <v>0</v>
      </c>
      <c r="DL134" s="386">
        <v>0</v>
      </c>
      <c r="DM134" s="386"/>
      <c r="DN134" s="386">
        <v>0</v>
      </c>
      <c r="DO134" s="386">
        <v>0</v>
      </c>
      <c r="DP134" s="385">
        <v>-715.02666666666664</v>
      </c>
      <c r="DQ134" s="385">
        <v>-578.58000000000004</v>
      </c>
      <c r="DR134" s="386"/>
      <c r="DS134" s="386"/>
      <c r="DT134" s="385">
        <v>158830.88809140545</v>
      </c>
      <c r="DU134" s="393">
        <v>160124.49475807211</v>
      </c>
      <c r="DV134" s="393"/>
      <c r="DW134" s="394"/>
      <c r="DX134" s="394">
        <v>0</v>
      </c>
      <c r="DY134" s="394">
        <v>0</v>
      </c>
      <c r="DZ134" s="394">
        <v>0</v>
      </c>
      <c r="EA134" s="394"/>
      <c r="EB134" s="394">
        <v>0</v>
      </c>
      <c r="EC134" s="394">
        <v>0</v>
      </c>
      <c r="ED134" s="393">
        <v>-715.02666666666664</v>
      </c>
      <c r="EE134" s="393">
        <v>-578.58000000000004</v>
      </c>
      <c r="EF134" s="394"/>
      <c r="EG134" s="394"/>
      <c r="EH134" s="393">
        <v>158830.88809140545</v>
      </c>
      <c r="EI134" s="383">
        <v>160124.49475807211</v>
      </c>
      <c r="EJ134" s="383">
        <v>23604.655512465382</v>
      </c>
      <c r="EK134" s="384"/>
      <c r="EL134" s="384">
        <v>0</v>
      </c>
      <c r="EM134" s="384">
        <v>0</v>
      </c>
      <c r="EN134" s="384">
        <v>0</v>
      </c>
      <c r="EO134" s="384">
        <v>0</v>
      </c>
      <c r="EP134" s="384">
        <v>0</v>
      </c>
      <c r="EQ134" s="384">
        <v>0</v>
      </c>
      <c r="ER134" s="383">
        <v>-715.02666666666664</v>
      </c>
      <c r="ES134" s="383">
        <v>-578.58000000000004</v>
      </c>
      <c r="ET134" s="384"/>
      <c r="EU134" s="384"/>
      <c r="EV134" s="383">
        <v>182435.54360387081</v>
      </c>
      <c r="EW134" s="381">
        <v>160124.49475807211</v>
      </c>
      <c r="EX134" s="381"/>
      <c r="EY134" s="382"/>
      <c r="EZ134" s="382">
        <v>0</v>
      </c>
      <c r="FA134" s="382">
        <v>0</v>
      </c>
      <c r="FB134" s="382">
        <v>0</v>
      </c>
      <c r="FC134" s="382"/>
      <c r="FD134" s="382">
        <v>0</v>
      </c>
      <c r="FE134" s="382">
        <v>0</v>
      </c>
      <c r="FF134" s="381">
        <v>-715.02666666666664</v>
      </c>
      <c r="FG134" s="381">
        <v>-578.58000000000004</v>
      </c>
      <c r="FH134" s="382"/>
      <c r="FI134" s="382"/>
      <c r="FJ134" s="381">
        <v>158830.88809140545</v>
      </c>
      <c r="FK134" s="387">
        <v>160124.49475807211</v>
      </c>
      <c r="FL134" s="387"/>
      <c r="FM134" s="388"/>
      <c r="FN134" s="388">
        <v>0</v>
      </c>
      <c r="FO134" s="388">
        <v>0</v>
      </c>
      <c r="FP134" s="388">
        <v>0</v>
      </c>
      <c r="FQ134" s="388"/>
      <c r="FR134" s="388">
        <v>0</v>
      </c>
      <c r="FS134" s="388">
        <v>0</v>
      </c>
      <c r="FT134" s="387">
        <v>-715.02666666666664</v>
      </c>
      <c r="FU134" s="387">
        <v>-578.58000000000004</v>
      </c>
      <c r="FV134" s="388"/>
      <c r="FW134" s="388"/>
      <c r="FX134" s="387">
        <v>158830.88809140545</v>
      </c>
      <c r="FY134" s="378"/>
      <c r="FZ134" s="395">
        <f t="shared" si="14"/>
        <v>1998942.6494514358</v>
      </c>
      <c r="GA134" s="395">
        <f t="shared" si="14"/>
        <v>0</v>
      </c>
      <c r="GB134" s="395">
        <f t="shared" si="14"/>
        <v>0</v>
      </c>
      <c r="GC134" s="395">
        <f t="shared" si="14"/>
        <v>-8580.32</v>
      </c>
      <c r="GD134" s="395">
        <f t="shared" si="14"/>
        <v>-6942.96</v>
      </c>
      <c r="GE134" s="395">
        <f t="shared" si="14"/>
        <v>0</v>
      </c>
      <c r="GF134" s="378"/>
      <c r="GG134" s="395">
        <f t="shared" si="10"/>
        <v>508808.31585316372</v>
      </c>
      <c r="GH134" s="395">
        <f t="shared" si="15"/>
        <v>0</v>
      </c>
      <c r="GI134" s="395">
        <f t="shared" si="15"/>
        <v>0</v>
      </c>
      <c r="GJ134" s="395">
        <f t="shared" si="15"/>
        <v>-2145.08</v>
      </c>
      <c r="GK134" s="395">
        <f t="shared" si="15"/>
        <v>-1735.7400000000002</v>
      </c>
      <c r="GL134" s="395">
        <f t="shared" si="15"/>
        <v>0</v>
      </c>
      <c r="GM134" s="395"/>
      <c r="GN134" s="395">
        <v>0</v>
      </c>
      <c r="GO134" s="377">
        <v>0</v>
      </c>
      <c r="GP134" s="378"/>
      <c r="GQ134" s="378"/>
      <c r="GR134" s="378"/>
      <c r="GS134" s="378"/>
      <c r="GT134" s="378"/>
      <c r="GU134" s="378">
        <v>7917</v>
      </c>
      <c r="GV134" s="378"/>
      <c r="GW134" s="378"/>
      <c r="GX134" s="378"/>
      <c r="GY134" s="378">
        <f t="shared" si="11"/>
        <v>508808.31585316372</v>
      </c>
      <c r="GZ134" s="378">
        <f t="shared" si="12"/>
        <v>0</v>
      </c>
      <c r="HA134" s="378">
        <f t="shared" si="13"/>
        <v>0</v>
      </c>
    </row>
    <row r="135" spans="1:209" customFormat="1" ht="15">
      <c r="A135" s="266">
        <v>3344</v>
      </c>
      <c r="B135" s="266">
        <v>103438</v>
      </c>
      <c r="C135" s="266" t="s">
        <v>767</v>
      </c>
      <c r="D135" s="175" t="s">
        <v>546</v>
      </c>
      <c r="E135" s="267" t="s">
        <v>573</v>
      </c>
      <c r="F135" s="267" t="s">
        <v>571</v>
      </c>
      <c r="G135" s="320"/>
      <c r="H135" s="377">
        <v>2151820.9329626812</v>
      </c>
      <c r="I135" s="377">
        <v>-10953.599999999999</v>
      </c>
      <c r="J135" s="377">
        <v>-3047.48</v>
      </c>
      <c r="K135" s="377">
        <v>2137819.8529626811</v>
      </c>
      <c r="L135" s="378"/>
      <c r="M135" s="379">
        <v>179318.41108022342</v>
      </c>
      <c r="N135" s="379">
        <v>0</v>
      </c>
      <c r="O135" s="380"/>
      <c r="P135" s="380">
        <v>0</v>
      </c>
      <c r="Q135" s="380">
        <v>0</v>
      </c>
      <c r="R135" s="380">
        <v>0</v>
      </c>
      <c r="S135" s="380">
        <v>0</v>
      </c>
      <c r="T135" s="380">
        <v>0</v>
      </c>
      <c r="U135" s="380">
        <v>0</v>
      </c>
      <c r="V135" s="379">
        <v>-912.79999999999984</v>
      </c>
      <c r="W135" s="379">
        <v>-253.95666666666668</v>
      </c>
      <c r="X135" s="380"/>
      <c r="Y135" s="380">
        <v>0</v>
      </c>
      <c r="Z135" s="379">
        <v>178151.65441355677</v>
      </c>
      <c r="AA135" s="381">
        <v>179318.41108022342</v>
      </c>
      <c r="AB135" s="381"/>
      <c r="AC135" s="382"/>
      <c r="AD135" s="382">
        <v>0</v>
      </c>
      <c r="AE135" s="382">
        <v>0</v>
      </c>
      <c r="AF135" s="382">
        <v>0</v>
      </c>
      <c r="AG135" s="382"/>
      <c r="AH135" s="382">
        <v>0</v>
      </c>
      <c r="AI135" s="382">
        <v>0</v>
      </c>
      <c r="AJ135" s="381">
        <v>-912.79999999999984</v>
      </c>
      <c r="AK135" s="381">
        <v>-253.95666666666668</v>
      </c>
      <c r="AL135" s="382"/>
      <c r="AM135" s="382">
        <v>0</v>
      </c>
      <c r="AN135" s="381">
        <v>178151.65441355677</v>
      </c>
      <c r="AO135" s="383">
        <v>179318.41108022342</v>
      </c>
      <c r="AP135" s="383"/>
      <c r="AQ135" s="384"/>
      <c r="AR135" s="384">
        <v>0</v>
      </c>
      <c r="AS135" s="384">
        <v>0</v>
      </c>
      <c r="AT135" s="384">
        <v>0</v>
      </c>
      <c r="AU135" s="384"/>
      <c r="AV135" s="384">
        <v>0</v>
      </c>
      <c r="AW135" s="384">
        <v>0</v>
      </c>
      <c r="AX135" s="383">
        <v>-912.79999999999984</v>
      </c>
      <c r="AY135" s="383">
        <v>-253.95666666666668</v>
      </c>
      <c r="AZ135" s="384"/>
      <c r="BA135" s="384">
        <v>0</v>
      </c>
      <c r="BB135" s="383">
        <v>178151.65441355677</v>
      </c>
      <c r="BC135" s="385">
        <v>179318.41108022342</v>
      </c>
      <c r="BD135" s="385"/>
      <c r="BE135" s="386"/>
      <c r="BF135" s="386">
        <v>0</v>
      </c>
      <c r="BG135" s="386">
        <v>0</v>
      </c>
      <c r="BH135" s="386">
        <v>0</v>
      </c>
      <c r="BI135" s="386"/>
      <c r="BJ135" s="386">
        <v>0</v>
      </c>
      <c r="BK135" s="386">
        <v>0</v>
      </c>
      <c r="BL135" s="385">
        <v>-912.79999999999984</v>
      </c>
      <c r="BM135" s="385">
        <v>-253.95666666666668</v>
      </c>
      <c r="BN135" s="386"/>
      <c r="BO135" s="386"/>
      <c r="BP135" s="385">
        <v>178151.65441355677</v>
      </c>
      <c r="BQ135" s="387">
        <v>179318.41108022342</v>
      </c>
      <c r="BR135" s="387"/>
      <c r="BS135" s="388"/>
      <c r="BT135" s="388">
        <v>0</v>
      </c>
      <c r="BU135" s="388">
        <v>0</v>
      </c>
      <c r="BV135" s="388">
        <v>0</v>
      </c>
      <c r="BW135" s="388"/>
      <c r="BX135" s="388">
        <v>0</v>
      </c>
      <c r="BY135" s="388">
        <v>0</v>
      </c>
      <c r="BZ135" s="387">
        <v>-912.79999999999984</v>
      </c>
      <c r="CA135" s="387">
        <v>-253.95666666666668</v>
      </c>
      <c r="CB135" s="388"/>
      <c r="CC135" s="388"/>
      <c r="CD135" s="387">
        <v>178151.65441355677</v>
      </c>
      <c r="CE135" s="389">
        <v>179318.41108022342</v>
      </c>
      <c r="CF135" s="389">
        <v>0</v>
      </c>
      <c r="CG135" s="390"/>
      <c r="CH135" s="390">
        <v>0</v>
      </c>
      <c r="CI135" s="390">
        <v>0</v>
      </c>
      <c r="CJ135" s="390">
        <v>0</v>
      </c>
      <c r="CK135" s="390">
        <v>0</v>
      </c>
      <c r="CL135" s="390">
        <v>0</v>
      </c>
      <c r="CM135" s="390">
        <v>0</v>
      </c>
      <c r="CN135" s="389">
        <v>-912.79999999999984</v>
      </c>
      <c r="CO135" s="389">
        <v>-253.95666666666668</v>
      </c>
      <c r="CP135" s="390"/>
      <c r="CQ135" s="390"/>
      <c r="CR135" s="389">
        <v>178151.65441355677</v>
      </c>
      <c r="CS135" s="391">
        <v>179318.41108022342</v>
      </c>
      <c r="CT135" s="391"/>
      <c r="CU135" s="392"/>
      <c r="CV135" s="392">
        <v>0</v>
      </c>
      <c r="CW135" s="392">
        <v>0</v>
      </c>
      <c r="CX135" s="392">
        <v>0</v>
      </c>
      <c r="CY135" s="392"/>
      <c r="CZ135" s="392">
        <v>0</v>
      </c>
      <c r="DA135" s="392">
        <v>0</v>
      </c>
      <c r="DB135" s="391">
        <v>-912.79999999999984</v>
      </c>
      <c r="DC135" s="391">
        <v>-253.95666666666668</v>
      </c>
      <c r="DD135" s="392"/>
      <c r="DE135" s="392"/>
      <c r="DF135" s="391">
        <v>178151.65441355677</v>
      </c>
      <c r="DG135" s="385">
        <v>179318.41108022342</v>
      </c>
      <c r="DH135" s="385"/>
      <c r="DI135" s="386"/>
      <c r="DJ135" s="386">
        <v>0</v>
      </c>
      <c r="DK135" s="386">
        <v>0</v>
      </c>
      <c r="DL135" s="386">
        <v>0</v>
      </c>
      <c r="DM135" s="386"/>
      <c r="DN135" s="386">
        <v>0</v>
      </c>
      <c r="DO135" s="386">
        <v>0</v>
      </c>
      <c r="DP135" s="385">
        <v>-912.79999999999984</v>
      </c>
      <c r="DQ135" s="385">
        <v>-253.95666666666668</v>
      </c>
      <c r="DR135" s="386"/>
      <c r="DS135" s="386"/>
      <c r="DT135" s="385">
        <v>178151.65441355677</v>
      </c>
      <c r="DU135" s="393">
        <v>179318.41108022342</v>
      </c>
      <c r="DV135" s="393"/>
      <c r="DW135" s="394"/>
      <c r="DX135" s="394">
        <v>0</v>
      </c>
      <c r="DY135" s="394">
        <v>0</v>
      </c>
      <c r="DZ135" s="394">
        <v>0</v>
      </c>
      <c r="EA135" s="394"/>
      <c r="EB135" s="394">
        <v>0</v>
      </c>
      <c r="EC135" s="394">
        <v>0</v>
      </c>
      <c r="ED135" s="393">
        <v>-912.79999999999984</v>
      </c>
      <c r="EE135" s="393">
        <v>-253.95666666666668</v>
      </c>
      <c r="EF135" s="394"/>
      <c r="EG135" s="394"/>
      <c r="EH135" s="393">
        <v>178151.65441355677</v>
      </c>
      <c r="EI135" s="383">
        <v>179318.41108022342</v>
      </c>
      <c r="EJ135" s="383">
        <v>0</v>
      </c>
      <c r="EK135" s="384"/>
      <c r="EL135" s="384">
        <v>0</v>
      </c>
      <c r="EM135" s="384">
        <v>0</v>
      </c>
      <c r="EN135" s="384">
        <v>0</v>
      </c>
      <c r="EO135" s="384">
        <v>0</v>
      </c>
      <c r="EP135" s="384">
        <v>0</v>
      </c>
      <c r="EQ135" s="384">
        <v>0</v>
      </c>
      <c r="ER135" s="383">
        <v>-912.79999999999984</v>
      </c>
      <c r="ES135" s="383">
        <v>-253.95666666666668</v>
      </c>
      <c r="ET135" s="384"/>
      <c r="EU135" s="384"/>
      <c r="EV135" s="383">
        <v>178151.65441355677</v>
      </c>
      <c r="EW135" s="381">
        <v>179318.41108022342</v>
      </c>
      <c r="EX135" s="381"/>
      <c r="EY135" s="382"/>
      <c r="EZ135" s="382">
        <v>0</v>
      </c>
      <c r="FA135" s="382">
        <v>0</v>
      </c>
      <c r="FB135" s="382">
        <v>0</v>
      </c>
      <c r="FC135" s="382"/>
      <c r="FD135" s="382">
        <v>0</v>
      </c>
      <c r="FE135" s="382">
        <v>0</v>
      </c>
      <c r="FF135" s="381">
        <v>-912.79999999999984</v>
      </c>
      <c r="FG135" s="381">
        <v>-253.95666666666668</v>
      </c>
      <c r="FH135" s="382"/>
      <c r="FI135" s="382"/>
      <c r="FJ135" s="381">
        <v>178151.65441355677</v>
      </c>
      <c r="FK135" s="387">
        <v>179318.41108022342</v>
      </c>
      <c r="FL135" s="387"/>
      <c r="FM135" s="388"/>
      <c r="FN135" s="388">
        <v>0</v>
      </c>
      <c r="FO135" s="388">
        <v>0</v>
      </c>
      <c r="FP135" s="388">
        <v>0</v>
      </c>
      <c r="FQ135" s="388"/>
      <c r="FR135" s="388">
        <v>0</v>
      </c>
      <c r="FS135" s="388">
        <v>0</v>
      </c>
      <c r="FT135" s="387">
        <v>-912.79999999999984</v>
      </c>
      <c r="FU135" s="387">
        <v>-253.95666666666668</v>
      </c>
      <c r="FV135" s="388"/>
      <c r="FW135" s="388"/>
      <c r="FX135" s="387">
        <v>178151.65441355677</v>
      </c>
      <c r="FY135" s="378"/>
      <c r="FZ135" s="395">
        <f t="shared" si="14"/>
        <v>2151820.9329626816</v>
      </c>
      <c r="GA135" s="395">
        <f t="shared" si="14"/>
        <v>0</v>
      </c>
      <c r="GB135" s="395">
        <f t="shared" si="14"/>
        <v>0</v>
      </c>
      <c r="GC135" s="395">
        <f t="shared" si="14"/>
        <v>-10953.599999999997</v>
      </c>
      <c r="GD135" s="395">
        <f t="shared" si="14"/>
        <v>-3047.4799999999996</v>
      </c>
      <c r="GE135" s="395">
        <f t="shared" si="14"/>
        <v>0</v>
      </c>
      <c r="GF135" s="378"/>
      <c r="GG135" s="395">
        <f t="shared" si="10"/>
        <v>537955.23324067029</v>
      </c>
      <c r="GH135" s="395">
        <f t="shared" si="15"/>
        <v>0</v>
      </c>
      <c r="GI135" s="395">
        <f t="shared" si="15"/>
        <v>0</v>
      </c>
      <c r="GJ135" s="395">
        <f t="shared" si="15"/>
        <v>-2738.3999999999996</v>
      </c>
      <c r="GK135" s="395">
        <f t="shared" si="15"/>
        <v>-761.87</v>
      </c>
      <c r="GL135" s="395">
        <f t="shared" si="15"/>
        <v>0</v>
      </c>
      <c r="GM135" s="395"/>
      <c r="GN135" s="395">
        <v>0</v>
      </c>
      <c r="GO135" s="377">
        <v>0</v>
      </c>
      <c r="GP135" s="378"/>
      <c r="GQ135" s="378"/>
      <c r="GR135" s="378"/>
      <c r="GS135" s="378"/>
      <c r="GT135" s="378"/>
      <c r="GU135" s="378">
        <v>8162</v>
      </c>
      <c r="GV135" s="378"/>
      <c r="GW135" s="378"/>
      <c r="GX135" s="378"/>
      <c r="GY135" s="378">
        <f t="shared" si="11"/>
        <v>537955.23324067029</v>
      </c>
      <c r="GZ135" s="378">
        <f t="shared" si="12"/>
        <v>0</v>
      </c>
      <c r="HA135" s="378">
        <f t="shared" si="13"/>
        <v>0</v>
      </c>
    </row>
    <row r="136" spans="1:209" customFormat="1" ht="15">
      <c r="A136" s="266">
        <v>3025</v>
      </c>
      <c r="B136" s="266">
        <v>103410</v>
      </c>
      <c r="C136" s="266" t="s">
        <v>714</v>
      </c>
      <c r="D136" s="175" t="s">
        <v>494</v>
      </c>
      <c r="E136" s="267" t="s">
        <v>573</v>
      </c>
      <c r="F136" s="267" t="s">
        <v>571</v>
      </c>
      <c r="G136" s="320"/>
      <c r="H136" s="377">
        <v>2213794.8299793173</v>
      </c>
      <c r="I136" s="377">
        <v>-10718.88</v>
      </c>
      <c r="J136" s="377">
        <v>-5126.12</v>
      </c>
      <c r="K136" s="377">
        <v>2197949.8299793173</v>
      </c>
      <c r="L136" s="378"/>
      <c r="M136" s="379">
        <v>184482.90249827644</v>
      </c>
      <c r="N136" s="379">
        <v>0</v>
      </c>
      <c r="O136" s="380"/>
      <c r="P136" s="380">
        <v>0</v>
      </c>
      <c r="Q136" s="380">
        <v>0</v>
      </c>
      <c r="R136" s="380">
        <v>0</v>
      </c>
      <c r="S136" s="380">
        <v>0</v>
      </c>
      <c r="T136" s="380">
        <v>0</v>
      </c>
      <c r="U136" s="380">
        <v>0</v>
      </c>
      <c r="V136" s="379">
        <v>-893.2399999999999</v>
      </c>
      <c r="W136" s="379">
        <v>-427.17666666666668</v>
      </c>
      <c r="X136" s="380"/>
      <c r="Y136" s="380">
        <v>0</v>
      </c>
      <c r="Z136" s="379">
        <v>183162.48583160978</v>
      </c>
      <c r="AA136" s="381">
        <v>184482.90249827644</v>
      </c>
      <c r="AB136" s="381"/>
      <c r="AC136" s="382"/>
      <c r="AD136" s="382">
        <v>0</v>
      </c>
      <c r="AE136" s="382">
        <v>0</v>
      </c>
      <c r="AF136" s="382">
        <v>0</v>
      </c>
      <c r="AG136" s="382"/>
      <c r="AH136" s="382">
        <v>0</v>
      </c>
      <c r="AI136" s="382">
        <v>0</v>
      </c>
      <c r="AJ136" s="381">
        <v>-893.2399999999999</v>
      </c>
      <c r="AK136" s="381">
        <v>-427.17666666666668</v>
      </c>
      <c r="AL136" s="382"/>
      <c r="AM136" s="382">
        <v>0</v>
      </c>
      <c r="AN136" s="381">
        <v>183162.48583160978</v>
      </c>
      <c r="AO136" s="383">
        <v>184482.90249827644</v>
      </c>
      <c r="AP136" s="383"/>
      <c r="AQ136" s="384"/>
      <c r="AR136" s="384">
        <v>0</v>
      </c>
      <c r="AS136" s="384">
        <v>0</v>
      </c>
      <c r="AT136" s="384">
        <v>0</v>
      </c>
      <c r="AU136" s="384"/>
      <c r="AV136" s="384">
        <v>0</v>
      </c>
      <c r="AW136" s="384">
        <v>0</v>
      </c>
      <c r="AX136" s="383">
        <v>-893.2399999999999</v>
      </c>
      <c r="AY136" s="383">
        <v>-427.17666666666668</v>
      </c>
      <c r="AZ136" s="384"/>
      <c r="BA136" s="384">
        <v>0</v>
      </c>
      <c r="BB136" s="383">
        <v>183162.48583160978</v>
      </c>
      <c r="BC136" s="385">
        <v>184482.90249827644</v>
      </c>
      <c r="BD136" s="385"/>
      <c r="BE136" s="386"/>
      <c r="BF136" s="386">
        <v>0</v>
      </c>
      <c r="BG136" s="386">
        <v>0</v>
      </c>
      <c r="BH136" s="386">
        <v>0</v>
      </c>
      <c r="BI136" s="386"/>
      <c r="BJ136" s="386">
        <v>0</v>
      </c>
      <c r="BK136" s="386">
        <v>0</v>
      </c>
      <c r="BL136" s="385">
        <v>-893.2399999999999</v>
      </c>
      <c r="BM136" s="385">
        <v>-427.17666666666668</v>
      </c>
      <c r="BN136" s="386"/>
      <c r="BO136" s="386"/>
      <c r="BP136" s="385">
        <v>183162.48583160978</v>
      </c>
      <c r="BQ136" s="387">
        <v>184482.90249827644</v>
      </c>
      <c r="BR136" s="387"/>
      <c r="BS136" s="388"/>
      <c r="BT136" s="388">
        <v>0</v>
      </c>
      <c r="BU136" s="388">
        <v>0</v>
      </c>
      <c r="BV136" s="388">
        <v>0</v>
      </c>
      <c r="BW136" s="388"/>
      <c r="BX136" s="388">
        <v>0</v>
      </c>
      <c r="BY136" s="388">
        <v>0</v>
      </c>
      <c r="BZ136" s="387">
        <v>-893.2399999999999</v>
      </c>
      <c r="CA136" s="387">
        <v>-427.17666666666668</v>
      </c>
      <c r="CB136" s="388"/>
      <c r="CC136" s="388"/>
      <c r="CD136" s="387">
        <v>183162.48583160978</v>
      </c>
      <c r="CE136" s="389">
        <v>184482.90249827644</v>
      </c>
      <c r="CF136" s="389">
        <v>0</v>
      </c>
      <c r="CG136" s="390"/>
      <c r="CH136" s="390">
        <v>0</v>
      </c>
      <c r="CI136" s="390">
        <v>0</v>
      </c>
      <c r="CJ136" s="390">
        <v>0</v>
      </c>
      <c r="CK136" s="390">
        <v>0</v>
      </c>
      <c r="CL136" s="390">
        <v>0</v>
      </c>
      <c r="CM136" s="390">
        <v>0</v>
      </c>
      <c r="CN136" s="389">
        <v>-893.2399999999999</v>
      </c>
      <c r="CO136" s="389">
        <v>-427.17666666666668</v>
      </c>
      <c r="CP136" s="390"/>
      <c r="CQ136" s="390"/>
      <c r="CR136" s="389">
        <v>183162.48583160978</v>
      </c>
      <c r="CS136" s="391">
        <v>184482.90249827644</v>
      </c>
      <c r="CT136" s="391"/>
      <c r="CU136" s="392"/>
      <c r="CV136" s="392">
        <v>0</v>
      </c>
      <c r="CW136" s="392">
        <v>0</v>
      </c>
      <c r="CX136" s="392">
        <v>0</v>
      </c>
      <c r="CY136" s="392"/>
      <c r="CZ136" s="392">
        <v>0</v>
      </c>
      <c r="DA136" s="392">
        <v>0</v>
      </c>
      <c r="DB136" s="391">
        <v>-893.2399999999999</v>
      </c>
      <c r="DC136" s="391">
        <v>-427.17666666666668</v>
      </c>
      <c r="DD136" s="392"/>
      <c r="DE136" s="392"/>
      <c r="DF136" s="391">
        <v>183162.48583160978</v>
      </c>
      <c r="DG136" s="385">
        <v>184482.90249827644</v>
      </c>
      <c r="DH136" s="385"/>
      <c r="DI136" s="386"/>
      <c r="DJ136" s="386">
        <v>0</v>
      </c>
      <c r="DK136" s="386">
        <v>0</v>
      </c>
      <c r="DL136" s="386">
        <v>0</v>
      </c>
      <c r="DM136" s="386"/>
      <c r="DN136" s="386">
        <v>0</v>
      </c>
      <c r="DO136" s="386">
        <v>0</v>
      </c>
      <c r="DP136" s="385">
        <v>-893.2399999999999</v>
      </c>
      <c r="DQ136" s="385">
        <v>-427.17666666666668</v>
      </c>
      <c r="DR136" s="386"/>
      <c r="DS136" s="386"/>
      <c r="DT136" s="385">
        <v>183162.48583160978</v>
      </c>
      <c r="DU136" s="393">
        <v>184482.90249827644</v>
      </c>
      <c r="DV136" s="393"/>
      <c r="DW136" s="394"/>
      <c r="DX136" s="394">
        <v>0</v>
      </c>
      <c r="DY136" s="394">
        <v>0</v>
      </c>
      <c r="DZ136" s="394">
        <v>0</v>
      </c>
      <c r="EA136" s="394"/>
      <c r="EB136" s="394">
        <v>0</v>
      </c>
      <c r="EC136" s="394">
        <v>0</v>
      </c>
      <c r="ED136" s="393">
        <v>-893.2399999999999</v>
      </c>
      <c r="EE136" s="393">
        <v>-427.17666666666668</v>
      </c>
      <c r="EF136" s="394"/>
      <c r="EG136" s="394"/>
      <c r="EH136" s="393">
        <v>183162.48583160978</v>
      </c>
      <c r="EI136" s="383">
        <v>184482.90249827644</v>
      </c>
      <c r="EJ136" s="383">
        <v>0</v>
      </c>
      <c r="EK136" s="384"/>
      <c r="EL136" s="384">
        <v>0</v>
      </c>
      <c r="EM136" s="384">
        <v>0</v>
      </c>
      <c r="EN136" s="384">
        <v>0</v>
      </c>
      <c r="EO136" s="384">
        <v>0</v>
      </c>
      <c r="EP136" s="384">
        <v>0</v>
      </c>
      <c r="EQ136" s="384">
        <v>0</v>
      </c>
      <c r="ER136" s="383">
        <v>-893.2399999999999</v>
      </c>
      <c r="ES136" s="383">
        <v>-427.17666666666668</v>
      </c>
      <c r="ET136" s="384"/>
      <c r="EU136" s="384"/>
      <c r="EV136" s="383">
        <v>183162.48583160978</v>
      </c>
      <c r="EW136" s="381">
        <v>184482.90249827644</v>
      </c>
      <c r="EX136" s="381"/>
      <c r="EY136" s="382"/>
      <c r="EZ136" s="382">
        <v>0</v>
      </c>
      <c r="FA136" s="382">
        <v>0</v>
      </c>
      <c r="FB136" s="382">
        <v>0</v>
      </c>
      <c r="FC136" s="382"/>
      <c r="FD136" s="382">
        <v>0</v>
      </c>
      <c r="FE136" s="382">
        <v>0</v>
      </c>
      <c r="FF136" s="381">
        <v>-893.2399999999999</v>
      </c>
      <c r="FG136" s="381">
        <v>-427.17666666666668</v>
      </c>
      <c r="FH136" s="382"/>
      <c r="FI136" s="382"/>
      <c r="FJ136" s="381">
        <v>183162.48583160978</v>
      </c>
      <c r="FK136" s="387">
        <v>184482.90249827644</v>
      </c>
      <c r="FL136" s="387"/>
      <c r="FM136" s="388"/>
      <c r="FN136" s="388">
        <v>0</v>
      </c>
      <c r="FO136" s="388">
        <v>0</v>
      </c>
      <c r="FP136" s="388">
        <v>0</v>
      </c>
      <c r="FQ136" s="388"/>
      <c r="FR136" s="388">
        <v>0</v>
      </c>
      <c r="FS136" s="388">
        <v>0</v>
      </c>
      <c r="FT136" s="387">
        <v>-893.2399999999999</v>
      </c>
      <c r="FU136" s="387">
        <v>-427.17666666666668</v>
      </c>
      <c r="FV136" s="388"/>
      <c r="FW136" s="388"/>
      <c r="FX136" s="387">
        <v>183162.48583160978</v>
      </c>
      <c r="FY136" s="378"/>
      <c r="FZ136" s="395">
        <f t="shared" si="14"/>
        <v>2213794.8299793173</v>
      </c>
      <c r="GA136" s="395">
        <f t="shared" si="14"/>
        <v>0</v>
      </c>
      <c r="GB136" s="395">
        <f t="shared" si="14"/>
        <v>0</v>
      </c>
      <c r="GC136" s="395">
        <f t="shared" si="14"/>
        <v>-10718.88</v>
      </c>
      <c r="GD136" s="395">
        <f t="shared" si="14"/>
        <v>-5126.119999999999</v>
      </c>
      <c r="GE136" s="395">
        <f t="shared" si="14"/>
        <v>0</v>
      </c>
      <c r="GF136" s="378"/>
      <c r="GG136" s="395">
        <f t="shared" si="10"/>
        <v>553448.70749482932</v>
      </c>
      <c r="GH136" s="395">
        <f t="shared" si="15"/>
        <v>0</v>
      </c>
      <c r="GI136" s="395">
        <f t="shared" si="15"/>
        <v>0</v>
      </c>
      <c r="GJ136" s="395">
        <f t="shared" si="15"/>
        <v>-2679.72</v>
      </c>
      <c r="GK136" s="395">
        <f t="shared" si="15"/>
        <v>-1281.53</v>
      </c>
      <c r="GL136" s="395">
        <f t="shared" si="15"/>
        <v>0</v>
      </c>
      <c r="GM136" s="395"/>
      <c r="GN136" s="395">
        <v>0</v>
      </c>
      <c r="GO136" s="377">
        <v>0</v>
      </c>
      <c r="GP136" s="378"/>
      <c r="GQ136" s="378"/>
      <c r="GR136" s="378"/>
      <c r="GS136" s="378"/>
      <c r="GT136" s="378"/>
      <c r="GU136" s="378">
        <v>8171</v>
      </c>
      <c r="GV136" s="378"/>
      <c r="GW136" s="378"/>
      <c r="GX136" s="378"/>
      <c r="GY136" s="378">
        <f t="shared" si="11"/>
        <v>553448.70749482932</v>
      </c>
      <c r="GZ136" s="378">
        <f t="shared" si="12"/>
        <v>0</v>
      </c>
      <c r="HA136" s="378">
        <f t="shared" si="13"/>
        <v>0</v>
      </c>
    </row>
    <row r="137" spans="1:209" customFormat="1" ht="15">
      <c r="A137" s="266">
        <v>3016</v>
      </c>
      <c r="B137" s="266">
        <v>103404</v>
      </c>
      <c r="C137" s="266" t="s">
        <v>618</v>
      </c>
      <c r="D137" s="175" t="s">
        <v>398</v>
      </c>
      <c r="E137" s="267" t="s">
        <v>573</v>
      </c>
      <c r="F137" s="267" t="s">
        <v>571</v>
      </c>
      <c r="G137" s="320"/>
      <c r="H137" s="377">
        <v>1437863.8025428571</v>
      </c>
      <c r="I137" s="377">
        <v>-5320.32</v>
      </c>
      <c r="J137" s="377">
        <v>-15625.33</v>
      </c>
      <c r="K137" s="377">
        <v>1416918.152542857</v>
      </c>
      <c r="L137" s="378"/>
      <c r="M137" s="379">
        <v>119821.98354523809</v>
      </c>
      <c r="N137" s="379">
        <v>0</v>
      </c>
      <c r="O137" s="380"/>
      <c r="P137" s="380">
        <v>0</v>
      </c>
      <c r="Q137" s="380">
        <v>0</v>
      </c>
      <c r="R137" s="380">
        <v>0</v>
      </c>
      <c r="S137" s="380">
        <v>0</v>
      </c>
      <c r="T137" s="380">
        <v>0</v>
      </c>
      <c r="U137" s="380">
        <v>0</v>
      </c>
      <c r="V137" s="379">
        <v>-443.35999999999996</v>
      </c>
      <c r="W137" s="379">
        <v>-1302.1108333333334</v>
      </c>
      <c r="X137" s="380"/>
      <c r="Y137" s="380">
        <v>0</v>
      </c>
      <c r="Z137" s="379">
        <v>118076.51271190475</v>
      </c>
      <c r="AA137" s="381">
        <v>119821.98354523809</v>
      </c>
      <c r="AB137" s="381"/>
      <c r="AC137" s="382"/>
      <c r="AD137" s="382">
        <v>0</v>
      </c>
      <c r="AE137" s="382">
        <v>0</v>
      </c>
      <c r="AF137" s="382">
        <v>0</v>
      </c>
      <c r="AG137" s="382"/>
      <c r="AH137" s="382">
        <v>0</v>
      </c>
      <c r="AI137" s="382">
        <v>0</v>
      </c>
      <c r="AJ137" s="381">
        <v>-443.35999999999996</v>
      </c>
      <c r="AK137" s="381">
        <v>-1302.1108333333334</v>
      </c>
      <c r="AL137" s="382"/>
      <c r="AM137" s="382">
        <v>0</v>
      </c>
      <c r="AN137" s="381">
        <v>118076.51271190475</v>
      </c>
      <c r="AO137" s="383">
        <v>119821.98354523809</v>
      </c>
      <c r="AP137" s="383"/>
      <c r="AQ137" s="384"/>
      <c r="AR137" s="384">
        <v>0</v>
      </c>
      <c r="AS137" s="384">
        <v>0</v>
      </c>
      <c r="AT137" s="384">
        <v>0</v>
      </c>
      <c r="AU137" s="384"/>
      <c r="AV137" s="384">
        <v>0</v>
      </c>
      <c r="AW137" s="384">
        <v>0</v>
      </c>
      <c r="AX137" s="383">
        <v>-443.35999999999996</v>
      </c>
      <c r="AY137" s="383">
        <v>-1302.1108333333334</v>
      </c>
      <c r="AZ137" s="384"/>
      <c r="BA137" s="384">
        <v>0</v>
      </c>
      <c r="BB137" s="383">
        <v>118076.51271190475</v>
      </c>
      <c r="BC137" s="385">
        <v>119821.98354523809</v>
      </c>
      <c r="BD137" s="385"/>
      <c r="BE137" s="386"/>
      <c r="BF137" s="386">
        <v>0</v>
      </c>
      <c r="BG137" s="386">
        <v>0</v>
      </c>
      <c r="BH137" s="386">
        <v>0</v>
      </c>
      <c r="BI137" s="386"/>
      <c r="BJ137" s="386">
        <v>0</v>
      </c>
      <c r="BK137" s="386">
        <v>0</v>
      </c>
      <c r="BL137" s="385">
        <v>-443.35999999999996</v>
      </c>
      <c r="BM137" s="385">
        <v>-1302.1108333333334</v>
      </c>
      <c r="BN137" s="386"/>
      <c r="BO137" s="386"/>
      <c r="BP137" s="385">
        <v>118076.51271190475</v>
      </c>
      <c r="BQ137" s="387">
        <v>119821.98354523809</v>
      </c>
      <c r="BR137" s="387"/>
      <c r="BS137" s="388"/>
      <c r="BT137" s="388">
        <v>0</v>
      </c>
      <c r="BU137" s="388">
        <v>0</v>
      </c>
      <c r="BV137" s="388">
        <v>0</v>
      </c>
      <c r="BW137" s="388"/>
      <c r="BX137" s="388">
        <v>0</v>
      </c>
      <c r="BY137" s="388">
        <v>0</v>
      </c>
      <c r="BZ137" s="387">
        <v>-443.35999999999996</v>
      </c>
      <c r="CA137" s="387">
        <v>-1302.1108333333334</v>
      </c>
      <c r="CB137" s="388"/>
      <c r="CC137" s="388"/>
      <c r="CD137" s="387">
        <v>118076.51271190475</v>
      </c>
      <c r="CE137" s="389">
        <v>119821.98354523809</v>
      </c>
      <c r="CF137" s="389">
        <v>0</v>
      </c>
      <c r="CG137" s="390"/>
      <c r="CH137" s="390">
        <v>0</v>
      </c>
      <c r="CI137" s="390">
        <v>0</v>
      </c>
      <c r="CJ137" s="390">
        <v>0</v>
      </c>
      <c r="CK137" s="390">
        <v>0</v>
      </c>
      <c r="CL137" s="390">
        <v>0</v>
      </c>
      <c r="CM137" s="390">
        <v>0</v>
      </c>
      <c r="CN137" s="389">
        <v>-443.35999999999996</v>
      </c>
      <c r="CO137" s="389">
        <v>-1302.1108333333334</v>
      </c>
      <c r="CP137" s="390"/>
      <c r="CQ137" s="390"/>
      <c r="CR137" s="389">
        <v>118076.51271190475</v>
      </c>
      <c r="CS137" s="391">
        <v>119821.98354523809</v>
      </c>
      <c r="CT137" s="391"/>
      <c r="CU137" s="392"/>
      <c r="CV137" s="392">
        <v>0</v>
      </c>
      <c r="CW137" s="392">
        <v>0</v>
      </c>
      <c r="CX137" s="392">
        <v>0</v>
      </c>
      <c r="CY137" s="392"/>
      <c r="CZ137" s="392">
        <v>0</v>
      </c>
      <c r="DA137" s="392">
        <v>0</v>
      </c>
      <c r="DB137" s="391">
        <v>-443.35999999999996</v>
      </c>
      <c r="DC137" s="391">
        <v>-1302.1108333333334</v>
      </c>
      <c r="DD137" s="392"/>
      <c r="DE137" s="392"/>
      <c r="DF137" s="391">
        <v>118076.51271190475</v>
      </c>
      <c r="DG137" s="385">
        <v>119821.98354523809</v>
      </c>
      <c r="DH137" s="385"/>
      <c r="DI137" s="386"/>
      <c r="DJ137" s="386">
        <v>0</v>
      </c>
      <c r="DK137" s="386">
        <v>0</v>
      </c>
      <c r="DL137" s="386">
        <v>0</v>
      </c>
      <c r="DM137" s="386"/>
      <c r="DN137" s="386">
        <v>0</v>
      </c>
      <c r="DO137" s="386">
        <v>0</v>
      </c>
      <c r="DP137" s="385">
        <v>-443.35999999999996</v>
      </c>
      <c r="DQ137" s="385">
        <v>-1302.1108333333334</v>
      </c>
      <c r="DR137" s="386"/>
      <c r="DS137" s="386"/>
      <c r="DT137" s="385">
        <v>118076.51271190475</v>
      </c>
      <c r="DU137" s="393">
        <v>119821.98354523809</v>
      </c>
      <c r="DV137" s="393"/>
      <c r="DW137" s="394"/>
      <c r="DX137" s="394">
        <v>0</v>
      </c>
      <c r="DY137" s="394">
        <v>0</v>
      </c>
      <c r="DZ137" s="394">
        <v>0</v>
      </c>
      <c r="EA137" s="394"/>
      <c r="EB137" s="394">
        <v>0</v>
      </c>
      <c r="EC137" s="394">
        <v>0</v>
      </c>
      <c r="ED137" s="393">
        <v>-443.35999999999996</v>
      </c>
      <c r="EE137" s="393">
        <v>-1302.1108333333334</v>
      </c>
      <c r="EF137" s="394"/>
      <c r="EG137" s="394"/>
      <c r="EH137" s="393">
        <v>118076.51271190475</v>
      </c>
      <c r="EI137" s="383">
        <v>119821.98354523809</v>
      </c>
      <c r="EJ137" s="383">
        <v>0</v>
      </c>
      <c r="EK137" s="384"/>
      <c r="EL137" s="384">
        <v>0</v>
      </c>
      <c r="EM137" s="384">
        <v>0</v>
      </c>
      <c r="EN137" s="384">
        <v>0</v>
      </c>
      <c r="EO137" s="384">
        <v>0</v>
      </c>
      <c r="EP137" s="384">
        <v>0</v>
      </c>
      <c r="EQ137" s="384">
        <v>0</v>
      </c>
      <c r="ER137" s="383">
        <v>-443.35999999999996</v>
      </c>
      <c r="ES137" s="383">
        <v>-1302.1108333333334</v>
      </c>
      <c r="ET137" s="384"/>
      <c r="EU137" s="384"/>
      <c r="EV137" s="383">
        <v>118076.51271190475</v>
      </c>
      <c r="EW137" s="381">
        <v>119821.98354523809</v>
      </c>
      <c r="EX137" s="381"/>
      <c r="EY137" s="382"/>
      <c r="EZ137" s="382">
        <v>0</v>
      </c>
      <c r="FA137" s="382">
        <v>0</v>
      </c>
      <c r="FB137" s="382">
        <v>0</v>
      </c>
      <c r="FC137" s="382"/>
      <c r="FD137" s="382">
        <v>0</v>
      </c>
      <c r="FE137" s="382">
        <v>0</v>
      </c>
      <c r="FF137" s="381">
        <v>-443.35999999999996</v>
      </c>
      <c r="FG137" s="381">
        <v>-1302.1108333333334</v>
      </c>
      <c r="FH137" s="382"/>
      <c r="FI137" s="382"/>
      <c r="FJ137" s="381">
        <v>118076.51271190475</v>
      </c>
      <c r="FK137" s="387">
        <v>119821.98354523809</v>
      </c>
      <c r="FL137" s="387"/>
      <c r="FM137" s="388"/>
      <c r="FN137" s="388">
        <v>0</v>
      </c>
      <c r="FO137" s="388">
        <v>0</v>
      </c>
      <c r="FP137" s="388">
        <v>0</v>
      </c>
      <c r="FQ137" s="388"/>
      <c r="FR137" s="388">
        <v>0</v>
      </c>
      <c r="FS137" s="388">
        <v>0</v>
      </c>
      <c r="FT137" s="387">
        <v>-443.35999999999996</v>
      </c>
      <c r="FU137" s="387">
        <v>-1302.1108333333334</v>
      </c>
      <c r="FV137" s="388"/>
      <c r="FW137" s="388"/>
      <c r="FX137" s="387">
        <v>118076.51271190475</v>
      </c>
      <c r="FY137" s="378"/>
      <c r="FZ137" s="395">
        <f t="shared" si="14"/>
        <v>1437863.8025428576</v>
      </c>
      <c r="GA137" s="395">
        <f t="shared" si="14"/>
        <v>0</v>
      </c>
      <c r="GB137" s="395">
        <f t="shared" si="14"/>
        <v>0</v>
      </c>
      <c r="GC137" s="395">
        <f t="shared" si="14"/>
        <v>-5320.32</v>
      </c>
      <c r="GD137" s="395">
        <f t="shared" si="14"/>
        <v>-15625.330000000004</v>
      </c>
      <c r="GE137" s="395">
        <f t="shared" si="14"/>
        <v>0</v>
      </c>
      <c r="GF137" s="378"/>
      <c r="GG137" s="395">
        <f t="shared" si="10"/>
        <v>359465.95063571428</v>
      </c>
      <c r="GH137" s="395">
        <f t="shared" si="15"/>
        <v>0</v>
      </c>
      <c r="GI137" s="395">
        <f t="shared" si="15"/>
        <v>0</v>
      </c>
      <c r="GJ137" s="395">
        <f t="shared" si="15"/>
        <v>-1330.08</v>
      </c>
      <c r="GK137" s="395">
        <f t="shared" si="15"/>
        <v>-3906.3325000000004</v>
      </c>
      <c r="GL137" s="395">
        <f t="shared" si="15"/>
        <v>0</v>
      </c>
      <c r="GM137" s="395"/>
      <c r="GN137" s="395">
        <v>0</v>
      </c>
      <c r="GO137" s="377">
        <v>0</v>
      </c>
      <c r="GP137" s="378"/>
      <c r="GQ137" s="378"/>
      <c r="GR137" s="378"/>
      <c r="GS137" s="378"/>
      <c r="GT137" s="378"/>
      <c r="GU137" s="378">
        <v>7417</v>
      </c>
      <c r="GV137" s="378"/>
      <c r="GW137" s="378"/>
      <c r="GX137" s="378"/>
      <c r="GY137" s="378">
        <f t="shared" si="11"/>
        <v>359465.95063571428</v>
      </c>
      <c r="GZ137" s="378">
        <f t="shared" si="12"/>
        <v>0</v>
      </c>
      <c r="HA137" s="378">
        <f t="shared" si="13"/>
        <v>0</v>
      </c>
    </row>
    <row r="138" spans="1:209" customFormat="1" ht="15">
      <c r="A138" s="266">
        <v>4606</v>
      </c>
      <c r="B138" s="266">
        <v>103531</v>
      </c>
      <c r="C138" s="266" t="s">
        <v>619</v>
      </c>
      <c r="D138" s="175" t="s">
        <v>399</v>
      </c>
      <c r="E138" s="267" t="s">
        <v>577</v>
      </c>
      <c r="F138" s="267" t="s">
        <v>571</v>
      </c>
      <c r="G138" s="320"/>
      <c r="H138" s="377">
        <v>6090430.3207271649</v>
      </c>
      <c r="I138" s="377">
        <v>-17029.98</v>
      </c>
      <c r="J138" s="377">
        <v>-14945.91</v>
      </c>
      <c r="K138" s="377">
        <v>6058454.4307271643</v>
      </c>
      <c r="L138" s="378"/>
      <c r="M138" s="379">
        <v>507535.86006059707</v>
      </c>
      <c r="N138" s="379">
        <v>0</v>
      </c>
      <c r="O138" s="380"/>
      <c r="P138" s="380">
        <v>0</v>
      </c>
      <c r="Q138" s="380">
        <v>0</v>
      </c>
      <c r="R138" s="380">
        <v>95493.916666666672</v>
      </c>
      <c r="S138" s="380">
        <v>0</v>
      </c>
      <c r="T138" s="380">
        <v>0</v>
      </c>
      <c r="U138" s="380">
        <v>0</v>
      </c>
      <c r="V138" s="379">
        <v>-1419.165</v>
      </c>
      <c r="W138" s="379">
        <v>-1245.4925000000001</v>
      </c>
      <c r="X138" s="380"/>
      <c r="Y138" s="380">
        <v>0</v>
      </c>
      <c r="Z138" s="379">
        <v>600365.11922726361</v>
      </c>
      <c r="AA138" s="381">
        <v>507535.86006059707</v>
      </c>
      <c r="AB138" s="381"/>
      <c r="AC138" s="382"/>
      <c r="AD138" s="382">
        <v>0</v>
      </c>
      <c r="AE138" s="382">
        <v>0</v>
      </c>
      <c r="AF138" s="382">
        <v>95493.916666666672</v>
      </c>
      <c r="AG138" s="382"/>
      <c r="AH138" s="382">
        <v>0</v>
      </c>
      <c r="AI138" s="382">
        <v>0</v>
      </c>
      <c r="AJ138" s="381">
        <v>-1419.165</v>
      </c>
      <c r="AK138" s="381">
        <v>-1245.4925000000001</v>
      </c>
      <c r="AL138" s="382"/>
      <c r="AM138" s="382">
        <v>0</v>
      </c>
      <c r="AN138" s="381">
        <v>600365.11922726361</v>
      </c>
      <c r="AO138" s="383">
        <v>507535.86006059707</v>
      </c>
      <c r="AP138" s="383"/>
      <c r="AQ138" s="384"/>
      <c r="AR138" s="384">
        <v>0</v>
      </c>
      <c r="AS138" s="384">
        <v>0</v>
      </c>
      <c r="AT138" s="384">
        <v>95493.916666666672</v>
      </c>
      <c r="AU138" s="384"/>
      <c r="AV138" s="384">
        <v>0</v>
      </c>
      <c r="AW138" s="384">
        <v>0</v>
      </c>
      <c r="AX138" s="383">
        <v>-1419.165</v>
      </c>
      <c r="AY138" s="383">
        <v>-1245.4925000000001</v>
      </c>
      <c r="AZ138" s="384"/>
      <c r="BA138" s="384">
        <v>0</v>
      </c>
      <c r="BB138" s="383">
        <v>600365.11922726361</v>
      </c>
      <c r="BC138" s="385">
        <v>507535.86006059707</v>
      </c>
      <c r="BD138" s="385"/>
      <c r="BE138" s="386"/>
      <c r="BF138" s="386">
        <v>0</v>
      </c>
      <c r="BG138" s="386">
        <v>0</v>
      </c>
      <c r="BH138" s="386">
        <v>95493.916666666672</v>
      </c>
      <c r="BI138" s="386"/>
      <c r="BJ138" s="386">
        <v>0</v>
      </c>
      <c r="BK138" s="386">
        <v>0</v>
      </c>
      <c r="BL138" s="385">
        <v>-1419.165</v>
      </c>
      <c r="BM138" s="385">
        <v>-1245.4925000000001</v>
      </c>
      <c r="BN138" s="386"/>
      <c r="BO138" s="386"/>
      <c r="BP138" s="385">
        <v>600365.11922726361</v>
      </c>
      <c r="BQ138" s="387">
        <v>507535.86006059707</v>
      </c>
      <c r="BR138" s="387"/>
      <c r="BS138" s="388"/>
      <c r="BT138" s="388">
        <v>0</v>
      </c>
      <c r="BU138" s="388">
        <v>0</v>
      </c>
      <c r="BV138" s="388">
        <v>104734.08333333334</v>
      </c>
      <c r="BW138" s="388"/>
      <c r="BX138" s="388">
        <v>0</v>
      </c>
      <c r="BY138" s="388">
        <v>0</v>
      </c>
      <c r="BZ138" s="387">
        <v>-1419.165</v>
      </c>
      <c r="CA138" s="387">
        <v>-1245.4925000000001</v>
      </c>
      <c r="CB138" s="388"/>
      <c r="CC138" s="388"/>
      <c r="CD138" s="387">
        <v>609605.28589393036</v>
      </c>
      <c r="CE138" s="389">
        <v>507535.86006059707</v>
      </c>
      <c r="CF138" s="389">
        <v>0</v>
      </c>
      <c r="CG138" s="390"/>
      <c r="CH138" s="390">
        <v>0</v>
      </c>
      <c r="CI138" s="390">
        <v>0</v>
      </c>
      <c r="CJ138" s="390">
        <v>104734.08333333334</v>
      </c>
      <c r="CK138" s="390">
        <v>0</v>
      </c>
      <c r="CL138" s="390">
        <v>0</v>
      </c>
      <c r="CM138" s="390">
        <v>0</v>
      </c>
      <c r="CN138" s="389">
        <v>-1419.165</v>
      </c>
      <c r="CO138" s="389">
        <v>-1245.4925000000001</v>
      </c>
      <c r="CP138" s="390"/>
      <c r="CQ138" s="390"/>
      <c r="CR138" s="389">
        <v>609605.28589393036</v>
      </c>
      <c r="CS138" s="391">
        <v>507535.86006059707</v>
      </c>
      <c r="CT138" s="391"/>
      <c r="CU138" s="392"/>
      <c r="CV138" s="392">
        <v>0</v>
      </c>
      <c r="CW138" s="392">
        <v>0</v>
      </c>
      <c r="CX138" s="392">
        <v>104734.08333333334</v>
      </c>
      <c r="CY138" s="392"/>
      <c r="CZ138" s="392">
        <v>0</v>
      </c>
      <c r="DA138" s="392">
        <v>0</v>
      </c>
      <c r="DB138" s="391">
        <v>-1419.165</v>
      </c>
      <c r="DC138" s="391">
        <v>-1245.4925000000001</v>
      </c>
      <c r="DD138" s="392"/>
      <c r="DE138" s="392"/>
      <c r="DF138" s="391">
        <v>609605.28589393036</v>
      </c>
      <c r="DG138" s="385">
        <v>507535.86006059707</v>
      </c>
      <c r="DH138" s="385"/>
      <c r="DI138" s="386"/>
      <c r="DJ138" s="386">
        <v>0</v>
      </c>
      <c r="DK138" s="386">
        <v>0</v>
      </c>
      <c r="DL138" s="386">
        <v>104734.08333333334</v>
      </c>
      <c r="DM138" s="386"/>
      <c r="DN138" s="386">
        <v>0</v>
      </c>
      <c r="DO138" s="386">
        <v>0</v>
      </c>
      <c r="DP138" s="385">
        <v>-1419.165</v>
      </c>
      <c r="DQ138" s="385">
        <v>-1245.4925000000001</v>
      </c>
      <c r="DR138" s="386"/>
      <c r="DS138" s="386"/>
      <c r="DT138" s="385">
        <v>609605.28589393036</v>
      </c>
      <c r="DU138" s="393">
        <v>507535.86006059707</v>
      </c>
      <c r="DV138" s="393"/>
      <c r="DW138" s="394"/>
      <c r="DX138" s="394">
        <v>0</v>
      </c>
      <c r="DY138" s="394">
        <v>0</v>
      </c>
      <c r="DZ138" s="394">
        <v>104734.08333333334</v>
      </c>
      <c r="EA138" s="394"/>
      <c r="EB138" s="394">
        <v>0</v>
      </c>
      <c r="EC138" s="394">
        <v>0</v>
      </c>
      <c r="ED138" s="393">
        <v>-1419.165</v>
      </c>
      <c r="EE138" s="393">
        <v>-1245.4925000000001</v>
      </c>
      <c r="EF138" s="394"/>
      <c r="EG138" s="394"/>
      <c r="EH138" s="393">
        <v>609605.28589393036</v>
      </c>
      <c r="EI138" s="383">
        <v>507535.86006059707</v>
      </c>
      <c r="EJ138" s="383">
        <v>0</v>
      </c>
      <c r="EK138" s="384"/>
      <c r="EL138" s="384">
        <v>0</v>
      </c>
      <c r="EM138" s="384">
        <v>0</v>
      </c>
      <c r="EN138" s="384">
        <v>104734.08333333334</v>
      </c>
      <c r="EO138" s="384">
        <v>0</v>
      </c>
      <c r="EP138" s="384">
        <v>0</v>
      </c>
      <c r="EQ138" s="384">
        <v>0</v>
      </c>
      <c r="ER138" s="383">
        <v>-1419.165</v>
      </c>
      <c r="ES138" s="383">
        <v>-1245.4925000000001</v>
      </c>
      <c r="ET138" s="384"/>
      <c r="EU138" s="384"/>
      <c r="EV138" s="383">
        <v>609605.28589393036</v>
      </c>
      <c r="EW138" s="381">
        <v>507535.86006059707</v>
      </c>
      <c r="EX138" s="381"/>
      <c r="EY138" s="382"/>
      <c r="EZ138" s="382">
        <v>0</v>
      </c>
      <c r="FA138" s="382">
        <v>0</v>
      </c>
      <c r="FB138" s="382">
        <v>104734.08333333334</v>
      </c>
      <c r="FC138" s="382"/>
      <c r="FD138" s="382">
        <v>0</v>
      </c>
      <c r="FE138" s="382">
        <v>0</v>
      </c>
      <c r="FF138" s="381">
        <v>-1419.165</v>
      </c>
      <c r="FG138" s="381">
        <v>-1245.4925000000001</v>
      </c>
      <c r="FH138" s="382"/>
      <c r="FI138" s="382"/>
      <c r="FJ138" s="381">
        <v>609605.28589393036</v>
      </c>
      <c r="FK138" s="387">
        <v>507535.86006059707</v>
      </c>
      <c r="FL138" s="387"/>
      <c r="FM138" s="388"/>
      <c r="FN138" s="388">
        <v>0</v>
      </c>
      <c r="FO138" s="388">
        <v>0</v>
      </c>
      <c r="FP138" s="388">
        <v>104734.08333333334</v>
      </c>
      <c r="FQ138" s="388"/>
      <c r="FR138" s="388">
        <v>0</v>
      </c>
      <c r="FS138" s="388">
        <v>0</v>
      </c>
      <c r="FT138" s="387">
        <v>-1419.165</v>
      </c>
      <c r="FU138" s="387">
        <v>-1245.4925000000001</v>
      </c>
      <c r="FV138" s="388"/>
      <c r="FW138" s="388"/>
      <c r="FX138" s="387">
        <v>609605.28589393036</v>
      </c>
      <c r="FY138" s="378"/>
      <c r="FZ138" s="395">
        <f t="shared" ref="FZ138:GE169" si="16">SUMIFS($M138:$FX138,$M$7:$FX$7,FZ$7)</f>
        <v>6090430.320727163</v>
      </c>
      <c r="GA138" s="395">
        <f t="shared" si="16"/>
        <v>1219848.3333333335</v>
      </c>
      <c r="GB138" s="395">
        <f t="shared" si="16"/>
        <v>0</v>
      </c>
      <c r="GC138" s="395">
        <f t="shared" si="16"/>
        <v>-17029.980000000003</v>
      </c>
      <c r="GD138" s="395">
        <f t="shared" si="16"/>
        <v>-14945.910000000002</v>
      </c>
      <c r="GE138" s="395">
        <f t="shared" si="16"/>
        <v>0</v>
      </c>
      <c r="GF138" s="378"/>
      <c r="GG138" s="395">
        <f t="shared" ref="GG138:GG201" si="17">SUMIFS($M138:$FX138,$M$7:$FX$7,GG$7,$M$4:$FX$4,$GG$6)</f>
        <v>1522607.5801817912</v>
      </c>
      <c r="GH138" s="395">
        <f t="shared" si="15"/>
        <v>286481.75</v>
      </c>
      <c r="GI138" s="395">
        <f t="shared" si="15"/>
        <v>0</v>
      </c>
      <c r="GJ138" s="395">
        <f t="shared" si="15"/>
        <v>-4257.4949999999999</v>
      </c>
      <c r="GK138" s="395">
        <f t="shared" si="15"/>
        <v>-3736.4775</v>
      </c>
      <c r="GL138" s="395">
        <f t="shared" si="15"/>
        <v>0</v>
      </c>
      <c r="GM138" s="395"/>
      <c r="GN138" s="395">
        <v>0</v>
      </c>
      <c r="GO138" s="377">
        <v>0</v>
      </c>
      <c r="GP138" s="378"/>
      <c r="GQ138" s="378"/>
      <c r="GR138" s="378"/>
      <c r="GS138" s="378"/>
      <c r="GT138" s="378"/>
      <c r="GU138" s="378">
        <v>0</v>
      </c>
      <c r="GV138" s="378"/>
      <c r="GW138" s="378"/>
      <c r="GX138" s="378"/>
      <c r="GY138" s="378">
        <f t="shared" ref="GY138:GY201" si="18">SUMIF($GG$7:$GW$7,$GY$7,GG138:GW138)</f>
        <v>1522607.5801817912</v>
      </c>
      <c r="GZ138" s="378">
        <f t="shared" ref="GZ138:GZ201" si="19">SUMIF($GG$7:$GW$7,$GZ$7,GG138:GW138)</f>
        <v>286481.75</v>
      </c>
      <c r="HA138" s="378">
        <f t="shared" ref="HA138:HA201" si="20">SUMIF($GG$7:$GW$7,$HA$7,GG138:GW138)</f>
        <v>0</v>
      </c>
    </row>
    <row r="139" spans="1:209" customFormat="1" ht="15">
      <c r="A139" s="266">
        <v>3428</v>
      </c>
      <c r="B139" s="266">
        <v>134476</v>
      </c>
      <c r="C139" s="266" t="s">
        <v>620</v>
      </c>
      <c r="D139" s="175" t="s">
        <v>400</v>
      </c>
      <c r="E139" s="267" t="s">
        <v>573</v>
      </c>
      <c r="F139" s="267" t="s">
        <v>571</v>
      </c>
      <c r="G139" s="320"/>
      <c r="H139" s="377">
        <v>2216381.835639209</v>
      </c>
      <c r="I139" s="377">
        <v>-10744.96</v>
      </c>
      <c r="J139" s="377">
        <v>-44784.73</v>
      </c>
      <c r="K139" s="377">
        <v>2160852.1456392091</v>
      </c>
      <c r="L139" s="378"/>
      <c r="M139" s="379">
        <v>184698.48630326742</v>
      </c>
      <c r="N139" s="379">
        <v>41386.006315789469</v>
      </c>
      <c r="O139" s="380"/>
      <c r="P139" s="380">
        <v>0</v>
      </c>
      <c r="Q139" s="380">
        <v>0</v>
      </c>
      <c r="R139" s="380">
        <v>0</v>
      </c>
      <c r="S139" s="380">
        <v>0</v>
      </c>
      <c r="T139" s="380">
        <v>0</v>
      </c>
      <c r="U139" s="380">
        <v>0</v>
      </c>
      <c r="V139" s="379">
        <v>-895.4133333333333</v>
      </c>
      <c r="W139" s="379">
        <v>-3732.0608333333334</v>
      </c>
      <c r="X139" s="380"/>
      <c r="Y139" s="380">
        <v>0</v>
      </c>
      <c r="Z139" s="379">
        <v>221457.01845239024</v>
      </c>
      <c r="AA139" s="381">
        <v>184698.48630326742</v>
      </c>
      <c r="AB139" s="381"/>
      <c r="AC139" s="382"/>
      <c r="AD139" s="382">
        <v>0</v>
      </c>
      <c r="AE139" s="382">
        <v>0</v>
      </c>
      <c r="AF139" s="382">
        <v>0</v>
      </c>
      <c r="AG139" s="382"/>
      <c r="AH139" s="382">
        <v>0</v>
      </c>
      <c r="AI139" s="382">
        <v>0</v>
      </c>
      <c r="AJ139" s="381">
        <v>-895.4133333333333</v>
      </c>
      <c r="AK139" s="381">
        <v>-3732.0608333333334</v>
      </c>
      <c r="AL139" s="382"/>
      <c r="AM139" s="382">
        <v>0</v>
      </c>
      <c r="AN139" s="381">
        <v>180071.01213660077</v>
      </c>
      <c r="AO139" s="383">
        <v>184698.48630326742</v>
      </c>
      <c r="AP139" s="383"/>
      <c r="AQ139" s="384"/>
      <c r="AR139" s="384">
        <v>0</v>
      </c>
      <c r="AS139" s="384">
        <v>0</v>
      </c>
      <c r="AT139" s="384">
        <v>0</v>
      </c>
      <c r="AU139" s="384"/>
      <c r="AV139" s="384">
        <v>0</v>
      </c>
      <c r="AW139" s="384">
        <v>0</v>
      </c>
      <c r="AX139" s="383">
        <v>-895.4133333333333</v>
      </c>
      <c r="AY139" s="383">
        <v>-3732.0608333333334</v>
      </c>
      <c r="AZ139" s="384"/>
      <c r="BA139" s="384">
        <v>0</v>
      </c>
      <c r="BB139" s="383">
        <v>180071.01213660077</v>
      </c>
      <c r="BC139" s="385">
        <v>184698.48630326742</v>
      </c>
      <c r="BD139" s="385"/>
      <c r="BE139" s="386"/>
      <c r="BF139" s="386">
        <v>0</v>
      </c>
      <c r="BG139" s="386">
        <v>0</v>
      </c>
      <c r="BH139" s="386">
        <v>0</v>
      </c>
      <c r="BI139" s="386"/>
      <c r="BJ139" s="386">
        <v>0</v>
      </c>
      <c r="BK139" s="386">
        <v>0</v>
      </c>
      <c r="BL139" s="385">
        <v>-895.4133333333333</v>
      </c>
      <c r="BM139" s="385">
        <v>-3732.0608333333334</v>
      </c>
      <c r="BN139" s="386"/>
      <c r="BO139" s="386"/>
      <c r="BP139" s="385">
        <v>180071.01213660077</v>
      </c>
      <c r="BQ139" s="387">
        <v>184698.48630326742</v>
      </c>
      <c r="BR139" s="387"/>
      <c r="BS139" s="388"/>
      <c r="BT139" s="388">
        <v>0</v>
      </c>
      <c r="BU139" s="388">
        <v>0</v>
      </c>
      <c r="BV139" s="388">
        <v>0</v>
      </c>
      <c r="BW139" s="388"/>
      <c r="BX139" s="388">
        <v>0</v>
      </c>
      <c r="BY139" s="388">
        <v>0</v>
      </c>
      <c r="BZ139" s="387">
        <v>-895.4133333333333</v>
      </c>
      <c r="CA139" s="387">
        <v>-3732.0608333333334</v>
      </c>
      <c r="CB139" s="388"/>
      <c r="CC139" s="388"/>
      <c r="CD139" s="387">
        <v>180071.01213660077</v>
      </c>
      <c r="CE139" s="389">
        <v>184698.48630326742</v>
      </c>
      <c r="CF139" s="389">
        <v>33966.26315789474</v>
      </c>
      <c r="CG139" s="390"/>
      <c r="CH139" s="390">
        <v>0</v>
      </c>
      <c r="CI139" s="390">
        <v>0</v>
      </c>
      <c r="CJ139" s="390">
        <v>0</v>
      </c>
      <c r="CK139" s="390">
        <v>0</v>
      </c>
      <c r="CL139" s="390">
        <v>0</v>
      </c>
      <c r="CM139" s="390">
        <v>0</v>
      </c>
      <c r="CN139" s="389">
        <v>-895.4133333333333</v>
      </c>
      <c r="CO139" s="389">
        <v>-3732.0608333333334</v>
      </c>
      <c r="CP139" s="390"/>
      <c r="CQ139" s="390"/>
      <c r="CR139" s="389">
        <v>214037.27529449551</v>
      </c>
      <c r="CS139" s="391">
        <v>184698.48630326742</v>
      </c>
      <c r="CT139" s="391"/>
      <c r="CU139" s="392"/>
      <c r="CV139" s="392">
        <v>0</v>
      </c>
      <c r="CW139" s="392">
        <v>0</v>
      </c>
      <c r="CX139" s="392">
        <v>0</v>
      </c>
      <c r="CY139" s="392"/>
      <c r="CZ139" s="392">
        <v>0</v>
      </c>
      <c r="DA139" s="392">
        <v>0</v>
      </c>
      <c r="DB139" s="391">
        <v>-895.4133333333333</v>
      </c>
      <c r="DC139" s="391">
        <v>-3732.0608333333334</v>
      </c>
      <c r="DD139" s="392"/>
      <c r="DE139" s="392"/>
      <c r="DF139" s="391">
        <v>180071.01213660077</v>
      </c>
      <c r="DG139" s="385">
        <v>184698.48630326742</v>
      </c>
      <c r="DH139" s="385"/>
      <c r="DI139" s="386"/>
      <c r="DJ139" s="386">
        <v>0</v>
      </c>
      <c r="DK139" s="386">
        <v>0</v>
      </c>
      <c r="DL139" s="386">
        <v>0</v>
      </c>
      <c r="DM139" s="386"/>
      <c r="DN139" s="386">
        <v>0</v>
      </c>
      <c r="DO139" s="386">
        <v>0</v>
      </c>
      <c r="DP139" s="385">
        <v>-895.4133333333333</v>
      </c>
      <c r="DQ139" s="385">
        <v>-3732.0608333333334</v>
      </c>
      <c r="DR139" s="386"/>
      <c r="DS139" s="386"/>
      <c r="DT139" s="385">
        <v>180071.01213660077</v>
      </c>
      <c r="DU139" s="393">
        <v>184698.48630326742</v>
      </c>
      <c r="DV139" s="393"/>
      <c r="DW139" s="394"/>
      <c r="DX139" s="394">
        <v>0</v>
      </c>
      <c r="DY139" s="394">
        <v>0</v>
      </c>
      <c r="DZ139" s="394">
        <v>0</v>
      </c>
      <c r="EA139" s="394"/>
      <c r="EB139" s="394">
        <v>0</v>
      </c>
      <c r="EC139" s="394">
        <v>0</v>
      </c>
      <c r="ED139" s="393">
        <v>-895.4133333333333</v>
      </c>
      <c r="EE139" s="393">
        <v>-3732.0608333333334</v>
      </c>
      <c r="EF139" s="394"/>
      <c r="EG139" s="394"/>
      <c r="EH139" s="393">
        <v>180071.01213660077</v>
      </c>
      <c r="EI139" s="383">
        <v>184698.48630326742</v>
      </c>
      <c r="EJ139" s="383">
        <v>33784.777396121892</v>
      </c>
      <c r="EK139" s="384"/>
      <c r="EL139" s="384">
        <v>0</v>
      </c>
      <c r="EM139" s="384">
        <v>0</v>
      </c>
      <c r="EN139" s="384">
        <v>0</v>
      </c>
      <c r="EO139" s="384">
        <v>0</v>
      </c>
      <c r="EP139" s="384">
        <v>0</v>
      </c>
      <c r="EQ139" s="384">
        <v>0</v>
      </c>
      <c r="ER139" s="383">
        <v>-895.4133333333333</v>
      </c>
      <c r="ES139" s="383">
        <v>-3732.0608333333334</v>
      </c>
      <c r="ET139" s="384"/>
      <c r="EU139" s="384"/>
      <c r="EV139" s="383">
        <v>213855.78953272264</v>
      </c>
      <c r="EW139" s="381">
        <v>184698.48630326742</v>
      </c>
      <c r="EX139" s="381"/>
      <c r="EY139" s="382"/>
      <c r="EZ139" s="382">
        <v>0</v>
      </c>
      <c r="FA139" s="382">
        <v>0</v>
      </c>
      <c r="FB139" s="382">
        <v>0</v>
      </c>
      <c r="FC139" s="382"/>
      <c r="FD139" s="382">
        <v>0</v>
      </c>
      <c r="FE139" s="382">
        <v>0</v>
      </c>
      <c r="FF139" s="381">
        <v>-895.4133333333333</v>
      </c>
      <c r="FG139" s="381">
        <v>-3732.0608333333334</v>
      </c>
      <c r="FH139" s="382"/>
      <c r="FI139" s="382"/>
      <c r="FJ139" s="381">
        <v>180071.01213660077</v>
      </c>
      <c r="FK139" s="387">
        <v>184698.48630326742</v>
      </c>
      <c r="FL139" s="387"/>
      <c r="FM139" s="388"/>
      <c r="FN139" s="388">
        <v>0</v>
      </c>
      <c r="FO139" s="388">
        <v>0</v>
      </c>
      <c r="FP139" s="388">
        <v>0</v>
      </c>
      <c r="FQ139" s="388"/>
      <c r="FR139" s="388">
        <v>0</v>
      </c>
      <c r="FS139" s="388">
        <v>0</v>
      </c>
      <c r="FT139" s="387">
        <v>-895.4133333333333</v>
      </c>
      <c r="FU139" s="387">
        <v>-3732.0608333333334</v>
      </c>
      <c r="FV139" s="388"/>
      <c r="FW139" s="388"/>
      <c r="FX139" s="387">
        <v>180071.01213660077</v>
      </c>
      <c r="FY139" s="378"/>
      <c r="FZ139" s="395">
        <f t="shared" si="16"/>
        <v>2325518.882509016</v>
      </c>
      <c r="GA139" s="395">
        <f t="shared" si="16"/>
        <v>0</v>
      </c>
      <c r="GB139" s="395">
        <f t="shared" si="16"/>
        <v>0</v>
      </c>
      <c r="GC139" s="395">
        <f t="shared" si="16"/>
        <v>-10744.96</v>
      </c>
      <c r="GD139" s="395">
        <f t="shared" si="16"/>
        <v>-44784.73000000001</v>
      </c>
      <c r="GE139" s="395">
        <f t="shared" si="16"/>
        <v>0</v>
      </c>
      <c r="GF139" s="378"/>
      <c r="GG139" s="395">
        <f t="shared" si="17"/>
        <v>595481.46522559179</v>
      </c>
      <c r="GH139" s="395">
        <f t="shared" si="15"/>
        <v>0</v>
      </c>
      <c r="GI139" s="395">
        <f t="shared" si="15"/>
        <v>0</v>
      </c>
      <c r="GJ139" s="395">
        <f t="shared" si="15"/>
        <v>-2686.24</v>
      </c>
      <c r="GK139" s="395">
        <f t="shared" si="15"/>
        <v>-11196.182500000001</v>
      </c>
      <c r="GL139" s="395">
        <f t="shared" si="15"/>
        <v>0</v>
      </c>
      <c r="GM139" s="395"/>
      <c r="GN139" s="395">
        <v>0</v>
      </c>
      <c r="GO139" s="377">
        <v>0</v>
      </c>
      <c r="GP139" s="378"/>
      <c r="GQ139" s="378"/>
      <c r="GR139" s="378"/>
      <c r="GS139" s="378"/>
      <c r="GT139" s="378"/>
      <c r="GU139" s="378">
        <v>8154</v>
      </c>
      <c r="GV139" s="378"/>
      <c r="GW139" s="378"/>
      <c r="GX139" s="378"/>
      <c r="GY139" s="378">
        <f t="shared" si="18"/>
        <v>595481.46522559179</v>
      </c>
      <c r="GZ139" s="378">
        <f t="shared" si="19"/>
        <v>0</v>
      </c>
      <c r="HA139" s="378">
        <f t="shared" si="20"/>
        <v>0</v>
      </c>
    </row>
    <row r="140" spans="1:209" customFormat="1" ht="15">
      <c r="A140" s="266">
        <v>3019</v>
      </c>
      <c r="B140" s="266">
        <v>103406</v>
      </c>
      <c r="C140" s="266" t="s">
        <v>769</v>
      </c>
      <c r="D140" s="175" t="s">
        <v>548</v>
      </c>
      <c r="E140" s="267" t="s">
        <v>573</v>
      </c>
      <c r="F140" s="267" t="s">
        <v>571</v>
      </c>
      <c r="G140" s="320"/>
      <c r="H140" s="377">
        <v>2519633.4865974844</v>
      </c>
      <c r="I140" s="377">
        <v>-10614.56</v>
      </c>
      <c r="J140" s="377">
        <v>-27824.83</v>
      </c>
      <c r="K140" s="377">
        <v>2481194.0965974843</v>
      </c>
      <c r="L140" s="378"/>
      <c r="M140" s="379">
        <v>209969.45721645703</v>
      </c>
      <c r="N140" s="379">
        <v>0</v>
      </c>
      <c r="O140" s="380"/>
      <c r="P140" s="380">
        <v>0</v>
      </c>
      <c r="Q140" s="380">
        <v>0</v>
      </c>
      <c r="R140" s="380">
        <v>0</v>
      </c>
      <c r="S140" s="380">
        <v>0</v>
      </c>
      <c r="T140" s="380">
        <v>0</v>
      </c>
      <c r="U140" s="380">
        <v>0</v>
      </c>
      <c r="V140" s="379">
        <v>-884.54666666666662</v>
      </c>
      <c r="W140" s="379">
        <v>-2318.7358333333336</v>
      </c>
      <c r="X140" s="380"/>
      <c r="Y140" s="380">
        <v>0</v>
      </c>
      <c r="Z140" s="379">
        <v>206766.17471645703</v>
      </c>
      <c r="AA140" s="381">
        <v>209969.45721645703</v>
      </c>
      <c r="AB140" s="381"/>
      <c r="AC140" s="382"/>
      <c r="AD140" s="382">
        <v>0</v>
      </c>
      <c r="AE140" s="382">
        <v>0</v>
      </c>
      <c r="AF140" s="382">
        <v>0</v>
      </c>
      <c r="AG140" s="382"/>
      <c r="AH140" s="382">
        <v>0</v>
      </c>
      <c r="AI140" s="382">
        <v>0</v>
      </c>
      <c r="AJ140" s="381">
        <v>-884.54666666666662</v>
      </c>
      <c r="AK140" s="381">
        <v>-2318.7358333333336</v>
      </c>
      <c r="AL140" s="382"/>
      <c r="AM140" s="382">
        <v>0</v>
      </c>
      <c r="AN140" s="381">
        <v>206766.17471645703</v>
      </c>
      <c r="AO140" s="383">
        <v>209969.45721645703</v>
      </c>
      <c r="AP140" s="383"/>
      <c r="AQ140" s="384"/>
      <c r="AR140" s="384">
        <v>0</v>
      </c>
      <c r="AS140" s="384">
        <v>0</v>
      </c>
      <c r="AT140" s="384">
        <v>0</v>
      </c>
      <c r="AU140" s="384"/>
      <c r="AV140" s="384">
        <v>0</v>
      </c>
      <c r="AW140" s="384">
        <v>0</v>
      </c>
      <c r="AX140" s="383">
        <v>-884.54666666666662</v>
      </c>
      <c r="AY140" s="383">
        <v>-2318.7358333333336</v>
      </c>
      <c r="AZ140" s="384"/>
      <c r="BA140" s="384">
        <v>0</v>
      </c>
      <c r="BB140" s="383">
        <v>206766.17471645703</v>
      </c>
      <c r="BC140" s="385">
        <v>209969.45721645703</v>
      </c>
      <c r="BD140" s="385"/>
      <c r="BE140" s="386"/>
      <c r="BF140" s="386">
        <v>0</v>
      </c>
      <c r="BG140" s="386">
        <v>0</v>
      </c>
      <c r="BH140" s="386">
        <v>0</v>
      </c>
      <c r="BI140" s="386"/>
      <c r="BJ140" s="386">
        <v>0</v>
      </c>
      <c r="BK140" s="386">
        <v>0</v>
      </c>
      <c r="BL140" s="385">
        <v>-884.54666666666662</v>
      </c>
      <c r="BM140" s="385">
        <v>-2318.7358333333336</v>
      </c>
      <c r="BN140" s="386"/>
      <c r="BO140" s="386"/>
      <c r="BP140" s="385">
        <v>206766.17471645703</v>
      </c>
      <c r="BQ140" s="387">
        <v>209969.45721645703</v>
      </c>
      <c r="BR140" s="387"/>
      <c r="BS140" s="388"/>
      <c r="BT140" s="388">
        <v>0</v>
      </c>
      <c r="BU140" s="388">
        <v>0</v>
      </c>
      <c r="BV140" s="388">
        <v>0</v>
      </c>
      <c r="BW140" s="388"/>
      <c r="BX140" s="388">
        <v>0</v>
      </c>
      <c r="BY140" s="388">
        <v>0</v>
      </c>
      <c r="BZ140" s="387">
        <v>-884.54666666666662</v>
      </c>
      <c r="CA140" s="387">
        <v>-2318.7358333333336</v>
      </c>
      <c r="CB140" s="388"/>
      <c r="CC140" s="388"/>
      <c r="CD140" s="387">
        <v>206766.17471645703</v>
      </c>
      <c r="CE140" s="389">
        <v>209969.45721645703</v>
      </c>
      <c r="CF140" s="389">
        <v>0</v>
      </c>
      <c r="CG140" s="390"/>
      <c r="CH140" s="390">
        <v>0</v>
      </c>
      <c r="CI140" s="390">
        <v>0</v>
      </c>
      <c r="CJ140" s="390">
        <v>0</v>
      </c>
      <c r="CK140" s="390">
        <v>0</v>
      </c>
      <c r="CL140" s="390">
        <v>0</v>
      </c>
      <c r="CM140" s="390">
        <v>0</v>
      </c>
      <c r="CN140" s="389">
        <v>-884.54666666666662</v>
      </c>
      <c r="CO140" s="389">
        <v>-2318.7358333333336</v>
      </c>
      <c r="CP140" s="390"/>
      <c r="CQ140" s="390"/>
      <c r="CR140" s="389">
        <v>206766.17471645703</v>
      </c>
      <c r="CS140" s="391">
        <v>209969.45721645703</v>
      </c>
      <c r="CT140" s="391"/>
      <c r="CU140" s="392"/>
      <c r="CV140" s="392">
        <v>0</v>
      </c>
      <c r="CW140" s="392">
        <v>0</v>
      </c>
      <c r="CX140" s="392">
        <v>0</v>
      </c>
      <c r="CY140" s="392"/>
      <c r="CZ140" s="392">
        <v>0</v>
      </c>
      <c r="DA140" s="392">
        <v>0</v>
      </c>
      <c r="DB140" s="391">
        <v>-884.54666666666662</v>
      </c>
      <c r="DC140" s="391">
        <v>-2318.7358333333336</v>
      </c>
      <c r="DD140" s="392"/>
      <c r="DE140" s="392"/>
      <c r="DF140" s="391">
        <v>206766.17471645703</v>
      </c>
      <c r="DG140" s="385">
        <v>209969.45721645703</v>
      </c>
      <c r="DH140" s="385"/>
      <c r="DI140" s="386"/>
      <c r="DJ140" s="386">
        <v>0</v>
      </c>
      <c r="DK140" s="386">
        <v>0</v>
      </c>
      <c r="DL140" s="386">
        <v>0</v>
      </c>
      <c r="DM140" s="386"/>
      <c r="DN140" s="386">
        <v>0</v>
      </c>
      <c r="DO140" s="386">
        <v>0</v>
      </c>
      <c r="DP140" s="385">
        <v>-884.54666666666662</v>
      </c>
      <c r="DQ140" s="385">
        <v>-2318.7358333333336</v>
      </c>
      <c r="DR140" s="386"/>
      <c r="DS140" s="386"/>
      <c r="DT140" s="385">
        <v>206766.17471645703</v>
      </c>
      <c r="DU140" s="393">
        <v>209969.45721645703</v>
      </c>
      <c r="DV140" s="393"/>
      <c r="DW140" s="394"/>
      <c r="DX140" s="394">
        <v>0</v>
      </c>
      <c r="DY140" s="394">
        <v>0</v>
      </c>
      <c r="DZ140" s="394">
        <v>0</v>
      </c>
      <c r="EA140" s="394"/>
      <c r="EB140" s="394">
        <v>0</v>
      </c>
      <c r="EC140" s="394">
        <v>0</v>
      </c>
      <c r="ED140" s="393">
        <v>-884.54666666666662</v>
      </c>
      <c r="EE140" s="393">
        <v>-2318.7358333333336</v>
      </c>
      <c r="EF140" s="394"/>
      <c r="EG140" s="394"/>
      <c r="EH140" s="393">
        <v>206766.17471645703</v>
      </c>
      <c r="EI140" s="383">
        <v>209969.45721645703</v>
      </c>
      <c r="EJ140" s="383">
        <v>0</v>
      </c>
      <c r="EK140" s="384"/>
      <c r="EL140" s="384">
        <v>0</v>
      </c>
      <c r="EM140" s="384">
        <v>0</v>
      </c>
      <c r="EN140" s="384">
        <v>0</v>
      </c>
      <c r="EO140" s="384">
        <v>0</v>
      </c>
      <c r="EP140" s="384">
        <v>0</v>
      </c>
      <c r="EQ140" s="384">
        <v>0</v>
      </c>
      <c r="ER140" s="383">
        <v>-884.54666666666662</v>
      </c>
      <c r="ES140" s="383">
        <v>-2318.7358333333336</v>
      </c>
      <c r="ET140" s="384"/>
      <c r="EU140" s="384"/>
      <c r="EV140" s="383">
        <v>206766.17471645703</v>
      </c>
      <c r="EW140" s="381">
        <v>209969.45721645703</v>
      </c>
      <c r="EX140" s="381"/>
      <c r="EY140" s="382"/>
      <c r="EZ140" s="382">
        <v>0</v>
      </c>
      <c r="FA140" s="382">
        <v>0</v>
      </c>
      <c r="FB140" s="382">
        <v>0</v>
      </c>
      <c r="FC140" s="382"/>
      <c r="FD140" s="382">
        <v>0</v>
      </c>
      <c r="FE140" s="382">
        <v>0</v>
      </c>
      <c r="FF140" s="381">
        <v>-884.54666666666662</v>
      </c>
      <c r="FG140" s="381">
        <v>-2318.7358333333336</v>
      </c>
      <c r="FH140" s="382"/>
      <c r="FI140" s="382"/>
      <c r="FJ140" s="381">
        <v>206766.17471645703</v>
      </c>
      <c r="FK140" s="387">
        <v>209969.45721645703</v>
      </c>
      <c r="FL140" s="387"/>
      <c r="FM140" s="388"/>
      <c r="FN140" s="388">
        <v>0</v>
      </c>
      <c r="FO140" s="388">
        <v>0</v>
      </c>
      <c r="FP140" s="388">
        <v>0</v>
      </c>
      <c r="FQ140" s="388"/>
      <c r="FR140" s="388">
        <v>0</v>
      </c>
      <c r="FS140" s="388">
        <v>0</v>
      </c>
      <c r="FT140" s="387">
        <v>-884.54666666666662</v>
      </c>
      <c r="FU140" s="387">
        <v>-2318.7358333333336</v>
      </c>
      <c r="FV140" s="388"/>
      <c r="FW140" s="388"/>
      <c r="FX140" s="387">
        <v>206766.17471645703</v>
      </c>
      <c r="FY140" s="378"/>
      <c r="FZ140" s="395">
        <f t="shared" si="16"/>
        <v>2519633.4865974844</v>
      </c>
      <c r="GA140" s="395">
        <f t="shared" si="16"/>
        <v>0</v>
      </c>
      <c r="GB140" s="395">
        <f t="shared" si="16"/>
        <v>0</v>
      </c>
      <c r="GC140" s="395">
        <f t="shared" si="16"/>
        <v>-10614.560000000003</v>
      </c>
      <c r="GD140" s="395">
        <f t="shared" si="16"/>
        <v>-27824.829999999998</v>
      </c>
      <c r="GE140" s="395">
        <f t="shared" si="16"/>
        <v>0</v>
      </c>
      <c r="GF140" s="378"/>
      <c r="GG140" s="395">
        <f t="shared" si="17"/>
        <v>629908.37164937111</v>
      </c>
      <c r="GH140" s="395">
        <f t="shared" si="15"/>
        <v>0</v>
      </c>
      <c r="GI140" s="395">
        <f t="shared" si="15"/>
        <v>0</v>
      </c>
      <c r="GJ140" s="395">
        <f t="shared" si="15"/>
        <v>-2653.64</v>
      </c>
      <c r="GK140" s="395">
        <f t="shared" si="15"/>
        <v>-6956.2075000000004</v>
      </c>
      <c r="GL140" s="395">
        <f t="shared" si="15"/>
        <v>0</v>
      </c>
      <c r="GM140" s="395"/>
      <c r="GN140" s="395">
        <v>0</v>
      </c>
      <c r="GO140" s="377">
        <v>0</v>
      </c>
      <c r="GP140" s="378"/>
      <c r="GQ140" s="378"/>
      <c r="GR140" s="378"/>
      <c r="GS140" s="378"/>
      <c r="GT140" s="378"/>
      <c r="GU140" s="378">
        <v>8129</v>
      </c>
      <c r="GV140" s="378"/>
      <c r="GW140" s="378"/>
      <c r="GX140" s="378"/>
      <c r="GY140" s="378">
        <f t="shared" si="18"/>
        <v>629908.37164937111</v>
      </c>
      <c r="GZ140" s="378">
        <f t="shared" si="19"/>
        <v>0</v>
      </c>
      <c r="HA140" s="378">
        <f t="shared" si="20"/>
        <v>0</v>
      </c>
    </row>
    <row r="141" spans="1:209" customFormat="1" ht="15">
      <c r="A141" s="266">
        <v>2178</v>
      </c>
      <c r="B141" s="266">
        <v>103257</v>
      </c>
      <c r="C141" s="266" t="s">
        <v>770</v>
      </c>
      <c r="D141" s="175" t="s">
        <v>549</v>
      </c>
      <c r="E141" s="267" t="s">
        <v>573</v>
      </c>
      <c r="F141" s="267" t="s">
        <v>571</v>
      </c>
      <c r="G141" s="320"/>
      <c r="H141" s="377">
        <v>1334475.7081971292</v>
      </c>
      <c r="I141" s="377">
        <v>-5372.48</v>
      </c>
      <c r="J141" s="377">
        <v>-16400.14</v>
      </c>
      <c r="K141" s="377">
        <v>1312703.0881971293</v>
      </c>
      <c r="L141" s="378"/>
      <c r="M141" s="379">
        <v>111206.30901642743</v>
      </c>
      <c r="N141" s="379">
        <v>31546.774315789469</v>
      </c>
      <c r="O141" s="380"/>
      <c r="P141" s="380">
        <v>0</v>
      </c>
      <c r="Q141" s="380">
        <v>0</v>
      </c>
      <c r="R141" s="380">
        <v>0</v>
      </c>
      <c r="S141" s="380">
        <v>0</v>
      </c>
      <c r="T141" s="380">
        <v>0</v>
      </c>
      <c r="U141" s="380">
        <v>0</v>
      </c>
      <c r="V141" s="379">
        <v>-447.70666666666665</v>
      </c>
      <c r="W141" s="379">
        <v>-1366.6783333333333</v>
      </c>
      <c r="X141" s="380"/>
      <c r="Y141" s="380">
        <v>0</v>
      </c>
      <c r="Z141" s="379">
        <v>140938.69833221688</v>
      </c>
      <c r="AA141" s="381">
        <v>111206.30901642743</v>
      </c>
      <c r="AB141" s="381"/>
      <c r="AC141" s="382"/>
      <c r="AD141" s="382">
        <v>0</v>
      </c>
      <c r="AE141" s="382">
        <v>0</v>
      </c>
      <c r="AF141" s="382">
        <v>0</v>
      </c>
      <c r="AG141" s="382"/>
      <c r="AH141" s="382">
        <v>0</v>
      </c>
      <c r="AI141" s="382">
        <v>0</v>
      </c>
      <c r="AJ141" s="381">
        <v>-447.70666666666665</v>
      </c>
      <c r="AK141" s="381">
        <v>-1366.6783333333333</v>
      </c>
      <c r="AL141" s="382"/>
      <c r="AM141" s="382">
        <v>0</v>
      </c>
      <c r="AN141" s="381">
        <v>109391.92401642744</v>
      </c>
      <c r="AO141" s="383">
        <v>111206.30901642743</v>
      </c>
      <c r="AP141" s="383"/>
      <c r="AQ141" s="384"/>
      <c r="AR141" s="384">
        <v>0</v>
      </c>
      <c r="AS141" s="384">
        <v>0</v>
      </c>
      <c r="AT141" s="384">
        <v>0</v>
      </c>
      <c r="AU141" s="384"/>
      <c r="AV141" s="384">
        <v>0</v>
      </c>
      <c r="AW141" s="384">
        <v>0</v>
      </c>
      <c r="AX141" s="383">
        <v>-447.70666666666665</v>
      </c>
      <c r="AY141" s="383">
        <v>-1366.6783333333333</v>
      </c>
      <c r="AZ141" s="384"/>
      <c r="BA141" s="384">
        <v>0</v>
      </c>
      <c r="BB141" s="383">
        <v>109391.92401642744</v>
      </c>
      <c r="BC141" s="385">
        <v>111206.30901642743</v>
      </c>
      <c r="BD141" s="385"/>
      <c r="BE141" s="386"/>
      <c r="BF141" s="386">
        <v>0</v>
      </c>
      <c r="BG141" s="386">
        <v>0</v>
      </c>
      <c r="BH141" s="386">
        <v>0</v>
      </c>
      <c r="BI141" s="386"/>
      <c r="BJ141" s="386">
        <v>0</v>
      </c>
      <c r="BK141" s="386">
        <v>0</v>
      </c>
      <c r="BL141" s="385">
        <v>-447.70666666666665</v>
      </c>
      <c r="BM141" s="385">
        <v>-1366.6783333333333</v>
      </c>
      <c r="BN141" s="386"/>
      <c r="BO141" s="386"/>
      <c r="BP141" s="385">
        <v>109391.92401642744</v>
      </c>
      <c r="BQ141" s="387">
        <v>111206.30901642743</v>
      </c>
      <c r="BR141" s="387"/>
      <c r="BS141" s="388"/>
      <c r="BT141" s="388">
        <v>0</v>
      </c>
      <c r="BU141" s="388">
        <v>0</v>
      </c>
      <c r="BV141" s="388">
        <v>0</v>
      </c>
      <c r="BW141" s="388"/>
      <c r="BX141" s="388">
        <v>0</v>
      </c>
      <c r="BY141" s="388">
        <v>0</v>
      </c>
      <c r="BZ141" s="387">
        <v>-447.70666666666665</v>
      </c>
      <c r="CA141" s="387">
        <v>-1366.6783333333333</v>
      </c>
      <c r="CB141" s="388"/>
      <c r="CC141" s="388"/>
      <c r="CD141" s="387">
        <v>109391.92401642744</v>
      </c>
      <c r="CE141" s="389">
        <v>111206.30901642743</v>
      </c>
      <c r="CF141" s="389">
        <v>14048.949473684212</v>
      </c>
      <c r="CG141" s="390"/>
      <c r="CH141" s="390">
        <v>0</v>
      </c>
      <c r="CI141" s="390">
        <v>0</v>
      </c>
      <c r="CJ141" s="390">
        <v>0</v>
      </c>
      <c r="CK141" s="390">
        <v>0</v>
      </c>
      <c r="CL141" s="390">
        <v>0</v>
      </c>
      <c r="CM141" s="390">
        <v>0</v>
      </c>
      <c r="CN141" s="389">
        <v>-447.70666666666665</v>
      </c>
      <c r="CO141" s="389">
        <v>-1366.6783333333333</v>
      </c>
      <c r="CP141" s="390"/>
      <c r="CQ141" s="390"/>
      <c r="CR141" s="389">
        <v>123440.87349011165</v>
      </c>
      <c r="CS141" s="391">
        <v>111206.30901642743</v>
      </c>
      <c r="CT141" s="391"/>
      <c r="CU141" s="392"/>
      <c r="CV141" s="392">
        <v>0</v>
      </c>
      <c r="CW141" s="392">
        <v>0</v>
      </c>
      <c r="CX141" s="392">
        <v>0</v>
      </c>
      <c r="CY141" s="392"/>
      <c r="CZ141" s="392">
        <v>0</v>
      </c>
      <c r="DA141" s="392">
        <v>0</v>
      </c>
      <c r="DB141" s="391">
        <v>-447.70666666666665</v>
      </c>
      <c r="DC141" s="391">
        <v>-1366.6783333333333</v>
      </c>
      <c r="DD141" s="392"/>
      <c r="DE141" s="392"/>
      <c r="DF141" s="391">
        <v>109391.92401642744</v>
      </c>
      <c r="DG141" s="385">
        <v>111206.30901642743</v>
      </c>
      <c r="DH141" s="385"/>
      <c r="DI141" s="386"/>
      <c r="DJ141" s="386">
        <v>0</v>
      </c>
      <c r="DK141" s="386">
        <v>0</v>
      </c>
      <c r="DL141" s="386">
        <v>0</v>
      </c>
      <c r="DM141" s="386"/>
      <c r="DN141" s="386">
        <v>0</v>
      </c>
      <c r="DO141" s="386">
        <v>0</v>
      </c>
      <c r="DP141" s="385">
        <v>-447.70666666666665</v>
      </c>
      <c r="DQ141" s="385">
        <v>-1366.6783333333333</v>
      </c>
      <c r="DR141" s="386"/>
      <c r="DS141" s="386"/>
      <c r="DT141" s="385">
        <v>109391.92401642744</v>
      </c>
      <c r="DU141" s="393">
        <v>111206.30901642743</v>
      </c>
      <c r="DV141" s="393"/>
      <c r="DW141" s="394"/>
      <c r="DX141" s="394">
        <v>0</v>
      </c>
      <c r="DY141" s="394">
        <v>0</v>
      </c>
      <c r="DZ141" s="394">
        <v>0</v>
      </c>
      <c r="EA141" s="394"/>
      <c r="EB141" s="394">
        <v>0</v>
      </c>
      <c r="EC141" s="394">
        <v>0</v>
      </c>
      <c r="ED141" s="393">
        <v>-447.70666666666665</v>
      </c>
      <c r="EE141" s="393">
        <v>-1366.6783333333333</v>
      </c>
      <c r="EF141" s="394"/>
      <c r="EG141" s="394"/>
      <c r="EH141" s="393">
        <v>109391.92401642744</v>
      </c>
      <c r="EI141" s="383">
        <v>111206.30901642743</v>
      </c>
      <c r="EJ141" s="383">
        <v>21481.801927977838</v>
      </c>
      <c r="EK141" s="384"/>
      <c r="EL141" s="384">
        <v>0</v>
      </c>
      <c r="EM141" s="384">
        <v>0</v>
      </c>
      <c r="EN141" s="384">
        <v>0</v>
      </c>
      <c r="EO141" s="384">
        <v>0</v>
      </c>
      <c r="EP141" s="384">
        <v>0</v>
      </c>
      <c r="EQ141" s="384">
        <v>0</v>
      </c>
      <c r="ER141" s="383">
        <v>-447.70666666666665</v>
      </c>
      <c r="ES141" s="383">
        <v>-1366.6783333333333</v>
      </c>
      <c r="ET141" s="384"/>
      <c r="EU141" s="384"/>
      <c r="EV141" s="383">
        <v>130873.72594440526</v>
      </c>
      <c r="EW141" s="381">
        <v>111206.30901642743</v>
      </c>
      <c r="EX141" s="381"/>
      <c r="EY141" s="382"/>
      <c r="EZ141" s="382">
        <v>0</v>
      </c>
      <c r="FA141" s="382">
        <v>0</v>
      </c>
      <c r="FB141" s="382">
        <v>0</v>
      </c>
      <c r="FC141" s="382"/>
      <c r="FD141" s="382">
        <v>0</v>
      </c>
      <c r="FE141" s="382">
        <v>0</v>
      </c>
      <c r="FF141" s="381">
        <v>-447.70666666666665</v>
      </c>
      <c r="FG141" s="381">
        <v>-1366.6783333333333</v>
      </c>
      <c r="FH141" s="382"/>
      <c r="FI141" s="382"/>
      <c r="FJ141" s="381">
        <v>109391.92401642744</v>
      </c>
      <c r="FK141" s="387">
        <v>111206.30901642743</v>
      </c>
      <c r="FL141" s="387"/>
      <c r="FM141" s="388"/>
      <c r="FN141" s="388">
        <v>0</v>
      </c>
      <c r="FO141" s="388">
        <v>0</v>
      </c>
      <c r="FP141" s="388">
        <v>0</v>
      </c>
      <c r="FQ141" s="388"/>
      <c r="FR141" s="388">
        <v>0</v>
      </c>
      <c r="FS141" s="388">
        <v>0</v>
      </c>
      <c r="FT141" s="387">
        <v>-447.70666666666665</v>
      </c>
      <c r="FU141" s="387">
        <v>-1366.6783333333333</v>
      </c>
      <c r="FV141" s="388"/>
      <c r="FW141" s="388"/>
      <c r="FX141" s="387">
        <v>109391.92401642744</v>
      </c>
      <c r="FY141" s="378"/>
      <c r="FZ141" s="395">
        <f t="shared" si="16"/>
        <v>1401553.2339145811</v>
      </c>
      <c r="GA141" s="395">
        <f t="shared" si="16"/>
        <v>0</v>
      </c>
      <c r="GB141" s="395">
        <f t="shared" si="16"/>
        <v>0</v>
      </c>
      <c r="GC141" s="395">
        <f t="shared" si="16"/>
        <v>-5372.48</v>
      </c>
      <c r="GD141" s="395">
        <f t="shared" si="16"/>
        <v>-16400.14</v>
      </c>
      <c r="GE141" s="395">
        <f t="shared" si="16"/>
        <v>0</v>
      </c>
      <c r="GF141" s="378"/>
      <c r="GG141" s="395">
        <f t="shared" si="17"/>
        <v>365165.70136507176</v>
      </c>
      <c r="GH141" s="395">
        <f t="shared" si="15"/>
        <v>0</v>
      </c>
      <c r="GI141" s="395">
        <f t="shared" si="15"/>
        <v>0</v>
      </c>
      <c r="GJ141" s="395">
        <f t="shared" si="15"/>
        <v>-1343.12</v>
      </c>
      <c r="GK141" s="395">
        <f t="shared" si="15"/>
        <v>-4100.0349999999999</v>
      </c>
      <c r="GL141" s="395">
        <f t="shared" si="15"/>
        <v>0</v>
      </c>
      <c r="GM141" s="395"/>
      <c r="GN141" s="395">
        <v>0</v>
      </c>
      <c r="GO141" s="377">
        <v>0</v>
      </c>
      <c r="GP141" s="378"/>
      <c r="GQ141" s="378"/>
      <c r="GR141" s="378"/>
      <c r="GS141" s="378"/>
      <c r="GT141" s="378"/>
      <c r="GU141" s="378">
        <v>7400</v>
      </c>
      <c r="GV141" s="378"/>
      <c r="GW141" s="378"/>
      <c r="GX141" s="378"/>
      <c r="GY141" s="378">
        <f t="shared" si="18"/>
        <v>365165.70136507176</v>
      </c>
      <c r="GZ141" s="378">
        <f t="shared" si="19"/>
        <v>0</v>
      </c>
      <c r="HA141" s="378">
        <f t="shared" si="20"/>
        <v>0</v>
      </c>
    </row>
    <row r="142" spans="1:209" customFormat="1" ht="15">
      <c r="A142" s="266">
        <v>2184</v>
      </c>
      <c r="B142" s="266">
        <v>103262</v>
      </c>
      <c r="C142" s="266" t="s">
        <v>783</v>
      </c>
      <c r="D142" s="175" t="s">
        <v>562</v>
      </c>
      <c r="E142" s="267" t="s">
        <v>573</v>
      </c>
      <c r="F142" s="267" t="s">
        <v>571</v>
      </c>
      <c r="G142" s="320"/>
      <c r="H142" s="377">
        <v>2398015.6835654657</v>
      </c>
      <c r="I142" s="377">
        <v>-10797.119999999999</v>
      </c>
      <c r="J142" s="377">
        <v>-30739.81</v>
      </c>
      <c r="K142" s="377">
        <v>2356478.7535654656</v>
      </c>
      <c r="L142" s="378"/>
      <c r="M142" s="379">
        <v>199834.64029712215</v>
      </c>
      <c r="N142" s="379">
        <v>0</v>
      </c>
      <c r="O142" s="380"/>
      <c r="P142" s="380">
        <v>0</v>
      </c>
      <c r="Q142" s="380">
        <v>0</v>
      </c>
      <c r="R142" s="380">
        <v>0</v>
      </c>
      <c r="S142" s="380">
        <v>0</v>
      </c>
      <c r="T142" s="380">
        <v>0</v>
      </c>
      <c r="U142" s="380">
        <v>0</v>
      </c>
      <c r="V142" s="379">
        <v>-899.75999999999988</v>
      </c>
      <c r="W142" s="379">
        <v>-2561.6508333333336</v>
      </c>
      <c r="X142" s="380"/>
      <c r="Y142" s="380">
        <v>0</v>
      </c>
      <c r="Z142" s="379">
        <v>196373.2294637888</v>
      </c>
      <c r="AA142" s="381">
        <v>199834.64029712215</v>
      </c>
      <c r="AB142" s="381"/>
      <c r="AC142" s="382"/>
      <c r="AD142" s="382">
        <v>0</v>
      </c>
      <c r="AE142" s="382">
        <v>0</v>
      </c>
      <c r="AF142" s="382">
        <v>0</v>
      </c>
      <c r="AG142" s="382"/>
      <c r="AH142" s="382">
        <v>0</v>
      </c>
      <c r="AI142" s="382">
        <v>0</v>
      </c>
      <c r="AJ142" s="381">
        <v>-899.75999999999988</v>
      </c>
      <c r="AK142" s="381">
        <v>-2561.6508333333336</v>
      </c>
      <c r="AL142" s="382"/>
      <c r="AM142" s="382">
        <v>0</v>
      </c>
      <c r="AN142" s="381">
        <v>196373.2294637888</v>
      </c>
      <c r="AO142" s="383">
        <v>199834.64029712215</v>
      </c>
      <c r="AP142" s="383"/>
      <c r="AQ142" s="384"/>
      <c r="AR142" s="384">
        <v>0</v>
      </c>
      <c r="AS142" s="384">
        <v>0</v>
      </c>
      <c r="AT142" s="384">
        <v>0</v>
      </c>
      <c r="AU142" s="384"/>
      <c r="AV142" s="384">
        <v>0</v>
      </c>
      <c r="AW142" s="384">
        <v>0</v>
      </c>
      <c r="AX142" s="383">
        <v>-899.75999999999988</v>
      </c>
      <c r="AY142" s="383">
        <v>-2561.6508333333336</v>
      </c>
      <c r="AZ142" s="384"/>
      <c r="BA142" s="384">
        <v>0</v>
      </c>
      <c r="BB142" s="383">
        <v>196373.2294637888</v>
      </c>
      <c r="BC142" s="385">
        <v>199834.64029712215</v>
      </c>
      <c r="BD142" s="385"/>
      <c r="BE142" s="386"/>
      <c r="BF142" s="386">
        <v>0</v>
      </c>
      <c r="BG142" s="386">
        <v>0</v>
      </c>
      <c r="BH142" s="386">
        <v>0</v>
      </c>
      <c r="BI142" s="386"/>
      <c r="BJ142" s="386">
        <v>0</v>
      </c>
      <c r="BK142" s="386">
        <v>0</v>
      </c>
      <c r="BL142" s="385">
        <v>-899.75999999999988</v>
      </c>
      <c r="BM142" s="385">
        <v>-2561.6508333333336</v>
      </c>
      <c r="BN142" s="386"/>
      <c r="BO142" s="386"/>
      <c r="BP142" s="385">
        <v>196373.2294637888</v>
      </c>
      <c r="BQ142" s="387">
        <v>199834.64029712215</v>
      </c>
      <c r="BR142" s="387"/>
      <c r="BS142" s="388"/>
      <c r="BT142" s="388">
        <v>0</v>
      </c>
      <c r="BU142" s="388">
        <v>0</v>
      </c>
      <c r="BV142" s="388">
        <v>0</v>
      </c>
      <c r="BW142" s="388"/>
      <c r="BX142" s="388">
        <v>0</v>
      </c>
      <c r="BY142" s="388">
        <v>0</v>
      </c>
      <c r="BZ142" s="387">
        <v>-899.75999999999988</v>
      </c>
      <c r="CA142" s="387">
        <v>-2561.6508333333336</v>
      </c>
      <c r="CB142" s="388"/>
      <c r="CC142" s="388"/>
      <c r="CD142" s="387">
        <v>196373.2294637888</v>
      </c>
      <c r="CE142" s="389">
        <v>199834.64029712215</v>
      </c>
      <c r="CF142" s="389">
        <v>0</v>
      </c>
      <c r="CG142" s="390"/>
      <c r="CH142" s="390">
        <v>0</v>
      </c>
      <c r="CI142" s="390">
        <v>0</v>
      </c>
      <c r="CJ142" s="390">
        <v>0</v>
      </c>
      <c r="CK142" s="390">
        <v>0</v>
      </c>
      <c r="CL142" s="390">
        <v>0</v>
      </c>
      <c r="CM142" s="390">
        <v>0</v>
      </c>
      <c r="CN142" s="389">
        <v>-899.75999999999988</v>
      </c>
      <c r="CO142" s="389">
        <v>-2561.6508333333336</v>
      </c>
      <c r="CP142" s="390"/>
      <c r="CQ142" s="390"/>
      <c r="CR142" s="389">
        <v>196373.2294637888</v>
      </c>
      <c r="CS142" s="391">
        <v>199834.64029712215</v>
      </c>
      <c r="CT142" s="391"/>
      <c r="CU142" s="392"/>
      <c r="CV142" s="392">
        <v>0</v>
      </c>
      <c r="CW142" s="392">
        <v>0</v>
      </c>
      <c r="CX142" s="392">
        <v>0</v>
      </c>
      <c r="CY142" s="392"/>
      <c r="CZ142" s="392">
        <v>0</v>
      </c>
      <c r="DA142" s="392">
        <v>0</v>
      </c>
      <c r="DB142" s="391">
        <v>-899.75999999999988</v>
      </c>
      <c r="DC142" s="391">
        <v>-2561.6508333333336</v>
      </c>
      <c r="DD142" s="392"/>
      <c r="DE142" s="392"/>
      <c r="DF142" s="391">
        <v>196373.2294637888</v>
      </c>
      <c r="DG142" s="385">
        <v>199834.64029712215</v>
      </c>
      <c r="DH142" s="385"/>
      <c r="DI142" s="386"/>
      <c r="DJ142" s="386">
        <v>0</v>
      </c>
      <c r="DK142" s="386">
        <v>0</v>
      </c>
      <c r="DL142" s="386">
        <v>0</v>
      </c>
      <c r="DM142" s="386"/>
      <c r="DN142" s="386">
        <v>0</v>
      </c>
      <c r="DO142" s="386">
        <v>0</v>
      </c>
      <c r="DP142" s="385">
        <v>-899.75999999999988</v>
      </c>
      <c r="DQ142" s="385">
        <v>-2561.6508333333336</v>
      </c>
      <c r="DR142" s="386"/>
      <c r="DS142" s="386"/>
      <c r="DT142" s="385">
        <v>196373.2294637888</v>
      </c>
      <c r="DU142" s="393">
        <v>199834.64029712215</v>
      </c>
      <c r="DV142" s="393"/>
      <c r="DW142" s="394"/>
      <c r="DX142" s="394">
        <v>0</v>
      </c>
      <c r="DY142" s="394">
        <v>0</v>
      </c>
      <c r="DZ142" s="394">
        <v>0</v>
      </c>
      <c r="EA142" s="394"/>
      <c r="EB142" s="394">
        <v>0</v>
      </c>
      <c r="EC142" s="394">
        <v>0</v>
      </c>
      <c r="ED142" s="393">
        <v>-899.75999999999988</v>
      </c>
      <c r="EE142" s="393">
        <v>-2561.6508333333336</v>
      </c>
      <c r="EF142" s="394"/>
      <c r="EG142" s="394"/>
      <c r="EH142" s="393">
        <v>196373.2294637888</v>
      </c>
      <c r="EI142" s="383">
        <v>199834.64029712215</v>
      </c>
      <c r="EJ142" s="383">
        <v>0</v>
      </c>
      <c r="EK142" s="384"/>
      <c r="EL142" s="384">
        <v>0</v>
      </c>
      <c r="EM142" s="384">
        <v>0</v>
      </c>
      <c r="EN142" s="384">
        <v>0</v>
      </c>
      <c r="EO142" s="384">
        <v>0</v>
      </c>
      <c r="EP142" s="384">
        <v>0</v>
      </c>
      <c r="EQ142" s="384">
        <v>0</v>
      </c>
      <c r="ER142" s="383">
        <v>-899.75999999999988</v>
      </c>
      <c r="ES142" s="383">
        <v>-2561.6508333333336</v>
      </c>
      <c r="ET142" s="384"/>
      <c r="EU142" s="384"/>
      <c r="EV142" s="383">
        <v>196373.2294637888</v>
      </c>
      <c r="EW142" s="381">
        <v>199834.64029712215</v>
      </c>
      <c r="EX142" s="381"/>
      <c r="EY142" s="382"/>
      <c r="EZ142" s="382">
        <v>0</v>
      </c>
      <c r="FA142" s="382">
        <v>0</v>
      </c>
      <c r="FB142" s="382">
        <v>0</v>
      </c>
      <c r="FC142" s="382"/>
      <c r="FD142" s="382">
        <v>0</v>
      </c>
      <c r="FE142" s="382">
        <v>0</v>
      </c>
      <c r="FF142" s="381">
        <v>-899.75999999999988</v>
      </c>
      <c r="FG142" s="381">
        <v>-2561.6508333333336</v>
      </c>
      <c r="FH142" s="382"/>
      <c r="FI142" s="382"/>
      <c r="FJ142" s="381">
        <v>196373.2294637888</v>
      </c>
      <c r="FK142" s="387">
        <v>199834.64029712215</v>
      </c>
      <c r="FL142" s="387"/>
      <c r="FM142" s="388"/>
      <c r="FN142" s="388">
        <v>0</v>
      </c>
      <c r="FO142" s="388">
        <v>0</v>
      </c>
      <c r="FP142" s="388">
        <v>0</v>
      </c>
      <c r="FQ142" s="388"/>
      <c r="FR142" s="388">
        <v>0</v>
      </c>
      <c r="FS142" s="388">
        <v>0</v>
      </c>
      <c r="FT142" s="387">
        <v>-899.75999999999988</v>
      </c>
      <c r="FU142" s="387">
        <v>-2561.6508333333336</v>
      </c>
      <c r="FV142" s="388"/>
      <c r="FW142" s="388"/>
      <c r="FX142" s="387">
        <v>196373.2294637888</v>
      </c>
      <c r="FY142" s="378"/>
      <c r="FZ142" s="395">
        <f t="shared" si="16"/>
        <v>2398015.6835654657</v>
      </c>
      <c r="GA142" s="395">
        <f t="shared" si="16"/>
        <v>0</v>
      </c>
      <c r="GB142" s="395">
        <f t="shared" si="16"/>
        <v>0</v>
      </c>
      <c r="GC142" s="395">
        <f t="shared" si="16"/>
        <v>-10797.12</v>
      </c>
      <c r="GD142" s="395">
        <f t="shared" si="16"/>
        <v>-30739.81</v>
      </c>
      <c r="GE142" s="395">
        <f t="shared" si="16"/>
        <v>0</v>
      </c>
      <c r="GF142" s="378"/>
      <c r="GG142" s="395">
        <f t="shared" si="17"/>
        <v>599503.92089136643</v>
      </c>
      <c r="GH142" s="395">
        <f t="shared" si="15"/>
        <v>0</v>
      </c>
      <c r="GI142" s="395">
        <f t="shared" si="15"/>
        <v>0</v>
      </c>
      <c r="GJ142" s="395">
        <f t="shared" si="15"/>
        <v>-2699.2799999999997</v>
      </c>
      <c r="GK142" s="395">
        <f t="shared" si="15"/>
        <v>-7684.9525000000012</v>
      </c>
      <c r="GL142" s="395">
        <f t="shared" si="15"/>
        <v>0</v>
      </c>
      <c r="GM142" s="395"/>
      <c r="GN142" s="395">
        <v>0</v>
      </c>
      <c r="GO142" s="377">
        <v>0</v>
      </c>
      <c r="GP142" s="378"/>
      <c r="GQ142" s="378"/>
      <c r="GR142" s="378"/>
      <c r="GS142" s="378"/>
      <c r="GT142" s="378"/>
      <c r="GU142" s="378">
        <v>8167</v>
      </c>
      <c r="GV142" s="378"/>
      <c r="GW142" s="378"/>
      <c r="GX142" s="378"/>
      <c r="GY142" s="378">
        <f t="shared" si="18"/>
        <v>599503.92089136643</v>
      </c>
      <c r="GZ142" s="378">
        <f t="shared" si="19"/>
        <v>0</v>
      </c>
      <c r="HA142" s="378">
        <f t="shared" si="20"/>
        <v>0</v>
      </c>
    </row>
    <row r="143" spans="1:209" customFormat="1" ht="15">
      <c r="A143" s="266">
        <v>2190</v>
      </c>
      <c r="B143" s="266">
        <v>103266</v>
      </c>
      <c r="C143" s="266" t="s">
        <v>772</v>
      </c>
      <c r="D143" s="175" t="s">
        <v>551</v>
      </c>
      <c r="E143" s="267" t="s">
        <v>573</v>
      </c>
      <c r="F143" s="267" t="s">
        <v>571</v>
      </c>
      <c r="G143" s="320"/>
      <c r="H143" s="377">
        <v>1034341.7467947369</v>
      </c>
      <c r="I143" s="377">
        <v>-4068.4799999999996</v>
      </c>
      <c r="J143" s="377">
        <v>-21694.67</v>
      </c>
      <c r="K143" s="377">
        <v>1008578.5967947369</v>
      </c>
      <c r="L143" s="378"/>
      <c r="M143" s="379">
        <v>86195.145566228079</v>
      </c>
      <c r="N143" s="379">
        <v>0</v>
      </c>
      <c r="O143" s="380"/>
      <c r="P143" s="380">
        <v>0</v>
      </c>
      <c r="Q143" s="380">
        <v>0</v>
      </c>
      <c r="R143" s="380">
        <v>0</v>
      </c>
      <c r="S143" s="380">
        <v>0</v>
      </c>
      <c r="T143" s="380">
        <v>0</v>
      </c>
      <c r="U143" s="380">
        <v>0</v>
      </c>
      <c r="V143" s="379">
        <v>-339.03999999999996</v>
      </c>
      <c r="W143" s="379">
        <v>-1807.8891666666666</v>
      </c>
      <c r="X143" s="380"/>
      <c r="Y143" s="380">
        <v>0</v>
      </c>
      <c r="Z143" s="379">
        <v>84048.216399561425</v>
      </c>
      <c r="AA143" s="381">
        <v>86195.145566228079</v>
      </c>
      <c r="AB143" s="381"/>
      <c r="AC143" s="382"/>
      <c r="AD143" s="382">
        <v>0</v>
      </c>
      <c r="AE143" s="382">
        <v>0</v>
      </c>
      <c r="AF143" s="382">
        <v>0</v>
      </c>
      <c r="AG143" s="382"/>
      <c r="AH143" s="382">
        <v>0</v>
      </c>
      <c r="AI143" s="382">
        <v>0</v>
      </c>
      <c r="AJ143" s="381">
        <v>-339.03999999999996</v>
      </c>
      <c r="AK143" s="381">
        <v>-1807.8891666666666</v>
      </c>
      <c r="AL143" s="382"/>
      <c r="AM143" s="382">
        <v>0</v>
      </c>
      <c r="AN143" s="381">
        <v>84048.216399561425</v>
      </c>
      <c r="AO143" s="383">
        <v>86195.145566228079</v>
      </c>
      <c r="AP143" s="383"/>
      <c r="AQ143" s="384"/>
      <c r="AR143" s="384">
        <v>0</v>
      </c>
      <c r="AS143" s="384">
        <v>0</v>
      </c>
      <c r="AT143" s="384">
        <v>0</v>
      </c>
      <c r="AU143" s="384"/>
      <c r="AV143" s="384">
        <v>0</v>
      </c>
      <c r="AW143" s="384">
        <v>0</v>
      </c>
      <c r="AX143" s="383">
        <v>-339.03999999999996</v>
      </c>
      <c r="AY143" s="383">
        <v>-1807.8891666666666</v>
      </c>
      <c r="AZ143" s="384"/>
      <c r="BA143" s="384">
        <v>0</v>
      </c>
      <c r="BB143" s="383">
        <v>84048.216399561425</v>
      </c>
      <c r="BC143" s="385">
        <v>86195.145566228079</v>
      </c>
      <c r="BD143" s="385"/>
      <c r="BE143" s="386"/>
      <c r="BF143" s="386">
        <v>0</v>
      </c>
      <c r="BG143" s="386">
        <v>0</v>
      </c>
      <c r="BH143" s="386">
        <v>0</v>
      </c>
      <c r="BI143" s="386"/>
      <c r="BJ143" s="386">
        <v>0</v>
      </c>
      <c r="BK143" s="386">
        <v>0</v>
      </c>
      <c r="BL143" s="385">
        <v>-339.03999999999996</v>
      </c>
      <c r="BM143" s="385">
        <v>-1807.8891666666666</v>
      </c>
      <c r="BN143" s="386"/>
      <c r="BO143" s="386"/>
      <c r="BP143" s="385">
        <v>84048.216399561425</v>
      </c>
      <c r="BQ143" s="387">
        <v>86195.145566228079</v>
      </c>
      <c r="BR143" s="387"/>
      <c r="BS143" s="388"/>
      <c r="BT143" s="388">
        <v>0</v>
      </c>
      <c r="BU143" s="388">
        <v>0</v>
      </c>
      <c r="BV143" s="388">
        <v>0</v>
      </c>
      <c r="BW143" s="388"/>
      <c r="BX143" s="388">
        <v>0</v>
      </c>
      <c r="BY143" s="388">
        <v>0</v>
      </c>
      <c r="BZ143" s="387">
        <v>-339.03999999999996</v>
      </c>
      <c r="CA143" s="387">
        <v>-1807.8891666666666</v>
      </c>
      <c r="CB143" s="388"/>
      <c r="CC143" s="388"/>
      <c r="CD143" s="387">
        <v>84048.216399561425</v>
      </c>
      <c r="CE143" s="389">
        <v>86195.145566228079</v>
      </c>
      <c r="CF143" s="389">
        <v>0</v>
      </c>
      <c r="CG143" s="390"/>
      <c r="CH143" s="390">
        <v>0</v>
      </c>
      <c r="CI143" s="390">
        <v>0</v>
      </c>
      <c r="CJ143" s="390">
        <v>0</v>
      </c>
      <c r="CK143" s="390">
        <v>0</v>
      </c>
      <c r="CL143" s="390">
        <v>0</v>
      </c>
      <c r="CM143" s="390">
        <v>0</v>
      </c>
      <c r="CN143" s="389">
        <v>-339.03999999999996</v>
      </c>
      <c r="CO143" s="389">
        <v>-1807.8891666666666</v>
      </c>
      <c r="CP143" s="390"/>
      <c r="CQ143" s="390"/>
      <c r="CR143" s="389">
        <v>84048.216399561425</v>
      </c>
      <c r="CS143" s="391">
        <v>86195.145566228079</v>
      </c>
      <c r="CT143" s="391"/>
      <c r="CU143" s="392"/>
      <c r="CV143" s="392">
        <v>0</v>
      </c>
      <c r="CW143" s="392">
        <v>0</v>
      </c>
      <c r="CX143" s="392">
        <v>0</v>
      </c>
      <c r="CY143" s="392"/>
      <c r="CZ143" s="392">
        <v>0</v>
      </c>
      <c r="DA143" s="392">
        <v>0</v>
      </c>
      <c r="DB143" s="391">
        <v>-339.03999999999996</v>
      </c>
      <c r="DC143" s="391">
        <v>-1807.8891666666666</v>
      </c>
      <c r="DD143" s="392"/>
      <c r="DE143" s="392"/>
      <c r="DF143" s="391">
        <v>84048.216399561425</v>
      </c>
      <c r="DG143" s="385">
        <v>86195.145566228079</v>
      </c>
      <c r="DH143" s="385"/>
      <c r="DI143" s="386"/>
      <c r="DJ143" s="386">
        <v>0</v>
      </c>
      <c r="DK143" s="386">
        <v>0</v>
      </c>
      <c r="DL143" s="386">
        <v>0</v>
      </c>
      <c r="DM143" s="386"/>
      <c r="DN143" s="386">
        <v>0</v>
      </c>
      <c r="DO143" s="386">
        <v>0</v>
      </c>
      <c r="DP143" s="385">
        <v>-339.03999999999996</v>
      </c>
      <c r="DQ143" s="385">
        <v>-1807.8891666666666</v>
      </c>
      <c r="DR143" s="386"/>
      <c r="DS143" s="386"/>
      <c r="DT143" s="385">
        <v>84048.216399561425</v>
      </c>
      <c r="DU143" s="393">
        <v>86195.145566228079</v>
      </c>
      <c r="DV143" s="393"/>
      <c r="DW143" s="394"/>
      <c r="DX143" s="394">
        <v>0</v>
      </c>
      <c r="DY143" s="394">
        <v>0</v>
      </c>
      <c r="DZ143" s="394">
        <v>0</v>
      </c>
      <c r="EA143" s="394"/>
      <c r="EB143" s="394">
        <v>0</v>
      </c>
      <c r="EC143" s="394">
        <v>0</v>
      </c>
      <c r="ED143" s="393">
        <v>-339.03999999999996</v>
      </c>
      <c r="EE143" s="393">
        <v>-1807.8891666666666</v>
      </c>
      <c r="EF143" s="394"/>
      <c r="EG143" s="394"/>
      <c r="EH143" s="393">
        <v>84048.216399561425</v>
      </c>
      <c r="EI143" s="383">
        <v>86195.145566228079</v>
      </c>
      <c r="EJ143" s="383">
        <v>0</v>
      </c>
      <c r="EK143" s="384"/>
      <c r="EL143" s="384">
        <v>0</v>
      </c>
      <c r="EM143" s="384">
        <v>0</v>
      </c>
      <c r="EN143" s="384">
        <v>0</v>
      </c>
      <c r="EO143" s="384">
        <v>0</v>
      </c>
      <c r="EP143" s="384">
        <v>0</v>
      </c>
      <c r="EQ143" s="384">
        <v>0</v>
      </c>
      <c r="ER143" s="383">
        <v>-339.03999999999996</v>
      </c>
      <c r="ES143" s="383">
        <v>-1807.8891666666666</v>
      </c>
      <c r="ET143" s="384"/>
      <c r="EU143" s="384"/>
      <c r="EV143" s="383">
        <v>84048.216399561425</v>
      </c>
      <c r="EW143" s="381">
        <v>86195.145566228079</v>
      </c>
      <c r="EX143" s="381"/>
      <c r="EY143" s="382"/>
      <c r="EZ143" s="382">
        <v>0</v>
      </c>
      <c r="FA143" s="382">
        <v>0</v>
      </c>
      <c r="FB143" s="382">
        <v>0</v>
      </c>
      <c r="FC143" s="382"/>
      <c r="FD143" s="382">
        <v>0</v>
      </c>
      <c r="FE143" s="382">
        <v>0</v>
      </c>
      <c r="FF143" s="381">
        <v>-339.03999999999996</v>
      </c>
      <c r="FG143" s="381">
        <v>-1807.8891666666666</v>
      </c>
      <c r="FH143" s="382"/>
      <c r="FI143" s="382"/>
      <c r="FJ143" s="381">
        <v>84048.216399561425</v>
      </c>
      <c r="FK143" s="387">
        <v>86195.145566228079</v>
      </c>
      <c r="FL143" s="387"/>
      <c r="FM143" s="388"/>
      <c r="FN143" s="388">
        <v>0</v>
      </c>
      <c r="FO143" s="388">
        <v>0</v>
      </c>
      <c r="FP143" s="388">
        <v>0</v>
      </c>
      <c r="FQ143" s="388"/>
      <c r="FR143" s="388">
        <v>0</v>
      </c>
      <c r="FS143" s="388">
        <v>0</v>
      </c>
      <c r="FT143" s="387">
        <v>-339.03999999999996</v>
      </c>
      <c r="FU143" s="387">
        <v>-1807.8891666666666</v>
      </c>
      <c r="FV143" s="388"/>
      <c r="FW143" s="388"/>
      <c r="FX143" s="387">
        <v>84048.216399561425</v>
      </c>
      <c r="FY143" s="378"/>
      <c r="FZ143" s="395">
        <f t="shared" si="16"/>
        <v>1034341.7467947369</v>
      </c>
      <c r="GA143" s="395">
        <f t="shared" si="16"/>
        <v>0</v>
      </c>
      <c r="GB143" s="395">
        <f t="shared" si="16"/>
        <v>0</v>
      </c>
      <c r="GC143" s="395">
        <f t="shared" si="16"/>
        <v>-4068.4799999999996</v>
      </c>
      <c r="GD143" s="395">
        <f t="shared" si="16"/>
        <v>-21694.67</v>
      </c>
      <c r="GE143" s="395">
        <f t="shared" si="16"/>
        <v>0</v>
      </c>
      <c r="GF143" s="378"/>
      <c r="GG143" s="395">
        <f t="shared" si="17"/>
        <v>258585.43669868424</v>
      </c>
      <c r="GH143" s="395">
        <f t="shared" si="15"/>
        <v>0</v>
      </c>
      <c r="GI143" s="395">
        <f t="shared" si="15"/>
        <v>0</v>
      </c>
      <c r="GJ143" s="395">
        <f t="shared" si="15"/>
        <v>-1017.1199999999999</v>
      </c>
      <c r="GK143" s="395">
        <f t="shared" si="15"/>
        <v>-5423.6674999999996</v>
      </c>
      <c r="GL143" s="395">
        <f t="shared" si="15"/>
        <v>0</v>
      </c>
      <c r="GM143" s="395"/>
      <c r="GN143" s="395">
        <v>0</v>
      </c>
      <c r="GO143" s="377">
        <v>0</v>
      </c>
      <c r="GP143" s="378"/>
      <c r="GQ143" s="378"/>
      <c r="GR143" s="378"/>
      <c r="GS143" s="378"/>
      <c r="GT143" s="378"/>
      <c r="GU143" s="378">
        <v>7300</v>
      </c>
      <c r="GV143" s="378"/>
      <c r="GW143" s="378"/>
      <c r="GX143" s="378"/>
      <c r="GY143" s="378">
        <f t="shared" si="18"/>
        <v>258585.43669868424</v>
      </c>
      <c r="GZ143" s="378">
        <f t="shared" si="19"/>
        <v>0</v>
      </c>
      <c r="HA143" s="378">
        <f t="shared" si="20"/>
        <v>0</v>
      </c>
    </row>
    <row r="144" spans="1:209" customFormat="1" ht="15">
      <c r="A144" s="266">
        <v>7035</v>
      </c>
      <c r="B144" s="266">
        <v>103615</v>
      </c>
      <c r="C144" s="266" t="s">
        <v>773</v>
      </c>
      <c r="D144" s="175" t="s">
        <v>552</v>
      </c>
      <c r="E144" s="267" t="s">
        <v>575</v>
      </c>
      <c r="F144" s="267" t="s">
        <v>571</v>
      </c>
      <c r="G144" s="320"/>
      <c r="H144" s="377">
        <v>0</v>
      </c>
      <c r="I144" s="377">
        <v>0</v>
      </c>
      <c r="J144" s="377">
        <v>0</v>
      </c>
      <c r="K144" s="377">
        <v>0</v>
      </c>
      <c r="L144" s="378"/>
      <c r="M144" s="379">
        <v>0</v>
      </c>
      <c r="N144" s="379">
        <v>0</v>
      </c>
      <c r="O144" s="380"/>
      <c r="P144" s="380">
        <v>138187.5</v>
      </c>
      <c r="Q144" s="380">
        <v>0</v>
      </c>
      <c r="R144" s="380">
        <v>0</v>
      </c>
      <c r="S144" s="380">
        <v>0</v>
      </c>
      <c r="T144" s="380">
        <v>104265.2232003949</v>
      </c>
      <c r="U144" s="380">
        <v>0</v>
      </c>
      <c r="V144" s="379">
        <v>0</v>
      </c>
      <c r="W144" s="379">
        <v>0</v>
      </c>
      <c r="X144" s="380"/>
      <c r="Y144" s="380">
        <v>0</v>
      </c>
      <c r="Z144" s="379">
        <v>242452.72320039489</v>
      </c>
      <c r="AA144" s="381">
        <v>0</v>
      </c>
      <c r="AB144" s="381"/>
      <c r="AC144" s="382"/>
      <c r="AD144" s="382">
        <v>138187.5</v>
      </c>
      <c r="AE144" s="382">
        <v>0</v>
      </c>
      <c r="AF144" s="382">
        <v>0</v>
      </c>
      <c r="AG144" s="382"/>
      <c r="AH144" s="382">
        <v>104265.2232003949</v>
      </c>
      <c r="AI144" s="382">
        <v>0</v>
      </c>
      <c r="AJ144" s="381">
        <v>0</v>
      </c>
      <c r="AK144" s="381">
        <v>0</v>
      </c>
      <c r="AL144" s="382"/>
      <c r="AM144" s="382">
        <v>0</v>
      </c>
      <c r="AN144" s="381">
        <v>242452.72320039489</v>
      </c>
      <c r="AO144" s="383">
        <v>0</v>
      </c>
      <c r="AP144" s="383"/>
      <c r="AQ144" s="384"/>
      <c r="AR144" s="384">
        <v>138187.5</v>
      </c>
      <c r="AS144" s="384">
        <v>0</v>
      </c>
      <c r="AT144" s="384">
        <v>0</v>
      </c>
      <c r="AU144" s="384"/>
      <c r="AV144" s="384">
        <v>293637.37704654876</v>
      </c>
      <c r="AW144" s="384">
        <v>0</v>
      </c>
      <c r="AX144" s="383">
        <v>0</v>
      </c>
      <c r="AY144" s="383">
        <v>0</v>
      </c>
      <c r="AZ144" s="384"/>
      <c r="BA144" s="384">
        <v>0</v>
      </c>
      <c r="BB144" s="383">
        <v>431824.87704654876</v>
      </c>
      <c r="BC144" s="385">
        <v>0</v>
      </c>
      <c r="BD144" s="385"/>
      <c r="BE144" s="386"/>
      <c r="BF144" s="386">
        <v>138187.5</v>
      </c>
      <c r="BG144" s="386">
        <v>0</v>
      </c>
      <c r="BH144" s="386">
        <v>0</v>
      </c>
      <c r="BI144" s="386"/>
      <c r="BJ144" s="386">
        <v>104265.2232003949</v>
      </c>
      <c r="BK144" s="386">
        <v>0</v>
      </c>
      <c r="BL144" s="385">
        <v>0</v>
      </c>
      <c r="BM144" s="385">
        <v>0</v>
      </c>
      <c r="BN144" s="386"/>
      <c r="BO144" s="386"/>
      <c r="BP144" s="385">
        <v>242452.72320039489</v>
      </c>
      <c r="BQ144" s="387">
        <v>0</v>
      </c>
      <c r="BR144" s="387"/>
      <c r="BS144" s="388"/>
      <c r="BT144" s="388">
        <v>138187.5</v>
      </c>
      <c r="BU144" s="388">
        <v>0</v>
      </c>
      <c r="BV144" s="388">
        <v>0</v>
      </c>
      <c r="BW144" s="388"/>
      <c r="BX144" s="388">
        <v>104265.2232003949</v>
      </c>
      <c r="BY144" s="388">
        <v>0</v>
      </c>
      <c r="BZ144" s="387">
        <v>0</v>
      </c>
      <c r="CA144" s="387">
        <v>0</v>
      </c>
      <c r="CB144" s="388"/>
      <c r="CC144" s="388"/>
      <c r="CD144" s="387">
        <v>242452.72320039489</v>
      </c>
      <c r="CE144" s="389">
        <v>0</v>
      </c>
      <c r="CF144" s="389">
        <v>0</v>
      </c>
      <c r="CG144" s="390"/>
      <c r="CH144" s="390">
        <v>138187.5</v>
      </c>
      <c r="CI144" s="390">
        <v>0</v>
      </c>
      <c r="CJ144" s="390">
        <v>0</v>
      </c>
      <c r="CK144" s="390">
        <v>0</v>
      </c>
      <c r="CL144" s="390">
        <v>104265.2232003949</v>
      </c>
      <c r="CM144" s="390">
        <v>0</v>
      </c>
      <c r="CN144" s="389">
        <v>0</v>
      </c>
      <c r="CO144" s="389">
        <v>0</v>
      </c>
      <c r="CP144" s="390"/>
      <c r="CQ144" s="390"/>
      <c r="CR144" s="389">
        <v>242452.72320039489</v>
      </c>
      <c r="CS144" s="391">
        <v>0</v>
      </c>
      <c r="CT144" s="391"/>
      <c r="CU144" s="392"/>
      <c r="CV144" s="392">
        <v>138187.5</v>
      </c>
      <c r="CW144" s="392">
        <v>0</v>
      </c>
      <c r="CX144" s="392">
        <v>0</v>
      </c>
      <c r="CY144" s="392"/>
      <c r="CZ144" s="392">
        <v>104265.2232003949</v>
      </c>
      <c r="DA144" s="392">
        <v>0</v>
      </c>
      <c r="DB144" s="391">
        <v>0</v>
      </c>
      <c r="DC144" s="391">
        <v>0</v>
      </c>
      <c r="DD144" s="392"/>
      <c r="DE144" s="392"/>
      <c r="DF144" s="391">
        <v>242452.72320039489</v>
      </c>
      <c r="DG144" s="385">
        <v>0</v>
      </c>
      <c r="DH144" s="385"/>
      <c r="DI144" s="386"/>
      <c r="DJ144" s="386">
        <v>138187.5</v>
      </c>
      <c r="DK144" s="386">
        <v>0</v>
      </c>
      <c r="DL144" s="386">
        <v>0</v>
      </c>
      <c r="DM144" s="386"/>
      <c r="DN144" s="386">
        <v>104265.2232003949</v>
      </c>
      <c r="DO144" s="386">
        <v>0</v>
      </c>
      <c r="DP144" s="385">
        <v>0</v>
      </c>
      <c r="DQ144" s="385">
        <v>0</v>
      </c>
      <c r="DR144" s="386"/>
      <c r="DS144" s="386"/>
      <c r="DT144" s="385">
        <v>242452.72320039489</v>
      </c>
      <c r="DU144" s="393">
        <v>0</v>
      </c>
      <c r="DV144" s="393"/>
      <c r="DW144" s="394"/>
      <c r="DX144" s="394">
        <v>138187.5</v>
      </c>
      <c r="DY144" s="394">
        <v>0</v>
      </c>
      <c r="DZ144" s="394">
        <v>0</v>
      </c>
      <c r="EA144" s="394"/>
      <c r="EB144" s="394">
        <v>104265.2232003949</v>
      </c>
      <c r="EC144" s="394">
        <v>0</v>
      </c>
      <c r="ED144" s="393">
        <v>0</v>
      </c>
      <c r="EE144" s="393">
        <v>0</v>
      </c>
      <c r="EF144" s="394"/>
      <c r="EG144" s="394"/>
      <c r="EH144" s="393">
        <v>242452.72320039489</v>
      </c>
      <c r="EI144" s="383">
        <v>0</v>
      </c>
      <c r="EJ144" s="383">
        <v>0</v>
      </c>
      <c r="EK144" s="384"/>
      <c r="EL144" s="384">
        <v>138187.5</v>
      </c>
      <c r="EM144" s="384">
        <v>0</v>
      </c>
      <c r="EN144" s="384">
        <v>0</v>
      </c>
      <c r="EO144" s="384">
        <v>0</v>
      </c>
      <c r="EP144" s="384">
        <v>104265.2232003949</v>
      </c>
      <c r="EQ144" s="384">
        <v>0</v>
      </c>
      <c r="ER144" s="383">
        <v>0</v>
      </c>
      <c r="ES144" s="383">
        <v>0</v>
      </c>
      <c r="ET144" s="384"/>
      <c r="EU144" s="384"/>
      <c r="EV144" s="383">
        <v>242452.72320039489</v>
      </c>
      <c r="EW144" s="381">
        <v>0</v>
      </c>
      <c r="EX144" s="381"/>
      <c r="EY144" s="382"/>
      <c r="EZ144" s="382">
        <v>138187.5</v>
      </c>
      <c r="FA144" s="382">
        <v>0</v>
      </c>
      <c r="FB144" s="382">
        <v>0</v>
      </c>
      <c r="FC144" s="382"/>
      <c r="FD144" s="382">
        <v>104265.2232003949</v>
      </c>
      <c r="FE144" s="382">
        <v>0</v>
      </c>
      <c r="FF144" s="381">
        <v>0</v>
      </c>
      <c r="FG144" s="381">
        <v>0</v>
      </c>
      <c r="FH144" s="382"/>
      <c r="FI144" s="382"/>
      <c r="FJ144" s="381">
        <v>242452.72320039489</v>
      </c>
      <c r="FK144" s="387">
        <v>0</v>
      </c>
      <c r="FL144" s="387"/>
      <c r="FM144" s="388"/>
      <c r="FN144" s="388">
        <v>138187.5</v>
      </c>
      <c r="FO144" s="388">
        <v>0</v>
      </c>
      <c r="FP144" s="388">
        <v>0</v>
      </c>
      <c r="FQ144" s="388"/>
      <c r="FR144" s="388">
        <v>104265.2232003949</v>
      </c>
      <c r="FS144" s="388">
        <v>0</v>
      </c>
      <c r="FT144" s="387">
        <v>0</v>
      </c>
      <c r="FU144" s="387">
        <v>0</v>
      </c>
      <c r="FV144" s="388"/>
      <c r="FW144" s="388"/>
      <c r="FX144" s="387">
        <v>242452.72320039489</v>
      </c>
      <c r="FY144" s="378"/>
      <c r="FZ144" s="395">
        <f t="shared" si="16"/>
        <v>1658250</v>
      </c>
      <c r="GA144" s="395">
        <f t="shared" si="16"/>
        <v>0</v>
      </c>
      <c r="GB144" s="395">
        <f t="shared" si="16"/>
        <v>1440554.8322508929</v>
      </c>
      <c r="GC144" s="395">
        <f t="shared" si="16"/>
        <v>0</v>
      </c>
      <c r="GD144" s="395">
        <f t="shared" si="16"/>
        <v>0</v>
      </c>
      <c r="GE144" s="395">
        <f t="shared" si="16"/>
        <v>0</v>
      </c>
      <c r="GF144" s="378"/>
      <c r="GG144" s="395">
        <f t="shared" si="17"/>
        <v>414562.5</v>
      </c>
      <c r="GH144" s="395">
        <f t="shared" si="15"/>
        <v>0</v>
      </c>
      <c r="GI144" s="395">
        <f t="shared" si="15"/>
        <v>502167.82344733854</v>
      </c>
      <c r="GJ144" s="395">
        <f t="shared" si="15"/>
        <v>0</v>
      </c>
      <c r="GK144" s="395">
        <f t="shared" si="15"/>
        <v>0</v>
      </c>
      <c r="GL144" s="395">
        <f t="shared" si="15"/>
        <v>0</v>
      </c>
      <c r="GM144" s="395"/>
      <c r="GN144" s="395">
        <v>0</v>
      </c>
      <c r="GO144" s="377">
        <v>0</v>
      </c>
      <c r="GP144" s="378"/>
      <c r="GQ144" s="378"/>
      <c r="GR144" s="378"/>
      <c r="GS144" s="378"/>
      <c r="GT144" s="378"/>
      <c r="GU144" s="378">
        <v>7271</v>
      </c>
      <c r="GV144" s="378"/>
      <c r="GW144" s="378"/>
      <c r="GX144" s="378"/>
      <c r="GY144" s="378">
        <f t="shared" si="18"/>
        <v>414562.5</v>
      </c>
      <c r="GZ144" s="378">
        <f t="shared" si="19"/>
        <v>0</v>
      </c>
      <c r="HA144" s="378">
        <f t="shared" si="20"/>
        <v>502167.82344733854</v>
      </c>
    </row>
    <row r="145" spans="1:209" customFormat="1" ht="15">
      <c r="A145" s="266">
        <v>3323</v>
      </c>
      <c r="B145" s="266">
        <v>103427</v>
      </c>
      <c r="C145" s="266" t="s">
        <v>622</v>
      </c>
      <c r="D145" s="175" t="s">
        <v>402</v>
      </c>
      <c r="E145" s="267" t="s">
        <v>573</v>
      </c>
      <c r="F145" s="267" t="s">
        <v>571</v>
      </c>
      <c r="G145" s="320"/>
      <c r="H145" s="377">
        <v>1177642.9878390119</v>
      </c>
      <c r="I145" s="377">
        <v>-4668.32</v>
      </c>
      <c r="J145" s="377">
        <v>-3285.98</v>
      </c>
      <c r="K145" s="377">
        <v>1169688.6878390119</v>
      </c>
      <c r="L145" s="378"/>
      <c r="M145" s="379">
        <v>98136.915653250995</v>
      </c>
      <c r="N145" s="379">
        <v>18936.84</v>
      </c>
      <c r="O145" s="380"/>
      <c r="P145" s="380">
        <v>0</v>
      </c>
      <c r="Q145" s="380">
        <v>0</v>
      </c>
      <c r="R145" s="380">
        <v>0</v>
      </c>
      <c r="S145" s="380">
        <v>0</v>
      </c>
      <c r="T145" s="380">
        <v>0</v>
      </c>
      <c r="U145" s="380">
        <v>0</v>
      </c>
      <c r="V145" s="379">
        <v>-389.02666666666664</v>
      </c>
      <c r="W145" s="379">
        <v>-273.83166666666665</v>
      </c>
      <c r="X145" s="380"/>
      <c r="Y145" s="380">
        <v>0</v>
      </c>
      <c r="Z145" s="379">
        <v>116410.89731991765</v>
      </c>
      <c r="AA145" s="381">
        <v>98136.915653250995</v>
      </c>
      <c r="AB145" s="381"/>
      <c r="AC145" s="382"/>
      <c r="AD145" s="382">
        <v>0</v>
      </c>
      <c r="AE145" s="382">
        <v>0</v>
      </c>
      <c r="AF145" s="382">
        <v>0</v>
      </c>
      <c r="AG145" s="382"/>
      <c r="AH145" s="382">
        <v>0</v>
      </c>
      <c r="AI145" s="382">
        <v>0</v>
      </c>
      <c r="AJ145" s="381">
        <v>-389.02666666666664</v>
      </c>
      <c r="AK145" s="381">
        <v>-273.83166666666665</v>
      </c>
      <c r="AL145" s="382"/>
      <c r="AM145" s="382">
        <v>0</v>
      </c>
      <c r="AN145" s="381">
        <v>97474.057319917658</v>
      </c>
      <c r="AO145" s="383">
        <v>98136.915653250995</v>
      </c>
      <c r="AP145" s="383"/>
      <c r="AQ145" s="384"/>
      <c r="AR145" s="384">
        <v>0</v>
      </c>
      <c r="AS145" s="384">
        <v>0</v>
      </c>
      <c r="AT145" s="384">
        <v>0</v>
      </c>
      <c r="AU145" s="384"/>
      <c r="AV145" s="384">
        <v>0</v>
      </c>
      <c r="AW145" s="384">
        <v>0</v>
      </c>
      <c r="AX145" s="383">
        <v>-389.02666666666664</v>
      </c>
      <c r="AY145" s="383">
        <v>-273.83166666666665</v>
      </c>
      <c r="AZ145" s="384"/>
      <c r="BA145" s="384">
        <v>0</v>
      </c>
      <c r="BB145" s="383">
        <v>97474.057319917658</v>
      </c>
      <c r="BC145" s="385">
        <v>98136.915653250995</v>
      </c>
      <c r="BD145" s="385"/>
      <c r="BE145" s="386"/>
      <c r="BF145" s="386">
        <v>0</v>
      </c>
      <c r="BG145" s="386">
        <v>0</v>
      </c>
      <c r="BH145" s="386">
        <v>0</v>
      </c>
      <c r="BI145" s="386"/>
      <c r="BJ145" s="386">
        <v>0</v>
      </c>
      <c r="BK145" s="386">
        <v>0</v>
      </c>
      <c r="BL145" s="385">
        <v>-389.02666666666664</v>
      </c>
      <c r="BM145" s="385">
        <v>-273.83166666666665</v>
      </c>
      <c r="BN145" s="386"/>
      <c r="BO145" s="386"/>
      <c r="BP145" s="385">
        <v>97474.057319917658</v>
      </c>
      <c r="BQ145" s="387">
        <v>98136.915653250995</v>
      </c>
      <c r="BR145" s="387"/>
      <c r="BS145" s="388"/>
      <c r="BT145" s="388">
        <v>0</v>
      </c>
      <c r="BU145" s="388">
        <v>0</v>
      </c>
      <c r="BV145" s="388">
        <v>0</v>
      </c>
      <c r="BW145" s="388"/>
      <c r="BX145" s="388">
        <v>0</v>
      </c>
      <c r="BY145" s="388">
        <v>0</v>
      </c>
      <c r="BZ145" s="387">
        <v>-389.02666666666664</v>
      </c>
      <c r="CA145" s="387">
        <v>-273.83166666666665</v>
      </c>
      <c r="CB145" s="388"/>
      <c r="CC145" s="388"/>
      <c r="CD145" s="387">
        <v>97474.057319917658</v>
      </c>
      <c r="CE145" s="389">
        <v>98136.915653250995</v>
      </c>
      <c r="CF145" s="389">
        <v>13019.732631578949</v>
      </c>
      <c r="CG145" s="390"/>
      <c r="CH145" s="390">
        <v>0</v>
      </c>
      <c r="CI145" s="390">
        <v>0</v>
      </c>
      <c r="CJ145" s="390">
        <v>0</v>
      </c>
      <c r="CK145" s="390">
        <v>0</v>
      </c>
      <c r="CL145" s="390">
        <v>0</v>
      </c>
      <c r="CM145" s="390">
        <v>0</v>
      </c>
      <c r="CN145" s="389">
        <v>-389.02666666666664</v>
      </c>
      <c r="CO145" s="389">
        <v>-273.83166666666665</v>
      </c>
      <c r="CP145" s="390"/>
      <c r="CQ145" s="390"/>
      <c r="CR145" s="389">
        <v>110493.78995149661</v>
      </c>
      <c r="CS145" s="391">
        <v>98136.915653250995</v>
      </c>
      <c r="CT145" s="391"/>
      <c r="CU145" s="392"/>
      <c r="CV145" s="392">
        <v>0</v>
      </c>
      <c r="CW145" s="392">
        <v>0</v>
      </c>
      <c r="CX145" s="392">
        <v>0</v>
      </c>
      <c r="CY145" s="392"/>
      <c r="CZ145" s="392">
        <v>0</v>
      </c>
      <c r="DA145" s="392">
        <v>0</v>
      </c>
      <c r="DB145" s="391">
        <v>-389.02666666666664</v>
      </c>
      <c r="DC145" s="391">
        <v>-273.83166666666665</v>
      </c>
      <c r="DD145" s="392"/>
      <c r="DE145" s="392"/>
      <c r="DF145" s="391">
        <v>97474.057319917658</v>
      </c>
      <c r="DG145" s="385">
        <v>98136.915653250995</v>
      </c>
      <c r="DH145" s="385"/>
      <c r="DI145" s="386"/>
      <c r="DJ145" s="386">
        <v>0</v>
      </c>
      <c r="DK145" s="386">
        <v>0</v>
      </c>
      <c r="DL145" s="386">
        <v>0</v>
      </c>
      <c r="DM145" s="386"/>
      <c r="DN145" s="386">
        <v>0</v>
      </c>
      <c r="DO145" s="386">
        <v>0</v>
      </c>
      <c r="DP145" s="385">
        <v>-389.02666666666664</v>
      </c>
      <c r="DQ145" s="385">
        <v>-273.83166666666665</v>
      </c>
      <c r="DR145" s="386"/>
      <c r="DS145" s="386"/>
      <c r="DT145" s="385">
        <v>97474.057319917658</v>
      </c>
      <c r="DU145" s="393">
        <v>98136.915653250995</v>
      </c>
      <c r="DV145" s="393"/>
      <c r="DW145" s="394"/>
      <c r="DX145" s="394">
        <v>0</v>
      </c>
      <c r="DY145" s="394">
        <v>0</v>
      </c>
      <c r="DZ145" s="394">
        <v>0</v>
      </c>
      <c r="EA145" s="394"/>
      <c r="EB145" s="394">
        <v>0</v>
      </c>
      <c r="EC145" s="394">
        <v>0</v>
      </c>
      <c r="ED145" s="393">
        <v>-389.02666666666664</v>
      </c>
      <c r="EE145" s="393">
        <v>-273.83166666666665</v>
      </c>
      <c r="EF145" s="394"/>
      <c r="EG145" s="394"/>
      <c r="EH145" s="393">
        <v>97474.057319917658</v>
      </c>
      <c r="EI145" s="383">
        <v>98136.915653250995</v>
      </c>
      <c r="EJ145" s="383">
        <v>14470.173074792247</v>
      </c>
      <c r="EK145" s="384"/>
      <c r="EL145" s="384">
        <v>0</v>
      </c>
      <c r="EM145" s="384">
        <v>0</v>
      </c>
      <c r="EN145" s="384">
        <v>0</v>
      </c>
      <c r="EO145" s="384">
        <v>0</v>
      </c>
      <c r="EP145" s="384">
        <v>0</v>
      </c>
      <c r="EQ145" s="384">
        <v>0</v>
      </c>
      <c r="ER145" s="383">
        <v>-389.02666666666664</v>
      </c>
      <c r="ES145" s="383">
        <v>-273.83166666666665</v>
      </c>
      <c r="ET145" s="384"/>
      <c r="EU145" s="384"/>
      <c r="EV145" s="383">
        <v>111944.2303947099</v>
      </c>
      <c r="EW145" s="381">
        <v>98136.915653250995</v>
      </c>
      <c r="EX145" s="381"/>
      <c r="EY145" s="382"/>
      <c r="EZ145" s="382">
        <v>0</v>
      </c>
      <c r="FA145" s="382">
        <v>0</v>
      </c>
      <c r="FB145" s="382">
        <v>0</v>
      </c>
      <c r="FC145" s="382"/>
      <c r="FD145" s="382">
        <v>0</v>
      </c>
      <c r="FE145" s="382">
        <v>0</v>
      </c>
      <c r="FF145" s="381">
        <v>-389.02666666666664</v>
      </c>
      <c r="FG145" s="381">
        <v>-273.83166666666665</v>
      </c>
      <c r="FH145" s="382"/>
      <c r="FI145" s="382"/>
      <c r="FJ145" s="381">
        <v>97474.057319917658</v>
      </c>
      <c r="FK145" s="387">
        <v>98136.915653250995</v>
      </c>
      <c r="FL145" s="387"/>
      <c r="FM145" s="388"/>
      <c r="FN145" s="388">
        <v>0</v>
      </c>
      <c r="FO145" s="388">
        <v>0</v>
      </c>
      <c r="FP145" s="388">
        <v>0</v>
      </c>
      <c r="FQ145" s="388"/>
      <c r="FR145" s="388">
        <v>0</v>
      </c>
      <c r="FS145" s="388">
        <v>0</v>
      </c>
      <c r="FT145" s="387">
        <v>-389.02666666666664</v>
      </c>
      <c r="FU145" s="387">
        <v>-273.83166666666665</v>
      </c>
      <c r="FV145" s="388"/>
      <c r="FW145" s="388"/>
      <c r="FX145" s="387">
        <v>97474.057319917658</v>
      </c>
      <c r="FY145" s="378"/>
      <c r="FZ145" s="395">
        <f t="shared" si="16"/>
        <v>1224069.733545383</v>
      </c>
      <c r="GA145" s="395">
        <f t="shared" si="16"/>
        <v>0</v>
      </c>
      <c r="GB145" s="395">
        <f t="shared" si="16"/>
        <v>0</v>
      </c>
      <c r="GC145" s="395">
        <f t="shared" si="16"/>
        <v>-4668.32</v>
      </c>
      <c r="GD145" s="395">
        <f t="shared" si="16"/>
        <v>-3285.9799999999991</v>
      </c>
      <c r="GE145" s="395">
        <f t="shared" si="16"/>
        <v>0</v>
      </c>
      <c r="GF145" s="378"/>
      <c r="GG145" s="395">
        <f t="shared" si="17"/>
        <v>313347.58695975295</v>
      </c>
      <c r="GH145" s="395">
        <f t="shared" si="15"/>
        <v>0</v>
      </c>
      <c r="GI145" s="395">
        <f t="shared" si="15"/>
        <v>0</v>
      </c>
      <c r="GJ145" s="395">
        <f t="shared" si="15"/>
        <v>-1167.08</v>
      </c>
      <c r="GK145" s="395">
        <f t="shared" si="15"/>
        <v>-821.49499999999989</v>
      </c>
      <c r="GL145" s="395">
        <f t="shared" si="15"/>
        <v>0</v>
      </c>
      <c r="GM145" s="395"/>
      <c r="GN145" s="395">
        <v>0</v>
      </c>
      <c r="GO145" s="377">
        <v>0</v>
      </c>
      <c r="GP145" s="378"/>
      <c r="GQ145" s="378"/>
      <c r="GR145" s="378"/>
      <c r="GS145" s="378"/>
      <c r="GT145" s="378"/>
      <c r="GU145" s="378">
        <v>7387</v>
      </c>
      <c r="GV145" s="378"/>
      <c r="GW145" s="378"/>
      <c r="GX145" s="378"/>
      <c r="GY145" s="378">
        <f t="shared" si="18"/>
        <v>313347.58695975295</v>
      </c>
      <c r="GZ145" s="378">
        <f t="shared" si="19"/>
        <v>0</v>
      </c>
      <c r="HA145" s="378">
        <f t="shared" si="20"/>
        <v>0</v>
      </c>
    </row>
    <row r="146" spans="1:209" customFormat="1" ht="15">
      <c r="A146" s="266">
        <v>7045</v>
      </c>
      <c r="B146" s="266">
        <v>103622</v>
      </c>
      <c r="C146" s="266" t="s">
        <v>774</v>
      </c>
      <c r="D146" s="175" t="s">
        <v>553</v>
      </c>
      <c r="E146" s="267" t="s">
        <v>575</v>
      </c>
      <c r="F146" s="267" t="s">
        <v>571</v>
      </c>
      <c r="G146" s="320"/>
      <c r="H146" s="377">
        <v>0</v>
      </c>
      <c r="I146" s="377">
        <v>0</v>
      </c>
      <c r="J146" s="377">
        <v>0</v>
      </c>
      <c r="K146" s="377">
        <v>0</v>
      </c>
      <c r="L146" s="378"/>
      <c r="M146" s="379">
        <v>0</v>
      </c>
      <c r="N146" s="379">
        <v>0</v>
      </c>
      <c r="O146" s="380"/>
      <c r="P146" s="380">
        <v>248737.5</v>
      </c>
      <c r="Q146" s="380">
        <v>0</v>
      </c>
      <c r="R146" s="380">
        <v>0</v>
      </c>
      <c r="S146" s="380">
        <v>0</v>
      </c>
      <c r="T146" s="380">
        <v>244131.16577521691</v>
      </c>
      <c r="U146" s="380">
        <v>0</v>
      </c>
      <c r="V146" s="379">
        <v>0</v>
      </c>
      <c r="W146" s="379">
        <v>0</v>
      </c>
      <c r="X146" s="380"/>
      <c r="Y146" s="380">
        <v>0</v>
      </c>
      <c r="Z146" s="379">
        <v>492868.66577521688</v>
      </c>
      <c r="AA146" s="381">
        <v>0</v>
      </c>
      <c r="AB146" s="381"/>
      <c r="AC146" s="382"/>
      <c r="AD146" s="382">
        <v>248737.5</v>
      </c>
      <c r="AE146" s="382">
        <v>0</v>
      </c>
      <c r="AF146" s="382">
        <v>0</v>
      </c>
      <c r="AG146" s="382"/>
      <c r="AH146" s="382">
        <v>244131.16577521691</v>
      </c>
      <c r="AI146" s="382">
        <v>0</v>
      </c>
      <c r="AJ146" s="381">
        <v>0</v>
      </c>
      <c r="AK146" s="381">
        <v>0</v>
      </c>
      <c r="AL146" s="382"/>
      <c r="AM146" s="382">
        <v>0</v>
      </c>
      <c r="AN146" s="381">
        <v>492868.66577521688</v>
      </c>
      <c r="AO146" s="383">
        <v>0</v>
      </c>
      <c r="AP146" s="383"/>
      <c r="AQ146" s="384"/>
      <c r="AR146" s="384">
        <v>248737.5</v>
      </c>
      <c r="AS146" s="384">
        <v>0</v>
      </c>
      <c r="AT146" s="384">
        <v>0</v>
      </c>
      <c r="AU146" s="384"/>
      <c r="AV146" s="384">
        <v>402188.7042367555</v>
      </c>
      <c r="AW146" s="384">
        <v>0</v>
      </c>
      <c r="AX146" s="383">
        <v>0</v>
      </c>
      <c r="AY146" s="383">
        <v>0</v>
      </c>
      <c r="AZ146" s="384"/>
      <c r="BA146" s="384">
        <v>0</v>
      </c>
      <c r="BB146" s="383">
        <v>650926.2042367555</v>
      </c>
      <c r="BC146" s="385">
        <v>0</v>
      </c>
      <c r="BD146" s="385"/>
      <c r="BE146" s="386"/>
      <c r="BF146" s="386">
        <v>248737.5</v>
      </c>
      <c r="BG146" s="386">
        <v>0</v>
      </c>
      <c r="BH146" s="386">
        <v>0</v>
      </c>
      <c r="BI146" s="386"/>
      <c r="BJ146" s="386">
        <v>244131.16577521691</v>
      </c>
      <c r="BK146" s="386">
        <v>0</v>
      </c>
      <c r="BL146" s="385">
        <v>0</v>
      </c>
      <c r="BM146" s="385">
        <v>0</v>
      </c>
      <c r="BN146" s="386"/>
      <c r="BO146" s="386"/>
      <c r="BP146" s="385">
        <v>492868.66577521688</v>
      </c>
      <c r="BQ146" s="387">
        <v>0</v>
      </c>
      <c r="BR146" s="387"/>
      <c r="BS146" s="388"/>
      <c r="BT146" s="388">
        <v>248737.5</v>
      </c>
      <c r="BU146" s="388">
        <v>0</v>
      </c>
      <c r="BV146" s="388">
        <v>0</v>
      </c>
      <c r="BW146" s="388"/>
      <c r="BX146" s="388">
        <v>244131.16577521691</v>
      </c>
      <c r="BY146" s="388">
        <v>0</v>
      </c>
      <c r="BZ146" s="387">
        <v>0</v>
      </c>
      <c r="CA146" s="387">
        <v>0</v>
      </c>
      <c r="CB146" s="388"/>
      <c r="CC146" s="388"/>
      <c r="CD146" s="387">
        <v>492868.66577521688</v>
      </c>
      <c r="CE146" s="389">
        <v>0</v>
      </c>
      <c r="CF146" s="389">
        <v>0</v>
      </c>
      <c r="CG146" s="390"/>
      <c r="CH146" s="390">
        <v>248737.5</v>
      </c>
      <c r="CI146" s="390">
        <v>0</v>
      </c>
      <c r="CJ146" s="390">
        <v>0</v>
      </c>
      <c r="CK146" s="390">
        <v>0</v>
      </c>
      <c r="CL146" s="390">
        <v>244131.16577521691</v>
      </c>
      <c r="CM146" s="390">
        <v>0</v>
      </c>
      <c r="CN146" s="389">
        <v>0</v>
      </c>
      <c r="CO146" s="389">
        <v>0</v>
      </c>
      <c r="CP146" s="390"/>
      <c r="CQ146" s="390"/>
      <c r="CR146" s="389">
        <v>492868.66577521688</v>
      </c>
      <c r="CS146" s="391">
        <v>0</v>
      </c>
      <c r="CT146" s="391"/>
      <c r="CU146" s="392"/>
      <c r="CV146" s="392">
        <v>248737.5</v>
      </c>
      <c r="CW146" s="392">
        <v>0</v>
      </c>
      <c r="CX146" s="392">
        <v>0</v>
      </c>
      <c r="CY146" s="392"/>
      <c r="CZ146" s="392">
        <v>244131.16577521691</v>
      </c>
      <c r="DA146" s="392">
        <v>0</v>
      </c>
      <c r="DB146" s="391">
        <v>0</v>
      </c>
      <c r="DC146" s="391">
        <v>0</v>
      </c>
      <c r="DD146" s="392"/>
      <c r="DE146" s="392"/>
      <c r="DF146" s="391">
        <v>492868.66577521688</v>
      </c>
      <c r="DG146" s="385">
        <v>0</v>
      </c>
      <c r="DH146" s="385"/>
      <c r="DI146" s="386"/>
      <c r="DJ146" s="386">
        <v>248737.5</v>
      </c>
      <c r="DK146" s="386">
        <v>0</v>
      </c>
      <c r="DL146" s="386">
        <v>0</v>
      </c>
      <c r="DM146" s="386"/>
      <c r="DN146" s="386">
        <v>244131.16577521691</v>
      </c>
      <c r="DO146" s="386">
        <v>0</v>
      </c>
      <c r="DP146" s="385">
        <v>0</v>
      </c>
      <c r="DQ146" s="385">
        <v>0</v>
      </c>
      <c r="DR146" s="386"/>
      <c r="DS146" s="386"/>
      <c r="DT146" s="385">
        <v>492868.66577521688</v>
      </c>
      <c r="DU146" s="393">
        <v>0</v>
      </c>
      <c r="DV146" s="393"/>
      <c r="DW146" s="394"/>
      <c r="DX146" s="394">
        <v>248737.5</v>
      </c>
      <c r="DY146" s="394">
        <v>0</v>
      </c>
      <c r="DZ146" s="394">
        <v>0</v>
      </c>
      <c r="EA146" s="394"/>
      <c r="EB146" s="394">
        <v>244131.16577521691</v>
      </c>
      <c r="EC146" s="394">
        <v>0</v>
      </c>
      <c r="ED146" s="393">
        <v>0</v>
      </c>
      <c r="EE146" s="393">
        <v>0</v>
      </c>
      <c r="EF146" s="394"/>
      <c r="EG146" s="394"/>
      <c r="EH146" s="393">
        <v>492868.66577521688</v>
      </c>
      <c r="EI146" s="383">
        <v>0</v>
      </c>
      <c r="EJ146" s="383">
        <v>952.40000000000009</v>
      </c>
      <c r="EK146" s="384"/>
      <c r="EL146" s="384">
        <v>248737.5</v>
      </c>
      <c r="EM146" s="384">
        <v>0</v>
      </c>
      <c r="EN146" s="384">
        <v>0</v>
      </c>
      <c r="EO146" s="384">
        <v>0</v>
      </c>
      <c r="EP146" s="384">
        <v>244131.16577521691</v>
      </c>
      <c r="EQ146" s="384">
        <v>0</v>
      </c>
      <c r="ER146" s="383">
        <v>0</v>
      </c>
      <c r="ES146" s="383">
        <v>0</v>
      </c>
      <c r="ET146" s="384"/>
      <c r="EU146" s="384"/>
      <c r="EV146" s="383">
        <v>493821.06577521691</v>
      </c>
      <c r="EW146" s="381">
        <v>0</v>
      </c>
      <c r="EX146" s="381"/>
      <c r="EY146" s="382"/>
      <c r="EZ146" s="382">
        <v>248737.5</v>
      </c>
      <c r="FA146" s="382">
        <v>0</v>
      </c>
      <c r="FB146" s="382">
        <v>0</v>
      </c>
      <c r="FC146" s="382"/>
      <c r="FD146" s="382">
        <v>244131.16577521691</v>
      </c>
      <c r="FE146" s="382">
        <v>0</v>
      </c>
      <c r="FF146" s="381">
        <v>0</v>
      </c>
      <c r="FG146" s="381">
        <v>0</v>
      </c>
      <c r="FH146" s="382"/>
      <c r="FI146" s="382"/>
      <c r="FJ146" s="381">
        <v>492868.66577521688</v>
      </c>
      <c r="FK146" s="387">
        <v>0</v>
      </c>
      <c r="FL146" s="387"/>
      <c r="FM146" s="388"/>
      <c r="FN146" s="388">
        <v>248737.5</v>
      </c>
      <c r="FO146" s="388">
        <v>0</v>
      </c>
      <c r="FP146" s="388">
        <v>0</v>
      </c>
      <c r="FQ146" s="388"/>
      <c r="FR146" s="388">
        <v>244131.16577521691</v>
      </c>
      <c r="FS146" s="388">
        <v>0</v>
      </c>
      <c r="FT146" s="387">
        <v>0</v>
      </c>
      <c r="FU146" s="387">
        <v>0</v>
      </c>
      <c r="FV146" s="388"/>
      <c r="FW146" s="388"/>
      <c r="FX146" s="387">
        <v>492868.66577521688</v>
      </c>
      <c r="FY146" s="378"/>
      <c r="FZ146" s="395">
        <f t="shared" si="16"/>
        <v>2985802.4</v>
      </c>
      <c r="GA146" s="395">
        <f t="shared" si="16"/>
        <v>0</v>
      </c>
      <c r="GB146" s="395">
        <f t="shared" si="16"/>
        <v>3087631.5277641425</v>
      </c>
      <c r="GC146" s="395">
        <f t="shared" si="16"/>
        <v>0</v>
      </c>
      <c r="GD146" s="395">
        <f t="shared" si="16"/>
        <v>0</v>
      </c>
      <c r="GE146" s="395">
        <f t="shared" si="16"/>
        <v>0</v>
      </c>
      <c r="GF146" s="378"/>
      <c r="GG146" s="395">
        <f t="shared" si="17"/>
        <v>746212.5</v>
      </c>
      <c r="GH146" s="395">
        <f t="shared" si="15"/>
        <v>0</v>
      </c>
      <c r="GI146" s="395">
        <f t="shared" si="15"/>
        <v>890451.03578718938</v>
      </c>
      <c r="GJ146" s="395">
        <f t="shared" si="15"/>
        <v>0</v>
      </c>
      <c r="GK146" s="395">
        <f t="shared" si="15"/>
        <v>0</v>
      </c>
      <c r="GL146" s="395">
        <f t="shared" si="15"/>
        <v>0</v>
      </c>
      <c r="GM146" s="395"/>
      <c r="GN146" s="395">
        <v>0</v>
      </c>
      <c r="GO146" s="377">
        <v>0</v>
      </c>
      <c r="GP146" s="378"/>
      <c r="GQ146" s="378"/>
      <c r="GR146" s="378"/>
      <c r="GS146" s="378"/>
      <c r="GT146" s="378"/>
      <c r="GU146" s="378">
        <v>7233</v>
      </c>
      <c r="GV146" s="378"/>
      <c r="GW146" s="378"/>
      <c r="GX146" s="378"/>
      <c r="GY146" s="378">
        <f t="shared" si="18"/>
        <v>746212.5</v>
      </c>
      <c r="GZ146" s="378">
        <f t="shared" si="19"/>
        <v>0</v>
      </c>
      <c r="HA146" s="378">
        <f t="shared" si="20"/>
        <v>890451.03578718938</v>
      </c>
    </row>
    <row r="147" spans="1:209" customFormat="1" ht="15">
      <c r="A147" s="266">
        <v>2192</v>
      </c>
      <c r="B147" s="266">
        <v>103268</v>
      </c>
      <c r="C147" s="266" t="s">
        <v>721</v>
      </c>
      <c r="D147" s="175" t="s">
        <v>501</v>
      </c>
      <c r="E147" s="267" t="s">
        <v>573</v>
      </c>
      <c r="F147" s="267" t="s">
        <v>571</v>
      </c>
      <c r="G147" s="320"/>
      <c r="H147" s="377">
        <v>2809959.869238086</v>
      </c>
      <c r="I147" s="377">
        <v>-12518.4</v>
      </c>
      <c r="J147" s="377">
        <v>-33654.800000000003</v>
      </c>
      <c r="K147" s="377">
        <v>2763786.6692380863</v>
      </c>
      <c r="L147" s="378"/>
      <c r="M147" s="379">
        <v>234163.32243650718</v>
      </c>
      <c r="N147" s="379">
        <v>0</v>
      </c>
      <c r="O147" s="380"/>
      <c r="P147" s="380">
        <v>0</v>
      </c>
      <c r="Q147" s="380">
        <v>0</v>
      </c>
      <c r="R147" s="380">
        <v>0</v>
      </c>
      <c r="S147" s="380">
        <v>0</v>
      </c>
      <c r="T147" s="380">
        <v>0</v>
      </c>
      <c r="U147" s="380">
        <v>0</v>
      </c>
      <c r="V147" s="379">
        <v>-1043.2</v>
      </c>
      <c r="W147" s="379">
        <v>-2804.5666666666671</v>
      </c>
      <c r="X147" s="380"/>
      <c r="Y147" s="380">
        <v>0</v>
      </c>
      <c r="Z147" s="379">
        <v>230315.55576984049</v>
      </c>
      <c r="AA147" s="381">
        <v>234163.32243650718</v>
      </c>
      <c r="AB147" s="381"/>
      <c r="AC147" s="382"/>
      <c r="AD147" s="382">
        <v>0</v>
      </c>
      <c r="AE147" s="382">
        <v>0</v>
      </c>
      <c r="AF147" s="382">
        <v>0</v>
      </c>
      <c r="AG147" s="382"/>
      <c r="AH147" s="382">
        <v>0</v>
      </c>
      <c r="AI147" s="382">
        <v>0</v>
      </c>
      <c r="AJ147" s="381">
        <v>-1043.2</v>
      </c>
      <c r="AK147" s="381">
        <v>-2804.5666666666671</v>
      </c>
      <c r="AL147" s="382"/>
      <c r="AM147" s="382">
        <v>0</v>
      </c>
      <c r="AN147" s="381">
        <v>230315.55576984049</v>
      </c>
      <c r="AO147" s="383">
        <v>234163.32243650718</v>
      </c>
      <c r="AP147" s="383"/>
      <c r="AQ147" s="384"/>
      <c r="AR147" s="384">
        <v>0</v>
      </c>
      <c r="AS147" s="384">
        <v>0</v>
      </c>
      <c r="AT147" s="384">
        <v>0</v>
      </c>
      <c r="AU147" s="384"/>
      <c r="AV147" s="384">
        <v>0</v>
      </c>
      <c r="AW147" s="384">
        <v>0</v>
      </c>
      <c r="AX147" s="383">
        <v>-1043.2</v>
      </c>
      <c r="AY147" s="383">
        <v>-2804.5666666666671</v>
      </c>
      <c r="AZ147" s="384"/>
      <c r="BA147" s="384">
        <v>0</v>
      </c>
      <c r="BB147" s="383">
        <v>230315.55576984049</v>
      </c>
      <c r="BC147" s="385">
        <v>234163.32243650718</v>
      </c>
      <c r="BD147" s="385"/>
      <c r="BE147" s="386"/>
      <c r="BF147" s="386">
        <v>0</v>
      </c>
      <c r="BG147" s="386">
        <v>0</v>
      </c>
      <c r="BH147" s="386">
        <v>0</v>
      </c>
      <c r="BI147" s="386"/>
      <c r="BJ147" s="386">
        <v>0</v>
      </c>
      <c r="BK147" s="386">
        <v>0</v>
      </c>
      <c r="BL147" s="385">
        <v>-1043.2</v>
      </c>
      <c r="BM147" s="385">
        <v>-2804.5666666666671</v>
      </c>
      <c r="BN147" s="386"/>
      <c r="BO147" s="386"/>
      <c r="BP147" s="385">
        <v>230315.55576984049</v>
      </c>
      <c r="BQ147" s="387">
        <v>234163.32243650718</v>
      </c>
      <c r="BR147" s="387"/>
      <c r="BS147" s="388"/>
      <c r="BT147" s="388">
        <v>0</v>
      </c>
      <c r="BU147" s="388">
        <v>0</v>
      </c>
      <c r="BV147" s="388">
        <v>0</v>
      </c>
      <c r="BW147" s="388"/>
      <c r="BX147" s="388">
        <v>0</v>
      </c>
      <c r="BY147" s="388">
        <v>0</v>
      </c>
      <c r="BZ147" s="387">
        <v>-1043.2</v>
      </c>
      <c r="CA147" s="387">
        <v>-2804.5666666666671</v>
      </c>
      <c r="CB147" s="388"/>
      <c r="CC147" s="388"/>
      <c r="CD147" s="387">
        <v>230315.55576984049</v>
      </c>
      <c r="CE147" s="389">
        <v>234163.32243650718</v>
      </c>
      <c r="CF147" s="389">
        <v>0</v>
      </c>
      <c r="CG147" s="390"/>
      <c r="CH147" s="390">
        <v>0</v>
      </c>
      <c r="CI147" s="390">
        <v>0</v>
      </c>
      <c r="CJ147" s="390">
        <v>0</v>
      </c>
      <c r="CK147" s="390">
        <v>0</v>
      </c>
      <c r="CL147" s="390">
        <v>0</v>
      </c>
      <c r="CM147" s="390">
        <v>0</v>
      </c>
      <c r="CN147" s="389">
        <v>-1043.2</v>
      </c>
      <c r="CO147" s="389">
        <v>-2804.5666666666671</v>
      </c>
      <c r="CP147" s="390"/>
      <c r="CQ147" s="390"/>
      <c r="CR147" s="389">
        <v>230315.55576984049</v>
      </c>
      <c r="CS147" s="391">
        <v>234163.32243650718</v>
      </c>
      <c r="CT147" s="391"/>
      <c r="CU147" s="392"/>
      <c r="CV147" s="392">
        <v>0</v>
      </c>
      <c r="CW147" s="392">
        <v>0</v>
      </c>
      <c r="CX147" s="392">
        <v>0</v>
      </c>
      <c r="CY147" s="392"/>
      <c r="CZ147" s="392">
        <v>0</v>
      </c>
      <c r="DA147" s="392">
        <v>0</v>
      </c>
      <c r="DB147" s="391">
        <v>-1043.2</v>
      </c>
      <c r="DC147" s="391">
        <v>-2804.5666666666671</v>
      </c>
      <c r="DD147" s="392"/>
      <c r="DE147" s="392"/>
      <c r="DF147" s="391">
        <v>230315.55576984049</v>
      </c>
      <c r="DG147" s="385">
        <v>234163.32243650718</v>
      </c>
      <c r="DH147" s="385"/>
      <c r="DI147" s="386"/>
      <c r="DJ147" s="386">
        <v>0</v>
      </c>
      <c r="DK147" s="386">
        <v>0</v>
      </c>
      <c r="DL147" s="386">
        <v>0</v>
      </c>
      <c r="DM147" s="386"/>
      <c r="DN147" s="386">
        <v>0</v>
      </c>
      <c r="DO147" s="386">
        <v>0</v>
      </c>
      <c r="DP147" s="385">
        <v>-1043.2</v>
      </c>
      <c r="DQ147" s="385">
        <v>-2804.5666666666671</v>
      </c>
      <c r="DR147" s="386"/>
      <c r="DS147" s="386"/>
      <c r="DT147" s="385">
        <v>230315.55576984049</v>
      </c>
      <c r="DU147" s="393">
        <v>234163.32243650718</v>
      </c>
      <c r="DV147" s="393"/>
      <c r="DW147" s="394"/>
      <c r="DX147" s="394">
        <v>0</v>
      </c>
      <c r="DY147" s="394">
        <v>0</v>
      </c>
      <c r="DZ147" s="394">
        <v>0</v>
      </c>
      <c r="EA147" s="394"/>
      <c r="EB147" s="394">
        <v>0</v>
      </c>
      <c r="EC147" s="394">
        <v>0</v>
      </c>
      <c r="ED147" s="393">
        <v>-1043.2</v>
      </c>
      <c r="EE147" s="393">
        <v>-2804.5666666666671</v>
      </c>
      <c r="EF147" s="394"/>
      <c r="EG147" s="394"/>
      <c r="EH147" s="393">
        <v>230315.55576984049</v>
      </c>
      <c r="EI147" s="383">
        <v>234163.32243650718</v>
      </c>
      <c r="EJ147" s="383">
        <v>0</v>
      </c>
      <c r="EK147" s="384"/>
      <c r="EL147" s="384">
        <v>0</v>
      </c>
      <c r="EM147" s="384">
        <v>0</v>
      </c>
      <c r="EN147" s="384">
        <v>0</v>
      </c>
      <c r="EO147" s="384">
        <v>0</v>
      </c>
      <c r="EP147" s="384">
        <v>0</v>
      </c>
      <c r="EQ147" s="384">
        <v>0</v>
      </c>
      <c r="ER147" s="383">
        <v>-1043.2</v>
      </c>
      <c r="ES147" s="383">
        <v>-2804.5666666666671</v>
      </c>
      <c r="ET147" s="384"/>
      <c r="EU147" s="384"/>
      <c r="EV147" s="383">
        <v>230315.55576984049</v>
      </c>
      <c r="EW147" s="381">
        <v>234163.32243650718</v>
      </c>
      <c r="EX147" s="381"/>
      <c r="EY147" s="382"/>
      <c r="EZ147" s="382">
        <v>0</v>
      </c>
      <c r="FA147" s="382">
        <v>0</v>
      </c>
      <c r="FB147" s="382">
        <v>0</v>
      </c>
      <c r="FC147" s="382"/>
      <c r="FD147" s="382">
        <v>0</v>
      </c>
      <c r="FE147" s="382">
        <v>0</v>
      </c>
      <c r="FF147" s="381">
        <v>-1043.2</v>
      </c>
      <c r="FG147" s="381">
        <v>-2804.5666666666671</v>
      </c>
      <c r="FH147" s="382"/>
      <c r="FI147" s="382"/>
      <c r="FJ147" s="381">
        <v>230315.55576984049</v>
      </c>
      <c r="FK147" s="387">
        <v>234163.32243650718</v>
      </c>
      <c r="FL147" s="387"/>
      <c r="FM147" s="388"/>
      <c r="FN147" s="388">
        <v>0</v>
      </c>
      <c r="FO147" s="388">
        <v>0</v>
      </c>
      <c r="FP147" s="388">
        <v>0</v>
      </c>
      <c r="FQ147" s="388"/>
      <c r="FR147" s="388">
        <v>0</v>
      </c>
      <c r="FS147" s="388">
        <v>0</v>
      </c>
      <c r="FT147" s="387">
        <v>-1043.2</v>
      </c>
      <c r="FU147" s="387">
        <v>-2804.5666666666671</v>
      </c>
      <c r="FV147" s="388"/>
      <c r="FW147" s="388"/>
      <c r="FX147" s="387">
        <v>230315.55576984049</v>
      </c>
      <c r="FY147" s="378"/>
      <c r="FZ147" s="395">
        <f t="shared" si="16"/>
        <v>2809959.8692380865</v>
      </c>
      <c r="GA147" s="395">
        <f t="shared" si="16"/>
        <v>0</v>
      </c>
      <c r="GB147" s="395">
        <f t="shared" si="16"/>
        <v>0</v>
      </c>
      <c r="GC147" s="395">
        <f t="shared" si="16"/>
        <v>-12518.400000000003</v>
      </c>
      <c r="GD147" s="395">
        <f t="shared" si="16"/>
        <v>-33654.799999999996</v>
      </c>
      <c r="GE147" s="395">
        <f t="shared" si="16"/>
        <v>0</v>
      </c>
      <c r="GF147" s="378"/>
      <c r="GG147" s="395">
        <f t="shared" si="17"/>
        <v>702489.96730952151</v>
      </c>
      <c r="GH147" s="395">
        <f t="shared" si="15"/>
        <v>0</v>
      </c>
      <c r="GI147" s="395">
        <f t="shared" si="15"/>
        <v>0</v>
      </c>
      <c r="GJ147" s="395">
        <f t="shared" si="15"/>
        <v>-3129.6000000000004</v>
      </c>
      <c r="GK147" s="395">
        <f t="shared" si="15"/>
        <v>-8413.7000000000007</v>
      </c>
      <c r="GL147" s="395">
        <f t="shared" si="15"/>
        <v>0</v>
      </c>
      <c r="GM147" s="395"/>
      <c r="GN147" s="395">
        <v>0</v>
      </c>
      <c r="GO147" s="377">
        <v>0</v>
      </c>
      <c r="GP147" s="378"/>
      <c r="GQ147" s="378"/>
      <c r="GR147" s="378"/>
      <c r="GS147" s="378"/>
      <c r="GT147" s="378"/>
      <c r="GU147" s="378">
        <v>8667</v>
      </c>
      <c r="GV147" s="378"/>
      <c r="GW147" s="378"/>
      <c r="GX147" s="378"/>
      <c r="GY147" s="378">
        <f t="shared" si="18"/>
        <v>702489.96730952151</v>
      </c>
      <c r="GZ147" s="378">
        <f t="shared" si="19"/>
        <v>0</v>
      </c>
      <c r="HA147" s="378">
        <f t="shared" si="20"/>
        <v>0</v>
      </c>
    </row>
    <row r="148" spans="1:209" customFormat="1" ht="15">
      <c r="A148" s="266">
        <v>7014</v>
      </c>
      <c r="B148" s="266">
        <v>103605</v>
      </c>
      <c r="C148" s="266" t="s">
        <v>623</v>
      </c>
      <c r="D148" s="175" t="s">
        <v>403</v>
      </c>
      <c r="E148" s="267" t="s">
        <v>575</v>
      </c>
      <c r="F148" s="267" t="s">
        <v>571</v>
      </c>
      <c r="G148" s="320"/>
      <c r="H148" s="377">
        <v>0</v>
      </c>
      <c r="I148" s="377">
        <v>0</v>
      </c>
      <c r="J148" s="377">
        <v>0</v>
      </c>
      <c r="K148" s="377">
        <v>0</v>
      </c>
      <c r="L148" s="378"/>
      <c r="M148" s="379">
        <v>0</v>
      </c>
      <c r="N148" s="379">
        <v>0</v>
      </c>
      <c r="O148" s="380"/>
      <c r="P148" s="380">
        <v>257950</v>
      </c>
      <c r="Q148" s="380">
        <v>0</v>
      </c>
      <c r="R148" s="380">
        <v>0</v>
      </c>
      <c r="S148" s="380">
        <v>0</v>
      </c>
      <c r="T148" s="380">
        <v>297687.61551817128</v>
      </c>
      <c r="U148" s="380">
        <v>0</v>
      </c>
      <c r="V148" s="379">
        <v>0</v>
      </c>
      <c r="W148" s="379">
        <v>0</v>
      </c>
      <c r="X148" s="380"/>
      <c r="Y148" s="380">
        <v>0</v>
      </c>
      <c r="Z148" s="379">
        <v>555637.61551817134</v>
      </c>
      <c r="AA148" s="381">
        <v>0</v>
      </c>
      <c r="AB148" s="381"/>
      <c r="AC148" s="382"/>
      <c r="AD148" s="382">
        <v>257950</v>
      </c>
      <c r="AE148" s="382">
        <v>0</v>
      </c>
      <c r="AF148" s="382">
        <v>0</v>
      </c>
      <c r="AG148" s="382"/>
      <c r="AH148" s="382">
        <v>297687.61551817128</v>
      </c>
      <c r="AI148" s="382">
        <v>0</v>
      </c>
      <c r="AJ148" s="381">
        <v>0</v>
      </c>
      <c r="AK148" s="381">
        <v>0</v>
      </c>
      <c r="AL148" s="382"/>
      <c r="AM148" s="382">
        <v>0</v>
      </c>
      <c r="AN148" s="381">
        <v>555637.61551817134</v>
      </c>
      <c r="AO148" s="383">
        <v>0</v>
      </c>
      <c r="AP148" s="383"/>
      <c r="AQ148" s="384"/>
      <c r="AR148" s="384">
        <v>257950</v>
      </c>
      <c r="AS148" s="384">
        <v>0</v>
      </c>
      <c r="AT148" s="384">
        <v>0</v>
      </c>
      <c r="AU148" s="384"/>
      <c r="AV148" s="384">
        <v>869422.76936432486</v>
      </c>
      <c r="AW148" s="384">
        <v>0</v>
      </c>
      <c r="AX148" s="383">
        <v>0</v>
      </c>
      <c r="AY148" s="383">
        <v>0</v>
      </c>
      <c r="AZ148" s="384"/>
      <c r="BA148" s="384">
        <v>0</v>
      </c>
      <c r="BB148" s="383">
        <v>1127372.7693643249</v>
      </c>
      <c r="BC148" s="385">
        <v>0</v>
      </c>
      <c r="BD148" s="385"/>
      <c r="BE148" s="386"/>
      <c r="BF148" s="386">
        <v>257950</v>
      </c>
      <c r="BG148" s="386">
        <v>0</v>
      </c>
      <c r="BH148" s="386">
        <v>0</v>
      </c>
      <c r="BI148" s="386"/>
      <c r="BJ148" s="386">
        <v>297687.61551817128</v>
      </c>
      <c r="BK148" s="386">
        <v>0</v>
      </c>
      <c r="BL148" s="385">
        <v>0</v>
      </c>
      <c r="BM148" s="385">
        <v>0</v>
      </c>
      <c r="BN148" s="386"/>
      <c r="BO148" s="386"/>
      <c r="BP148" s="385">
        <v>555637.61551817134</v>
      </c>
      <c r="BQ148" s="387">
        <v>0</v>
      </c>
      <c r="BR148" s="387"/>
      <c r="BS148" s="388"/>
      <c r="BT148" s="388">
        <v>257950</v>
      </c>
      <c r="BU148" s="388">
        <v>0</v>
      </c>
      <c r="BV148" s="388">
        <v>0</v>
      </c>
      <c r="BW148" s="388"/>
      <c r="BX148" s="388">
        <v>297687.61551817128</v>
      </c>
      <c r="BY148" s="388">
        <v>0</v>
      </c>
      <c r="BZ148" s="387">
        <v>0</v>
      </c>
      <c r="CA148" s="387">
        <v>0</v>
      </c>
      <c r="CB148" s="388"/>
      <c r="CC148" s="388"/>
      <c r="CD148" s="387">
        <v>555637.61551817134</v>
      </c>
      <c r="CE148" s="389">
        <v>0</v>
      </c>
      <c r="CF148" s="389">
        <v>0</v>
      </c>
      <c r="CG148" s="390"/>
      <c r="CH148" s="390">
        <v>257950</v>
      </c>
      <c r="CI148" s="390">
        <v>0</v>
      </c>
      <c r="CJ148" s="390">
        <v>0</v>
      </c>
      <c r="CK148" s="390">
        <v>0</v>
      </c>
      <c r="CL148" s="390">
        <v>297687.61551817128</v>
      </c>
      <c r="CM148" s="390">
        <v>0</v>
      </c>
      <c r="CN148" s="389">
        <v>0</v>
      </c>
      <c r="CO148" s="389">
        <v>0</v>
      </c>
      <c r="CP148" s="390"/>
      <c r="CQ148" s="390"/>
      <c r="CR148" s="389">
        <v>555637.61551817134</v>
      </c>
      <c r="CS148" s="391">
        <v>0</v>
      </c>
      <c r="CT148" s="391"/>
      <c r="CU148" s="392"/>
      <c r="CV148" s="392">
        <v>257950</v>
      </c>
      <c r="CW148" s="392">
        <v>0</v>
      </c>
      <c r="CX148" s="392">
        <v>0</v>
      </c>
      <c r="CY148" s="392"/>
      <c r="CZ148" s="392">
        <v>297687.61551817128</v>
      </c>
      <c r="DA148" s="392">
        <v>0</v>
      </c>
      <c r="DB148" s="391">
        <v>0</v>
      </c>
      <c r="DC148" s="391">
        <v>0</v>
      </c>
      <c r="DD148" s="392"/>
      <c r="DE148" s="392"/>
      <c r="DF148" s="391">
        <v>555637.61551817134</v>
      </c>
      <c r="DG148" s="385">
        <v>0</v>
      </c>
      <c r="DH148" s="385"/>
      <c r="DI148" s="386"/>
      <c r="DJ148" s="386">
        <v>257950</v>
      </c>
      <c r="DK148" s="386">
        <v>0</v>
      </c>
      <c r="DL148" s="386">
        <v>0</v>
      </c>
      <c r="DM148" s="386"/>
      <c r="DN148" s="386">
        <v>297687.61551817128</v>
      </c>
      <c r="DO148" s="386">
        <v>0</v>
      </c>
      <c r="DP148" s="385">
        <v>0</v>
      </c>
      <c r="DQ148" s="385">
        <v>0</v>
      </c>
      <c r="DR148" s="386"/>
      <c r="DS148" s="386"/>
      <c r="DT148" s="385">
        <v>555637.61551817134</v>
      </c>
      <c r="DU148" s="393">
        <v>0</v>
      </c>
      <c r="DV148" s="393"/>
      <c r="DW148" s="394"/>
      <c r="DX148" s="394">
        <v>257950</v>
      </c>
      <c r="DY148" s="394">
        <v>0</v>
      </c>
      <c r="DZ148" s="394">
        <v>0</v>
      </c>
      <c r="EA148" s="394"/>
      <c r="EB148" s="394">
        <v>297687.61551817128</v>
      </c>
      <c r="EC148" s="394">
        <v>0</v>
      </c>
      <c r="ED148" s="393">
        <v>0</v>
      </c>
      <c r="EE148" s="393">
        <v>0</v>
      </c>
      <c r="EF148" s="394"/>
      <c r="EG148" s="394"/>
      <c r="EH148" s="393">
        <v>555637.61551817134</v>
      </c>
      <c r="EI148" s="383">
        <v>0</v>
      </c>
      <c r="EJ148" s="383">
        <v>0</v>
      </c>
      <c r="EK148" s="384"/>
      <c r="EL148" s="384">
        <v>257950</v>
      </c>
      <c r="EM148" s="384">
        <v>0</v>
      </c>
      <c r="EN148" s="384">
        <v>0</v>
      </c>
      <c r="EO148" s="384">
        <v>0</v>
      </c>
      <c r="EP148" s="384">
        <v>297687.61551817128</v>
      </c>
      <c r="EQ148" s="384">
        <v>0</v>
      </c>
      <c r="ER148" s="383">
        <v>0</v>
      </c>
      <c r="ES148" s="383">
        <v>0</v>
      </c>
      <c r="ET148" s="384"/>
      <c r="EU148" s="384"/>
      <c r="EV148" s="383">
        <v>555637.61551817134</v>
      </c>
      <c r="EW148" s="381">
        <v>0</v>
      </c>
      <c r="EX148" s="381"/>
      <c r="EY148" s="382"/>
      <c r="EZ148" s="382">
        <v>257950</v>
      </c>
      <c r="FA148" s="382">
        <v>0</v>
      </c>
      <c r="FB148" s="382">
        <v>0</v>
      </c>
      <c r="FC148" s="382"/>
      <c r="FD148" s="382">
        <v>297687.61551817128</v>
      </c>
      <c r="FE148" s="382">
        <v>0</v>
      </c>
      <c r="FF148" s="381">
        <v>0</v>
      </c>
      <c r="FG148" s="381">
        <v>0</v>
      </c>
      <c r="FH148" s="382"/>
      <c r="FI148" s="382"/>
      <c r="FJ148" s="381">
        <v>555637.61551817134</v>
      </c>
      <c r="FK148" s="387">
        <v>0</v>
      </c>
      <c r="FL148" s="387"/>
      <c r="FM148" s="388"/>
      <c r="FN148" s="388">
        <v>257950</v>
      </c>
      <c r="FO148" s="388">
        <v>0</v>
      </c>
      <c r="FP148" s="388">
        <v>0</v>
      </c>
      <c r="FQ148" s="388"/>
      <c r="FR148" s="388">
        <v>297687.61551817128</v>
      </c>
      <c r="FS148" s="388">
        <v>0</v>
      </c>
      <c r="FT148" s="387">
        <v>0</v>
      </c>
      <c r="FU148" s="387">
        <v>0</v>
      </c>
      <c r="FV148" s="388"/>
      <c r="FW148" s="388"/>
      <c r="FX148" s="387">
        <v>555637.61551817134</v>
      </c>
      <c r="FY148" s="378"/>
      <c r="FZ148" s="395">
        <f t="shared" si="16"/>
        <v>3095400</v>
      </c>
      <c r="GA148" s="395">
        <f t="shared" si="16"/>
        <v>0</v>
      </c>
      <c r="GB148" s="395">
        <f t="shared" si="16"/>
        <v>4143986.5400642096</v>
      </c>
      <c r="GC148" s="395">
        <f t="shared" si="16"/>
        <v>0</v>
      </c>
      <c r="GD148" s="395">
        <f t="shared" si="16"/>
        <v>0</v>
      </c>
      <c r="GE148" s="395">
        <f t="shared" si="16"/>
        <v>0</v>
      </c>
      <c r="GF148" s="378"/>
      <c r="GG148" s="395">
        <f t="shared" si="17"/>
        <v>773850</v>
      </c>
      <c r="GH148" s="395">
        <f t="shared" si="15"/>
        <v>0</v>
      </c>
      <c r="GI148" s="395">
        <f t="shared" si="15"/>
        <v>1464798.0004006675</v>
      </c>
      <c r="GJ148" s="395">
        <f t="shared" si="15"/>
        <v>0</v>
      </c>
      <c r="GK148" s="395">
        <f t="shared" si="15"/>
        <v>0</v>
      </c>
      <c r="GL148" s="395">
        <f t="shared" si="15"/>
        <v>0</v>
      </c>
      <c r="GM148" s="395"/>
      <c r="GN148" s="395">
        <v>0</v>
      </c>
      <c r="GO148" s="377">
        <v>0</v>
      </c>
      <c r="GP148" s="378"/>
      <c r="GQ148" s="378"/>
      <c r="GR148" s="378"/>
      <c r="GS148" s="378"/>
      <c r="GT148" s="378"/>
      <c r="GU148" s="378">
        <v>7054</v>
      </c>
      <c r="GV148" s="378"/>
      <c r="GW148" s="378"/>
      <c r="GX148" s="378"/>
      <c r="GY148" s="378">
        <f t="shared" si="18"/>
        <v>773850</v>
      </c>
      <c r="GZ148" s="378">
        <f t="shared" si="19"/>
        <v>0</v>
      </c>
      <c r="HA148" s="378">
        <f t="shared" si="20"/>
        <v>1464798.0004006675</v>
      </c>
    </row>
    <row r="149" spans="1:209" customFormat="1" ht="15">
      <c r="A149" s="266">
        <v>7009</v>
      </c>
      <c r="B149" s="266">
        <v>103601</v>
      </c>
      <c r="C149" s="266" t="s">
        <v>624</v>
      </c>
      <c r="D149" s="175" t="s">
        <v>404</v>
      </c>
      <c r="E149" s="267" t="s">
        <v>575</v>
      </c>
      <c r="F149" s="267" t="s">
        <v>571</v>
      </c>
      <c r="G149" s="320"/>
      <c r="H149" s="377">
        <v>0</v>
      </c>
      <c r="I149" s="377">
        <v>0</v>
      </c>
      <c r="J149" s="377">
        <v>0</v>
      </c>
      <c r="K149" s="377">
        <v>0</v>
      </c>
      <c r="L149" s="378"/>
      <c r="M149" s="379">
        <v>0</v>
      </c>
      <c r="N149" s="379">
        <v>0</v>
      </c>
      <c r="O149" s="380"/>
      <c r="P149" s="380">
        <v>210045</v>
      </c>
      <c r="Q149" s="380">
        <v>0</v>
      </c>
      <c r="R149" s="380">
        <v>0</v>
      </c>
      <c r="S149" s="380">
        <v>0</v>
      </c>
      <c r="T149" s="380">
        <v>202877.23188377041</v>
      </c>
      <c r="U149" s="380">
        <v>0</v>
      </c>
      <c r="V149" s="379">
        <v>0</v>
      </c>
      <c r="W149" s="379">
        <v>0</v>
      </c>
      <c r="X149" s="380"/>
      <c r="Y149" s="380">
        <v>0</v>
      </c>
      <c r="Z149" s="379">
        <v>412922.23188377044</v>
      </c>
      <c r="AA149" s="381">
        <v>0</v>
      </c>
      <c r="AB149" s="381"/>
      <c r="AC149" s="382"/>
      <c r="AD149" s="382">
        <v>210045</v>
      </c>
      <c r="AE149" s="382">
        <v>0</v>
      </c>
      <c r="AF149" s="382">
        <v>0</v>
      </c>
      <c r="AG149" s="382"/>
      <c r="AH149" s="382">
        <v>202877.23188377041</v>
      </c>
      <c r="AI149" s="382">
        <v>0</v>
      </c>
      <c r="AJ149" s="381">
        <v>0</v>
      </c>
      <c r="AK149" s="381">
        <v>0</v>
      </c>
      <c r="AL149" s="382"/>
      <c r="AM149" s="382">
        <v>0</v>
      </c>
      <c r="AN149" s="381">
        <v>412922.23188377044</v>
      </c>
      <c r="AO149" s="383">
        <v>0</v>
      </c>
      <c r="AP149" s="383"/>
      <c r="AQ149" s="384"/>
      <c r="AR149" s="384">
        <v>210045</v>
      </c>
      <c r="AS149" s="384">
        <v>0</v>
      </c>
      <c r="AT149" s="384">
        <v>0</v>
      </c>
      <c r="AU149" s="384"/>
      <c r="AV149" s="384">
        <v>1232662.5011145391</v>
      </c>
      <c r="AW149" s="384">
        <v>0</v>
      </c>
      <c r="AX149" s="383">
        <v>0</v>
      </c>
      <c r="AY149" s="383">
        <v>0</v>
      </c>
      <c r="AZ149" s="384"/>
      <c r="BA149" s="384">
        <v>0</v>
      </c>
      <c r="BB149" s="383">
        <v>1442707.5011145391</v>
      </c>
      <c r="BC149" s="385">
        <v>0</v>
      </c>
      <c r="BD149" s="385"/>
      <c r="BE149" s="386"/>
      <c r="BF149" s="386">
        <v>210045</v>
      </c>
      <c r="BG149" s="386">
        <v>0</v>
      </c>
      <c r="BH149" s="386">
        <v>0</v>
      </c>
      <c r="BI149" s="386"/>
      <c r="BJ149" s="386">
        <v>202877.23188377041</v>
      </c>
      <c r="BK149" s="386">
        <v>0</v>
      </c>
      <c r="BL149" s="385">
        <v>0</v>
      </c>
      <c r="BM149" s="385">
        <v>0</v>
      </c>
      <c r="BN149" s="386"/>
      <c r="BO149" s="386"/>
      <c r="BP149" s="385">
        <v>412922.23188377044</v>
      </c>
      <c r="BQ149" s="387">
        <v>0</v>
      </c>
      <c r="BR149" s="387"/>
      <c r="BS149" s="388"/>
      <c r="BT149" s="388">
        <v>210045</v>
      </c>
      <c r="BU149" s="388">
        <v>0</v>
      </c>
      <c r="BV149" s="388">
        <v>0</v>
      </c>
      <c r="BW149" s="388"/>
      <c r="BX149" s="388">
        <v>202877.23188377041</v>
      </c>
      <c r="BY149" s="388">
        <v>0</v>
      </c>
      <c r="BZ149" s="387">
        <v>0</v>
      </c>
      <c r="CA149" s="387">
        <v>0</v>
      </c>
      <c r="CB149" s="388"/>
      <c r="CC149" s="388"/>
      <c r="CD149" s="387">
        <v>412922.23188377044</v>
      </c>
      <c r="CE149" s="389">
        <v>0</v>
      </c>
      <c r="CF149" s="389">
        <v>0</v>
      </c>
      <c r="CG149" s="390"/>
      <c r="CH149" s="390">
        <v>210045</v>
      </c>
      <c r="CI149" s="390">
        <v>0</v>
      </c>
      <c r="CJ149" s="390">
        <v>0</v>
      </c>
      <c r="CK149" s="390">
        <v>0</v>
      </c>
      <c r="CL149" s="390">
        <v>202877.23188377041</v>
      </c>
      <c r="CM149" s="390">
        <v>0</v>
      </c>
      <c r="CN149" s="389">
        <v>0</v>
      </c>
      <c r="CO149" s="389">
        <v>0</v>
      </c>
      <c r="CP149" s="390"/>
      <c r="CQ149" s="390"/>
      <c r="CR149" s="389">
        <v>412922.23188377044</v>
      </c>
      <c r="CS149" s="391">
        <v>0</v>
      </c>
      <c r="CT149" s="391"/>
      <c r="CU149" s="392"/>
      <c r="CV149" s="392">
        <v>210045</v>
      </c>
      <c r="CW149" s="392">
        <v>0</v>
      </c>
      <c r="CX149" s="392">
        <v>0</v>
      </c>
      <c r="CY149" s="392"/>
      <c r="CZ149" s="392">
        <v>202877.23188377041</v>
      </c>
      <c r="DA149" s="392">
        <v>0</v>
      </c>
      <c r="DB149" s="391">
        <v>0</v>
      </c>
      <c r="DC149" s="391">
        <v>0</v>
      </c>
      <c r="DD149" s="392"/>
      <c r="DE149" s="392"/>
      <c r="DF149" s="391">
        <v>412922.23188377044</v>
      </c>
      <c r="DG149" s="385">
        <v>0</v>
      </c>
      <c r="DH149" s="385"/>
      <c r="DI149" s="386"/>
      <c r="DJ149" s="386">
        <v>210045</v>
      </c>
      <c r="DK149" s="386">
        <v>0</v>
      </c>
      <c r="DL149" s="386">
        <v>0</v>
      </c>
      <c r="DM149" s="386"/>
      <c r="DN149" s="386">
        <v>202877.23188377041</v>
      </c>
      <c r="DO149" s="386">
        <v>0</v>
      </c>
      <c r="DP149" s="385">
        <v>0</v>
      </c>
      <c r="DQ149" s="385">
        <v>0</v>
      </c>
      <c r="DR149" s="386"/>
      <c r="DS149" s="386"/>
      <c r="DT149" s="385">
        <v>412922.23188377044</v>
      </c>
      <c r="DU149" s="393">
        <v>0</v>
      </c>
      <c r="DV149" s="393"/>
      <c r="DW149" s="394"/>
      <c r="DX149" s="394">
        <v>210045</v>
      </c>
      <c r="DY149" s="394">
        <v>0</v>
      </c>
      <c r="DZ149" s="394">
        <v>0</v>
      </c>
      <c r="EA149" s="394"/>
      <c r="EB149" s="394">
        <v>202877.23188377041</v>
      </c>
      <c r="EC149" s="394">
        <v>0</v>
      </c>
      <c r="ED149" s="393">
        <v>0</v>
      </c>
      <c r="EE149" s="393">
        <v>0</v>
      </c>
      <c r="EF149" s="394"/>
      <c r="EG149" s="394"/>
      <c r="EH149" s="393">
        <v>412922.23188377044</v>
      </c>
      <c r="EI149" s="383">
        <v>0</v>
      </c>
      <c r="EJ149" s="383">
        <v>15971.36</v>
      </c>
      <c r="EK149" s="384"/>
      <c r="EL149" s="384">
        <v>210045</v>
      </c>
      <c r="EM149" s="384">
        <v>0</v>
      </c>
      <c r="EN149" s="384">
        <v>0</v>
      </c>
      <c r="EO149" s="384">
        <v>0</v>
      </c>
      <c r="EP149" s="384">
        <v>202877.23188377041</v>
      </c>
      <c r="EQ149" s="384">
        <v>0</v>
      </c>
      <c r="ER149" s="383">
        <v>0</v>
      </c>
      <c r="ES149" s="383">
        <v>0</v>
      </c>
      <c r="ET149" s="384"/>
      <c r="EU149" s="384"/>
      <c r="EV149" s="383">
        <v>428893.59188377042</v>
      </c>
      <c r="EW149" s="381">
        <v>0</v>
      </c>
      <c r="EX149" s="381"/>
      <c r="EY149" s="382"/>
      <c r="EZ149" s="382">
        <v>210045</v>
      </c>
      <c r="FA149" s="382">
        <v>0</v>
      </c>
      <c r="FB149" s="382">
        <v>0</v>
      </c>
      <c r="FC149" s="382"/>
      <c r="FD149" s="382">
        <v>202877.23188377041</v>
      </c>
      <c r="FE149" s="382">
        <v>0</v>
      </c>
      <c r="FF149" s="381">
        <v>0</v>
      </c>
      <c r="FG149" s="381">
        <v>0</v>
      </c>
      <c r="FH149" s="382"/>
      <c r="FI149" s="382"/>
      <c r="FJ149" s="381">
        <v>412922.23188377044</v>
      </c>
      <c r="FK149" s="387">
        <v>0</v>
      </c>
      <c r="FL149" s="387"/>
      <c r="FM149" s="388"/>
      <c r="FN149" s="388">
        <v>210045</v>
      </c>
      <c r="FO149" s="388">
        <v>0</v>
      </c>
      <c r="FP149" s="388">
        <v>0</v>
      </c>
      <c r="FQ149" s="388"/>
      <c r="FR149" s="388">
        <v>202877.23188377041</v>
      </c>
      <c r="FS149" s="388">
        <v>0</v>
      </c>
      <c r="FT149" s="387">
        <v>0</v>
      </c>
      <c r="FU149" s="387">
        <v>0</v>
      </c>
      <c r="FV149" s="388"/>
      <c r="FW149" s="388"/>
      <c r="FX149" s="387">
        <v>412922.23188377044</v>
      </c>
      <c r="FY149" s="378"/>
      <c r="FZ149" s="395">
        <f t="shared" si="16"/>
        <v>2536511.3600000003</v>
      </c>
      <c r="GA149" s="395">
        <f t="shared" si="16"/>
        <v>0</v>
      </c>
      <c r="GB149" s="395">
        <f t="shared" si="16"/>
        <v>3464312.0518360129</v>
      </c>
      <c r="GC149" s="395">
        <f t="shared" si="16"/>
        <v>0</v>
      </c>
      <c r="GD149" s="395">
        <f t="shared" si="16"/>
        <v>0</v>
      </c>
      <c r="GE149" s="395">
        <f t="shared" si="16"/>
        <v>0</v>
      </c>
      <c r="GF149" s="378"/>
      <c r="GG149" s="395">
        <f t="shared" si="17"/>
        <v>630135</v>
      </c>
      <c r="GH149" s="395">
        <f t="shared" si="15"/>
        <v>0</v>
      </c>
      <c r="GI149" s="395">
        <f t="shared" si="15"/>
        <v>1638416.96488208</v>
      </c>
      <c r="GJ149" s="395">
        <f t="shared" si="15"/>
        <v>0</v>
      </c>
      <c r="GK149" s="395">
        <f t="shared" si="15"/>
        <v>0</v>
      </c>
      <c r="GL149" s="395">
        <f t="shared" si="15"/>
        <v>0</v>
      </c>
      <c r="GM149" s="395"/>
      <c r="GN149" s="395">
        <v>0</v>
      </c>
      <c r="GO149" s="377">
        <v>0</v>
      </c>
      <c r="GP149" s="378"/>
      <c r="GQ149" s="378"/>
      <c r="GR149" s="378"/>
      <c r="GS149" s="378"/>
      <c r="GT149" s="378"/>
      <c r="GU149" s="378">
        <v>6962</v>
      </c>
      <c r="GV149" s="378"/>
      <c r="GW149" s="378"/>
      <c r="GX149" s="378"/>
      <c r="GY149" s="378">
        <f t="shared" si="18"/>
        <v>630135</v>
      </c>
      <c r="GZ149" s="378">
        <f t="shared" si="19"/>
        <v>0</v>
      </c>
      <c r="HA149" s="378">
        <f t="shared" si="20"/>
        <v>1638416.96488208</v>
      </c>
    </row>
    <row r="150" spans="1:209" customFormat="1" ht="15">
      <c r="A150" s="266">
        <v>5203</v>
      </c>
      <c r="B150" s="266">
        <v>103544</v>
      </c>
      <c r="C150" s="266" t="s">
        <v>625</v>
      </c>
      <c r="D150" s="175" t="s">
        <v>405</v>
      </c>
      <c r="E150" s="267" t="s">
        <v>573</v>
      </c>
      <c r="F150" s="267" t="s">
        <v>571</v>
      </c>
      <c r="G150" s="320"/>
      <c r="H150" s="377">
        <v>1342857.847165281</v>
      </c>
      <c r="I150" s="377">
        <v>-6885.12</v>
      </c>
      <c r="J150" s="377">
        <v>-6271.17</v>
      </c>
      <c r="K150" s="377">
        <v>1329701.5571652809</v>
      </c>
      <c r="L150" s="378"/>
      <c r="M150" s="379">
        <v>111904.82059710675</v>
      </c>
      <c r="N150" s="379">
        <v>85862.399999999994</v>
      </c>
      <c r="O150" s="380"/>
      <c r="P150" s="380">
        <v>0</v>
      </c>
      <c r="Q150" s="380">
        <v>0</v>
      </c>
      <c r="R150" s="380">
        <v>0</v>
      </c>
      <c r="S150" s="380">
        <v>0</v>
      </c>
      <c r="T150" s="380">
        <v>0</v>
      </c>
      <c r="U150" s="380">
        <v>0</v>
      </c>
      <c r="V150" s="379">
        <v>-573.76</v>
      </c>
      <c r="W150" s="379">
        <v>-522.59749999999997</v>
      </c>
      <c r="X150" s="380"/>
      <c r="Y150" s="380">
        <v>0</v>
      </c>
      <c r="Z150" s="379">
        <v>196670.86309710672</v>
      </c>
      <c r="AA150" s="381">
        <v>111904.82059710675</v>
      </c>
      <c r="AB150" s="381"/>
      <c r="AC150" s="382"/>
      <c r="AD150" s="382">
        <v>0</v>
      </c>
      <c r="AE150" s="382">
        <v>0</v>
      </c>
      <c r="AF150" s="382">
        <v>0</v>
      </c>
      <c r="AG150" s="382"/>
      <c r="AH150" s="382">
        <v>0</v>
      </c>
      <c r="AI150" s="382">
        <v>0</v>
      </c>
      <c r="AJ150" s="381">
        <v>-573.76</v>
      </c>
      <c r="AK150" s="381">
        <v>-522.59749999999997</v>
      </c>
      <c r="AL150" s="382"/>
      <c r="AM150" s="382">
        <v>0</v>
      </c>
      <c r="AN150" s="381">
        <v>110808.46309710675</v>
      </c>
      <c r="AO150" s="383">
        <v>111904.82059710675</v>
      </c>
      <c r="AP150" s="383"/>
      <c r="AQ150" s="384"/>
      <c r="AR150" s="384">
        <v>0</v>
      </c>
      <c r="AS150" s="384">
        <v>0</v>
      </c>
      <c r="AT150" s="384">
        <v>0</v>
      </c>
      <c r="AU150" s="384"/>
      <c r="AV150" s="384">
        <v>0</v>
      </c>
      <c r="AW150" s="384">
        <v>0</v>
      </c>
      <c r="AX150" s="383">
        <v>-573.76</v>
      </c>
      <c r="AY150" s="383">
        <v>-522.59749999999997</v>
      </c>
      <c r="AZ150" s="384"/>
      <c r="BA150" s="384">
        <v>0</v>
      </c>
      <c r="BB150" s="383">
        <v>110808.46309710675</v>
      </c>
      <c r="BC150" s="385">
        <v>111904.82059710675</v>
      </c>
      <c r="BD150" s="385"/>
      <c r="BE150" s="386"/>
      <c r="BF150" s="386">
        <v>0</v>
      </c>
      <c r="BG150" s="386">
        <v>0</v>
      </c>
      <c r="BH150" s="386">
        <v>0</v>
      </c>
      <c r="BI150" s="386"/>
      <c r="BJ150" s="386">
        <v>0</v>
      </c>
      <c r="BK150" s="386">
        <v>0</v>
      </c>
      <c r="BL150" s="385">
        <v>-573.76</v>
      </c>
      <c r="BM150" s="385">
        <v>-522.59749999999997</v>
      </c>
      <c r="BN150" s="386"/>
      <c r="BO150" s="386"/>
      <c r="BP150" s="385">
        <v>110808.46309710675</v>
      </c>
      <c r="BQ150" s="387">
        <v>111904.82059710675</v>
      </c>
      <c r="BR150" s="387"/>
      <c r="BS150" s="388"/>
      <c r="BT150" s="388">
        <v>0</v>
      </c>
      <c r="BU150" s="388">
        <v>0</v>
      </c>
      <c r="BV150" s="388">
        <v>0</v>
      </c>
      <c r="BW150" s="388"/>
      <c r="BX150" s="388">
        <v>0</v>
      </c>
      <c r="BY150" s="388">
        <v>0</v>
      </c>
      <c r="BZ150" s="387">
        <v>-573.76</v>
      </c>
      <c r="CA150" s="387">
        <v>-522.59749999999997</v>
      </c>
      <c r="CB150" s="388"/>
      <c r="CC150" s="388"/>
      <c r="CD150" s="387">
        <v>110808.46309710675</v>
      </c>
      <c r="CE150" s="389">
        <v>111904.82059710675</v>
      </c>
      <c r="CF150" s="389">
        <v>85004.783157894766</v>
      </c>
      <c r="CG150" s="390"/>
      <c r="CH150" s="390">
        <v>0</v>
      </c>
      <c r="CI150" s="390">
        <v>0</v>
      </c>
      <c r="CJ150" s="390">
        <v>0</v>
      </c>
      <c r="CK150" s="390">
        <v>0</v>
      </c>
      <c r="CL150" s="390">
        <v>0</v>
      </c>
      <c r="CM150" s="390">
        <v>0</v>
      </c>
      <c r="CN150" s="389">
        <v>-573.76</v>
      </c>
      <c r="CO150" s="389">
        <v>-522.59749999999997</v>
      </c>
      <c r="CP150" s="390"/>
      <c r="CQ150" s="390"/>
      <c r="CR150" s="389">
        <v>195813.24625500149</v>
      </c>
      <c r="CS150" s="391">
        <v>111904.82059710675</v>
      </c>
      <c r="CT150" s="391"/>
      <c r="CU150" s="392"/>
      <c r="CV150" s="392">
        <v>0</v>
      </c>
      <c r="CW150" s="392">
        <v>0</v>
      </c>
      <c r="CX150" s="392">
        <v>0</v>
      </c>
      <c r="CY150" s="392"/>
      <c r="CZ150" s="392">
        <v>0</v>
      </c>
      <c r="DA150" s="392">
        <v>0</v>
      </c>
      <c r="DB150" s="391">
        <v>-573.76</v>
      </c>
      <c r="DC150" s="391">
        <v>-522.59749999999997</v>
      </c>
      <c r="DD150" s="392"/>
      <c r="DE150" s="392"/>
      <c r="DF150" s="391">
        <v>110808.46309710675</v>
      </c>
      <c r="DG150" s="385">
        <v>111904.82059710675</v>
      </c>
      <c r="DH150" s="385"/>
      <c r="DI150" s="386"/>
      <c r="DJ150" s="386">
        <v>0</v>
      </c>
      <c r="DK150" s="386">
        <v>0</v>
      </c>
      <c r="DL150" s="386">
        <v>0</v>
      </c>
      <c r="DM150" s="386"/>
      <c r="DN150" s="386">
        <v>0</v>
      </c>
      <c r="DO150" s="386">
        <v>0</v>
      </c>
      <c r="DP150" s="385">
        <v>-573.76</v>
      </c>
      <c r="DQ150" s="385">
        <v>-522.59749999999997</v>
      </c>
      <c r="DR150" s="386"/>
      <c r="DS150" s="386"/>
      <c r="DT150" s="385">
        <v>110808.46309710675</v>
      </c>
      <c r="DU150" s="393">
        <v>111904.82059710675</v>
      </c>
      <c r="DV150" s="393"/>
      <c r="DW150" s="394"/>
      <c r="DX150" s="394">
        <v>0</v>
      </c>
      <c r="DY150" s="394">
        <v>0</v>
      </c>
      <c r="DZ150" s="394">
        <v>0</v>
      </c>
      <c r="EA150" s="394"/>
      <c r="EB150" s="394">
        <v>0</v>
      </c>
      <c r="EC150" s="394">
        <v>0</v>
      </c>
      <c r="ED150" s="393">
        <v>-573.76</v>
      </c>
      <c r="EE150" s="393">
        <v>-522.59749999999997</v>
      </c>
      <c r="EF150" s="394"/>
      <c r="EG150" s="394"/>
      <c r="EH150" s="393">
        <v>110808.46309710675</v>
      </c>
      <c r="EI150" s="383">
        <v>111904.82059710675</v>
      </c>
      <c r="EJ150" s="383">
        <v>74687.111800554019</v>
      </c>
      <c r="EK150" s="384"/>
      <c r="EL150" s="384">
        <v>0</v>
      </c>
      <c r="EM150" s="384">
        <v>0</v>
      </c>
      <c r="EN150" s="384">
        <v>0</v>
      </c>
      <c r="EO150" s="384">
        <v>0</v>
      </c>
      <c r="EP150" s="384">
        <v>0</v>
      </c>
      <c r="EQ150" s="384">
        <v>0</v>
      </c>
      <c r="ER150" s="383">
        <v>-573.76</v>
      </c>
      <c r="ES150" s="383">
        <v>-522.59749999999997</v>
      </c>
      <c r="ET150" s="384"/>
      <c r="EU150" s="384"/>
      <c r="EV150" s="383">
        <v>185495.57489766076</v>
      </c>
      <c r="EW150" s="381">
        <v>111904.82059710675</v>
      </c>
      <c r="EX150" s="381"/>
      <c r="EY150" s="382"/>
      <c r="EZ150" s="382">
        <v>0</v>
      </c>
      <c r="FA150" s="382">
        <v>0</v>
      </c>
      <c r="FB150" s="382">
        <v>0</v>
      </c>
      <c r="FC150" s="382"/>
      <c r="FD150" s="382">
        <v>0</v>
      </c>
      <c r="FE150" s="382">
        <v>0</v>
      </c>
      <c r="FF150" s="381">
        <v>-573.76</v>
      </c>
      <c r="FG150" s="381">
        <v>-522.59749999999997</v>
      </c>
      <c r="FH150" s="382"/>
      <c r="FI150" s="382"/>
      <c r="FJ150" s="381">
        <v>110808.46309710675</v>
      </c>
      <c r="FK150" s="387">
        <v>111904.82059710675</v>
      </c>
      <c r="FL150" s="387"/>
      <c r="FM150" s="388"/>
      <c r="FN150" s="388">
        <v>0</v>
      </c>
      <c r="FO150" s="388">
        <v>0</v>
      </c>
      <c r="FP150" s="388">
        <v>0</v>
      </c>
      <c r="FQ150" s="388"/>
      <c r="FR150" s="388">
        <v>0</v>
      </c>
      <c r="FS150" s="388">
        <v>0</v>
      </c>
      <c r="FT150" s="387">
        <v>-573.76</v>
      </c>
      <c r="FU150" s="387">
        <v>-522.59749999999997</v>
      </c>
      <c r="FV150" s="388"/>
      <c r="FW150" s="388"/>
      <c r="FX150" s="387">
        <v>110808.46309710675</v>
      </c>
      <c r="FY150" s="378"/>
      <c r="FZ150" s="395">
        <f t="shared" si="16"/>
        <v>1588412.1421237299</v>
      </c>
      <c r="GA150" s="395">
        <f t="shared" si="16"/>
        <v>0</v>
      </c>
      <c r="GB150" s="395">
        <f t="shared" si="16"/>
        <v>0</v>
      </c>
      <c r="GC150" s="395">
        <f t="shared" si="16"/>
        <v>-6885.1200000000017</v>
      </c>
      <c r="GD150" s="395">
        <f t="shared" si="16"/>
        <v>-6271.1699999999992</v>
      </c>
      <c r="GE150" s="395">
        <f t="shared" si="16"/>
        <v>0</v>
      </c>
      <c r="GF150" s="378"/>
      <c r="GG150" s="395">
        <f t="shared" si="17"/>
        <v>421576.86179132026</v>
      </c>
      <c r="GH150" s="395">
        <f t="shared" si="15"/>
        <v>0</v>
      </c>
      <c r="GI150" s="395">
        <f t="shared" si="15"/>
        <v>0</v>
      </c>
      <c r="GJ150" s="395">
        <f t="shared" si="15"/>
        <v>-1721.28</v>
      </c>
      <c r="GK150" s="395">
        <f t="shared" si="15"/>
        <v>-1567.7925</v>
      </c>
      <c r="GL150" s="395">
        <f t="shared" si="15"/>
        <v>0</v>
      </c>
      <c r="GM150" s="395"/>
      <c r="GN150" s="395">
        <v>0</v>
      </c>
      <c r="GO150" s="377">
        <v>0</v>
      </c>
      <c r="GP150" s="378"/>
      <c r="GQ150" s="378"/>
      <c r="GR150" s="378"/>
      <c r="GS150" s="378"/>
      <c r="GT150" s="378"/>
      <c r="GU150" s="378">
        <v>7417</v>
      </c>
      <c r="GV150" s="378"/>
      <c r="GW150" s="378"/>
      <c r="GX150" s="378"/>
      <c r="GY150" s="378">
        <f t="shared" si="18"/>
        <v>421576.86179132026</v>
      </c>
      <c r="GZ150" s="378">
        <f t="shared" si="19"/>
        <v>0</v>
      </c>
      <c r="HA150" s="378">
        <f t="shared" si="20"/>
        <v>0</v>
      </c>
    </row>
    <row r="151" spans="1:209" customFormat="1" ht="15">
      <c r="A151" s="266">
        <v>5202</v>
      </c>
      <c r="B151" s="266">
        <v>103543</v>
      </c>
      <c r="C151" s="266" t="s">
        <v>626</v>
      </c>
      <c r="D151" s="175" t="s">
        <v>406</v>
      </c>
      <c r="E151" s="267" t="s">
        <v>573</v>
      </c>
      <c r="F151" s="267" t="s">
        <v>571</v>
      </c>
      <c r="G151" s="320"/>
      <c r="H151" s="377">
        <v>1788013.47</v>
      </c>
      <c r="I151" s="377">
        <v>-9388.7999999999993</v>
      </c>
      <c r="J151" s="377">
        <v>-4213.47</v>
      </c>
      <c r="K151" s="377">
        <v>1774411.2</v>
      </c>
      <c r="L151" s="378"/>
      <c r="M151" s="379">
        <v>149001.1225</v>
      </c>
      <c r="N151" s="379">
        <v>0</v>
      </c>
      <c r="O151" s="380"/>
      <c r="P151" s="380">
        <v>0</v>
      </c>
      <c r="Q151" s="380">
        <v>0</v>
      </c>
      <c r="R151" s="380">
        <v>0</v>
      </c>
      <c r="S151" s="380">
        <v>0</v>
      </c>
      <c r="T151" s="380">
        <v>0</v>
      </c>
      <c r="U151" s="380">
        <v>0</v>
      </c>
      <c r="V151" s="379">
        <v>-782.4</v>
      </c>
      <c r="W151" s="379">
        <v>-351.1225</v>
      </c>
      <c r="X151" s="380"/>
      <c r="Y151" s="380">
        <v>0</v>
      </c>
      <c r="Z151" s="379">
        <v>147867.6</v>
      </c>
      <c r="AA151" s="381">
        <v>149001.1225</v>
      </c>
      <c r="AB151" s="381"/>
      <c r="AC151" s="382"/>
      <c r="AD151" s="382">
        <v>0</v>
      </c>
      <c r="AE151" s="382">
        <v>0</v>
      </c>
      <c r="AF151" s="382">
        <v>0</v>
      </c>
      <c r="AG151" s="382"/>
      <c r="AH151" s="382">
        <v>0</v>
      </c>
      <c r="AI151" s="382">
        <v>0</v>
      </c>
      <c r="AJ151" s="381">
        <v>-782.4</v>
      </c>
      <c r="AK151" s="381">
        <v>-351.1225</v>
      </c>
      <c r="AL151" s="382"/>
      <c r="AM151" s="382">
        <v>0</v>
      </c>
      <c r="AN151" s="381">
        <v>147867.6</v>
      </c>
      <c r="AO151" s="383">
        <v>149001.1225</v>
      </c>
      <c r="AP151" s="383"/>
      <c r="AQ151" s="384"/>
      <c r="AR151" s="384">
        <v>0</v>
      </c>
      <c r="AS151" s="384">
        <v>0</v>
      </c>
      <c r="AT151" s="384">
        <v>0</v>
      </c>
      <c r="AU151" s="384"/>
      <c r="AV151" s="384">
        <v>0</v>
      </c>
      <c r="AW151" s="384">
        <v>0</v>
      </c>
      <c r="AX151" s="383">
        <v>-782.4</v>
      </c>
      <c r="AY151" s="383">
        <v>-351.1225</v>
      </c>
      <c r="AZ151" s="384"/>
      <c r="BA151" s="384">
        <v>0</v>
      </c>
      <c r="BB151" s="383">
        <v>147867.6</v>
      </c>
      <c r="BC151" s="385">
        <v>149001.1225</v>
      </c>
      <c r="BD151" s="385"/>
      <c r="BE151" s="386"/>
      <c r="BF151" s="386">
        <v>0</v>
      </c>
      <c r="BG151" s="386">
        <v>0</v>
      </c>
      <c r="BH151" s="386">
        <v>0</v>
      </c>
      <c r="BI151" s="386"/>
      <c r="BJ151" s="386">
        <v>0</v>
      </c>
      <c r="BK151" s="386">
        <v>0</v>
      </c>
      <c r="BL151" s="385">
        <v>-782.4</v>
      </c>
      <c r="BM151" s="385">
        <v>-351.1225</v>
      </c>
      <c r="BN151" s="386"/>
      <c r="BO151" s="386"/>
      <c r="BP151" s="385">
        <v>147867.6</v>
      </c>
      <c r="BQ151" s="387">
        <v>149001.1225</v>
      </c>
      <c r="BR151" s="387"/>
      <c r="BS151" s="388"/>
      <c r="BT151" s="388">
        <v>0</v>
      </c>
      <c r="BU151" s="388">
        <v>0</v>
      </c>
      <c r="BV151" s="388">
        <v>0</v>
      </c>
      <c r="BW151" s="388"/>
      <c r="BX151" s="388">
        <v>0</v>
      </c>
      <c r="BY151" s="388">
        <v>0</v>
      </c>
      <c r="BZ151" s="387">
        <v>-782.4</v>
      </c>
      <c r="CA151" s="387">
        <v>-351.1225</v>
      </c>
      <c r="CB151" s="388"/>
      <c r="CC151" s="388"/>
      <c r="CD151" s="387">
        <v>147867.6</v>
      </c>
      <c r="CE151" s="389">
        <v>149001.1225</v>
      </c>
      <c r="CF151" s="389">
        <v>0</v>
      </c>
      <c r="CG151" s="390"/>
      <c r="CH151" s="390">
        <v>0</v>
      </c>
      <c r="CI151" s="390">
        <v>0</v>
      </c>
      <c r="CJ151" s="390">
        <v>0</v>
      </c>
      <c r="CK151" s="390">
        <v>0</v>
      </c>
      <c r="CL151" s="390">
        <v>0</v>
      </c>
      <c r="CM151" s="390">
        <v>0</v>
      </c>
      <c r="CN151" s="389">
        <v>-782.4</v>
      </c>
      <c r="CO151" s="389">
        <v>-351.1225</v>
      </c>
      <c r="CP151" s="390"/>
      <c r="CQ151" s="390"/>
      <c r="CR151" s="389">
        <v>147867.6</v>
      </c>
      <c r="CS151" s="391">
        <v>149001.1225</v>
      </c>
      <c r="CT151" s="391"/>
      <c r="CU151" s="392"/>
      <c r="CV151" s="392">
        <v>0</v>
      </c>
      <c r="CW151" s="392">
        <v>0</v>
      </c>
      <c r="CX151" s="392">
        <v>0</v>
      </c>
      <c r="CY151" s="392"/>
      <c r="CZ151" s="392">
        <v>0</v>
      </c>
      <c r="DA151" s="392">
        <v>0</v>
      </c>
      <c r="DB151" s="391">
        <v>-782.4</v>
      </c>
      <c r="DC151" s="391">
        <v>-351.1225</v>
      </c>
      <c r="DD151" s="392"/>
      <c r="DE151" s="392"/>
      <c r="DF151" s="391">
        <v>147867.6</v>
      </c>
      <c r="DG151" s="385">
        <v>149001.1225</v>
      </c>
      <c r="DH151" s="385"/>
      <c r="DI151" s="386"/>
      <c r="DJ151" s="386">
        <v>0</v>
      </c>
      <c r="DK151" s="386">
        <v>0</v>
      </c>
      <c r="DL151" s="386">
        <v>0</v>
      </c>
      <c r="DM151" s="386"/>
      <c r="DN151" s="386">
        <v>0</v>
      </c>
      <c r="DO151" s="386">
        <v>0</v>
      </c>
      <c r="DP151" s="385">
        <v>-782.4</v>
      </c>
      <c r="DQ151" s="385">
        <v>-351.1225</v>
      </c>
      <c r="DR151" s="386"/>
      <c r="DS151" s="386"/>
      <c r="DT151" s="385">
        <v>147867.6</v>
      </c>
      <c r="DU151" s="393">
        <v>149001.1225</v>
      </c>
      <c r="DV151" s="393"/>
      <c r="DW151" s="394"/>
      <c r="DX151" s="394">
        <v>0</v>
      </c>
      <c r="DY151" s="394">
        <v>0</v>
      </c>
      <c r="DZ151" s="394">
        <v>0</v>
      </c>
      <c r="EA151" s="394"/>
      <c r="EB151" s="394">
        <v>0</v>
      </c>
      <c r="EC151" s="394">
        <v>0</v>
      </c>
      <c r="ED151" s="393">
        <v>-782.4</v>
      </c>
      <c r="EE151" s="393">
        <v>-351.1225</v>
      </c>
      <c r="EF151" s="394"/>
      <c r="EG151" s="394"/>
      <c r="EH151" s="393">
        <v>147867.6</v>
      </c>
      <c r="EI151" s="383">
        <v>149001.1225</v>
      </c>
      <c r="EJ151" s="383">
        <v>0</v>
      </c>
      <c r="EK151" s="384"/>
      <c r="EL151" s="384">
        <v>0</v>
      </c>
      <c r="EM151" s="384">
        <v>0</v>
      </c>
      <c r="EN151" s="384">
        <v>0</v>
      </c>
      <c r="EO151" s="384">
        <v>0</v>
      </c>
      <c r="EP151" s="384">
        <v>0</v>
      </c>
      <c r="EQ151" s="384">
        <v>0</v>
      </c>
      <c r="ER151" s="383">
        <v>-782.4</v>
      </c>
      <c r="ES151" s="383">
        <v>-351.1225</v>
      </c>
      <c r="ET151" s="384"/>
      <c r="EU151" s="384"/>
      <c r="EV151" s="383">
        <v>147867.6</v>
      </c>
      <c r="EW151" s="381">
        <v>149001.1225</v>
      </c>
      <c r="EX151" s="381"/>
      <c r="EY151" s="382"/>
      <c r="EZ151" s="382">
        <v>0</v>
      </c>
      <c r="FA151" s="382">
        <v>0</v>
      </c>
      <c r="FB151" s="382">
        <v>0</v>
      </c>
      <c r="FC151" s="382"/>
      <c r="FD151" s="382">
        <v>0</v>
      </c>
      <c r="FE151" s="382">
        <v>0</v>
      </c>
      <c r="FF151" s="381">
        <v>-782.4</v>
      </c>
      <c r="FG151" s="381">
        <v>-351.1225</v>
      </c>
      <c r="FH151" s="382"/>
      <c r="FI151" s="382"/>
      <c r="FJ151" s="381">
        <v>147867.6</v>
      </c>
      <c r="FK151" s="387">
        <v>149001.1225</v>
      </c>
      <c r="FL151" s="387"/>
      <c r="FM151" s="388"/>
      <c r="FN151" s="388">
        <v>0</v>
      </c>
      <c r="FO151" s="388">
        <v>0</v>
      </c>
      <c r="FP151" s="388">
        <v>0</v>
      </c>
      <c r="FQ151" s="388"/>
      <c r="FR151" s="388">
        <v>0</v>
      </c>
      <c r="FS151" s="388">
        <v>0</v>
      </c>
      <c r="FT151" s="387">
        <v>-782.4</v>
      </c>
      <c r="FU151" s="387">
        <v>-351.1225</v>
      </c>
      <c r="FV151" s="388"/>
      <c r="FW151" s="388"/>
      <c r="FX151" s="387">
        <v>147867.6</v>
      </c>
      <c r="FY151" s="378"/>
      <c r="FZ151" s="395">
        <f t="shared" si="16"/>
        <v>1788013.4700000004</v>
      </c>
      <c r="GA151" s="395">
        <f t="shared" si="16"/>
        <v>0</v>
      </c>
      <c r="GB151" s="395">
        <f t="shared" si="16"/>
        <v>0</v>
      </c>
      <c r="GC151" s="395">
        <f t="shared" si="16"/>
        <v>-9388.7999999999975</v>
      </c>
      <c r="GD151" s="395">
        <f t="shared" si="16"/>
        <v>-4213.47</v>
      </c>
      <c r="GE151" s="395">
        <f t="shared" si="16"/>
        <v>0</v>
      </c>
      <c r="GF151" s="378"/>
      <c r="GG151" s="395">
        <f t="shared" si="17"/>
        <v>447003.36749999999</v>
      </c>
      <c r="GH151" s="395">
        <f t="shared" si="15"/>
        <v>0</v>
      </c>
      <c r="GI151" s="395">
        <f t="shared" si="15"/>
        <v>0</v>
      </c>
      <c r="GJ151" s="395">
        <f t="shared" si="15"/>
        <v>-2347.1999999999998</v>
      </c>
      <c r="GK151" s="395">
        <f t="shared" si="15"/>
        <v>-1053.3675000000001</v>
      </c>
      <c r="GL151" s="395">
        <f t="shared" si="15"/>
        <v>0</v>
      </c>
      <c r="GM151" s="395"/>
      <c r="GN151" s="395">
        <v>0</v>
      </c>
      <c r="GO151" s="377">
        <v>0</v>
      </c>
      <c r="GP151" s="378"/>
      <c r="GQ151" s="378"/>
      <c r="GR151" s="378"/>
      <c r="GS151" s="378"/>
      <c r="GT151" s="378"/>
      <c r="GU151" s="378">
        <v>8158</v>
      </c>
      <c r="GV151" s="378"/>
      <c r="GW151" s="378"/>
      <c r="GX151" s="378"/>
      <c r="GY151" s="378">
        <f t="shared" si="18"/>
        <v>447003.36749999999</v>
      </c>
      <c r="GZ151" s="378">
        <f t="shared" si="19"/>
        <v>0</v>
      </c>
      <c r="HA151" s="378">
        <f t="shared" si="20"/>
        <v>0</v>
      </c>
    </row>
    <row r="152" spans="1:209" customFormat="1" ht="15">
      <c r="A152" s="266">
        <v>2108</v>
      </c>
      <c r="B152" s="266">
        <v>103217</v>
      </c>
      <c r="C152" s="266" t="s">
        <v>722</v>
      </c>
      <c r="D152" s="175" t="s">
        <v>502</v>
      </c>
      <c r="E152" s="267" t="s">
        <v>573</v>
      </c>
      <c r="F152" s="267" t="s">
        <v>571</v>
      </c>
      <c r="G152" s="320"/>
      <c r="H152" s="377">
        <v>4833822.2616690295</v>
      </c>
      <c r="I152" s="377">
        <v>-21802.879999999997</v>
      </c>
      <c r="J152" s="377">
        <v>-75170.080000000002</v>
      </c>
      <c r="K152" s="377">
        <v>4736849.3016690295</v>
      </c>
      <c r="L152" s="378"/>
      <c r="M152" s="379">
        <v>402818.52180575248</v>
      </c>
      <c r="N152" s="379">
        <v>47651.76</v>
      </c>
      <c r="O152" s="380"/>
      <c r="P152" s="380">
        <v>0</v>
      </c>
      <c r="Q152" s="380">
        <v>9000</v>
      </c>
      <c r="R152" s="380">
        <v>0</v>
      </c>
      <c r="S152" s="380">
        <v>0</v>
      </c>
      <c r="T152" s="380">
        <v>0</v>
      </c>
      <c r="U152" s="380">
        <v>15655.470833333333</v>
      </c>
      <c r="V152" s="379">
        <v>-1816.9066666666665</v>
      </c>
      <c r="W152" s="379">
        <v>-6264.1733333333332</v>
      </c>
      <c r="X152" s="380"/>
      <c r="Y152" s="380">
        <v>0</v>
      </c>
      <c r="Z152" s="379">
        <v>467044.67263908579</v>
      </c>
      <c r="AA152" s="381">
        <v>402818.52180575248</v>
      </c>
      <c r="AB152" s="381"/>
      <c r="AC152" s="382"/>
      <c r="AD152" s="382">
        <v>0</v>
      </c>
      <c r="AE152" s="382">
        <v>9000</v>
      </c>
      <c r="AF152" s="382">
        <v>0</v>
      </c>
      <c r="AG152" s="382"/>
      <c r="AH152" s="382">
        <v>0</v>
      </c>
      <c r="AI152" s="382">
        <v>15655.470833333333</v>
      </c>
      <c r="AJ152" s="381">
        <v>-1816.9066666666665</v>
      </c>
      <c r="AK152" s="381">
        <v>-6264.1733333333332</v>
      </c>
      <c r="AL152" s="382"/>
      <c r="AM152" s="382">
        <v>0</v>
      </c>
      <c r="AN152" s="381">
        <v>419392.91263908579</v>
      </c>
      <c r="AO152" s="383">
        <v>402818.52180575248</v>
      </c>
      <c r="AP152" s="383"/>
      <c r="AQ152" s="384"/>
      <c r="AR152" s="384">
        <v>0</v>
      </c>
      <c r="AS152" s="384">
        <v>9000</v>
      </c>
      <c r="AT152" s="384">
        <v>0</v>
      </c>
      <c r="AU152" s="384"/>
      <c r="AV152" s="384">
        <v>0</v>
      </c>
      <c r="AW152" s="384">
        <v>15655.470833333333</v>
      </c>
      <c r="AX152" s="383">
        <v>-1816.9066666666665</v>
      </c>
      <c r="AY152" s="383">
        <v>-6264.1733333333332</v>
      </c>
      <c r="AZ152" s="384"/>
      <c r="BA152" s="384">
        <v>0</v>
      </c>
      <c r="BB152" s="383">
        <v>419392.91263908579</v>
      </c>
      <c r="BC152" s="385">
        <v>402818.52180575248</v>
      </c>
      <c r="BD152" s="385"/>
      <c r="BE152" s="386"/>
      <c r="BF152" s="386">
        <v>0</v>
      </c>
      <c r="BG152" s="386">
        <v>9000</v>
      </c>
      <c r="BH152" s="386">
        <v>0</v>
      </c>
      <c r="BI152" s="386"/>
      <c r="BJ152" s="386">
        <v>0</v>
      </c>
      <c r="BK152" s="386">
        <v>15655.470833333333</v>
      </c>
      <c r="BL152" s="385">
        <v>-1816.9066666666665</v>
      </c>
      <c r="BM152" s="385">
        <v>-6264.1733333333332</v>
      </c>
      <c r="BN152" s="386"/>
      <c r="BO152" s="386"/>
      <c r="BP152" s="385">
        <v>419392.91263908579</v>
      </c>
      <c r="BQ152" s="387">
        <v>402818.52180575248</v>
      </c>
      <c r="BR152" s="387"/>
      <c r="BS152" s="388"/>
      <c r="BT152" s="388">
        <v>0</v>
      </c>
      <c r="BU152" s="388">
        <v>9000</v>
      </c>
      <c r="BV152" s="388">
        <v>0</v>
      </c>
      <c r="BW152" s="388"/>
      <c r="BX152" s="388">
        <v>0</v>
      </c>
      <c r="BY152" s="388">
        <v>15655.470833333333</v>
      </c>
      <c r="BZ152" s="387">
        <v>-1816.9066666666665</v>
      </c>
      <c r="CA152" s="387">
        <v>-6264.1733333333332</v>
      </c>
      <c r="CB152" s="388"/>
      <c r="CC152" s="388"/>
      <c r="CD152" s="387">
        <v>419392.91263908579</v>
      </c>
      <c r="CE152" s="389">
        <v>402818.52180575248</v>
      </c>
      <c r="CF152" s="389">
        <v>39607.223157894732</v>
      </c>
      <c r="CG152" s="390"/>
      <c r="CH152" s="390">
        <v>0</v>
      </c>
      <c r="CI152" s="390">
        <v>9000</v>
      </c>
      <c r="CJ152" s="390">
        <v>0</v>
      </c>
      <c r="CK152" s="390">
        <v>0</v>
      </c>
      <c r="CL152" s="390">
        <v>0</v>
      </c>
      <c r="CM152" s="390">
        <v>15655.470833333333</v>
      </c>
      <c r="CN152" s="389">
        <v>-1816.9066666666665</v>
      </c>
      <c r="CO152" s="389">
        <v>-6264.1733333333332</v>
      </c>
      <c r="CP152" s="390"/>
      <c r="CQ152" s="390"/>
      <c r="CR152" s="389">
        <v>459000.13579698052</v>
      </c>
      <c r="CS152" s="391">
        <v>402818.52180575248</v>
      </c>
      <c r="CT152" s="391"/>
      <c r="CU152" s="392"/>
      <c r="CV152" s="392">
        <v>0</v>
      </c>
      <c r="CW152" s="392">
        <v>9000</v>
      </c>
      <c r="CX152" s="392">
        <v>0</v>
      </c>
      <c r="CY152" s="392"/>
      <c r="CZ152" s="392">
        <v>0</v>
      </c>
      <c r="DA152" s="392">
        <v>15655.470833333333</v>
      </c>
      <c r="DB152" s="391">
        <v>-1816.9066666666665</v>
      </c>
      <c r="DC152" s="391">
        <v>-6264.1733333333332</v>
      </c>
      <c r="DD152" s="392"/>
      <c r="DE152" s="392"/>
      <c r="DF152" s="391">
        <v>419392.91263908579</v>
      </c>
      <c r="DG152" s="385">
        <v>402818.52180575248</v>
      </c>
      <c r="DH152" s="385"/>
      <c r="DI152" s="386"/>
      <c r="DJ152" s="386">
        <v>0</v>
      </c>
      <c r="DK152" s="386">
        <v>9000</v>
      </c>
      <c r="DL152" s="386">
        <v>0</v>
      </c>
      <c r="DM152" s="386"/>
      <c r="DN152" s="386">
        <v>0</v>
      </c>
      <c r="DO152" s="386">
        <v>15655.470833333333</v>
      </c>
      <c r="DP152" s="385">
        <v>-1816.9066666666665</v>
      </c>
      <c r="DQ152" s="385">
        <v>-6264.1733333333332</v>
      </c>
      <c r="DR152" s="386"/>
      <c r="DS152" s="386"/>
      <c r="DT152" s="385">
        <v>419392.91263908579</v>
      </c>
      <c r="DU152" s="393">
        <v>402818.52180575248</v>
      </c>
      <c r="DV152" s="393"/>
      <c r="DW152" s="394"/>
      <c r="DX152" s="394">
        <v>0</v>
      </c>
      <c r="DY152" s="394">
        <v>9000</v>
      </c>
      <c r="DZ152" s="394">
        <v>0</v>
      </c>
      <c r="EA152" s="394"/>
      <c r="EB152" s="394">
        <v>0</v>
      </c>
      <c r="EC152" s="394">
        <v>15655.470833333333</v>
      </c>
      <c r="ED152" s="393">
        <v>-1816.9066666666665</v>
      </c>
      <c r="EE152" s="393">
        <v>-6264.1733333333332</v>
      </c>
      <c r="EF152" s="394"/>
      <c r="EG152" s="394"/>
      <c r="EH152" s="393">
        <v>419392.91263908579</v>
      </c>
      <c r="EI152" s="383">
        <v>402818.52180575248</v>
      </c>
      <c r="EJ152" s="383">
        <v>39881.442216066476</v>
      </c>
      <c r="EK152" s="384"/>
      <c r="EL152" s="384">
        <v>0</v>
      </c>
      <c r="EM152" s="384">
        <v>9000</v>
      </c>
      <c r="EN152" s="384">
        <v>0</v>
      </c>
      <c r="EO152" s="384">
        <v>0</v>
      </c>
      <c r="EP152" s="384">
        <v>0</v>
      </c>
      <c r="EQ152" s="384">
        <v>15655.470833333333</v>
      </c>
      <c r="ER152" s="383">
        <v>-1816.9066666666665</v>
      </c>
      <c r="ES152" s="383">
        <v>-6264.1733333333332</v>
      </c>
      <c r="ET152" s="384"/>
      <c r="EU152" s="384"/>
      <c r="EV152" s="383">
        <v>459274.35485515225</v>
      </c>
      <c r="EW152" s="381">
        <v>402818.52180575248</v>
      </c>
      <c r="EX152" s="381"/>
      <c r="EY152" s="382"/>
      <c r="EZ152" s="382">
        <v>0</v>
      </c>
      <c r="FA152" s="382">
        <v>9000</v>
      </c>
      <c r="FB152" s="382">
        <v>0</v>
      </c>
      <c r="FC152" s="382"/>
      <c r="FD152" s="382">
        <v>0</v>
      </c>
      <c r="FE152" s="382">
        <v>15655.470833333333</v>
      </c>
      <c r="FF152" s="381">
        <v>-1816.9066666666665</v>
      </c>
      <c r="FG152" s="381">
        <v>-6264.1733333333332</v>
      </c>
      <c r="FH152" s="382"/>
      <c r="FI152" s="382"/>
      <c r="FJ152" s="381">
        <v>419392.91263908579</v>
      </c>
      <c r="FK152" s="387">
        <v>402818.52180575248</v>
      </c>
      <c r="FL152" s="387"/>
      <c r="FM152" s="388"/>
      <c r="FN152" s="388">
        <v>0</v>
      </c>
      <c r="FO152" s="388">
        <v>9000</v>
      </c>
      <c r="FP152" s="388">
        <v>0</v>
      </c>
      <c r="FQ152" s="388"/>
      <c r="FR152" s="388">
        <v>0</v>
      </c>
      <c r="FS152" s="388">
        <v>15655.470833333333</v>
      </c>
      <c r="FT152" s="387">
        <v>-1816.9066666666665</v>
      </c>
      <c r="FU152" s="387">
        <v>-6264.1733333333332</v>
      </c>
      <c r="FV152" s="388"/>
      <c r="FW152" s="388"/>
      <c r="FX152" s="387">
        <v>419392.91263908579</v>
      </c>
      <c r="FY152" s="378"/>
      <c r="FZ152" s="395">
        <f t="shared" si="16"/>
        <v>5068962.6870429907</v>
      </c>
      <c r="GA152" s="395">
        <f t="shared" si="16"/>
        <v>0</v>
      </c>
      <c r="GB152" s="395">
        <f t="shared" si="16"/>
        <v>187865.64999999994</v>
      </c>
      <c r="GC152" s="395">
        <f t="shared" si="16"/>
        <v>-21802.879999999994</v>
      </c>
      <c r="GD152" s="395">
        <f t="shared" si="16"/>
        <v>-75170.080000000002</v>
      </c>
      <c r="GE152" s="395">
        <f t="shared" si="16"/>
        <v>0</v>
      </c>
      <c r="GF152" s="378"/>
      <c r="GG152" s="395">
        <f t="shared" si="17"/>
        <v>1283107.3254172574</v>
      </c>
      <c r="GH152" s="395">
        <f t="shared" si="15"/>
        <v>0</v>
      </c>
      <c r="GI152" s="395">
        <f t="shared" si="15"/>
        <v>46966.412499999999</v>
      </c>
      <c r="GJ152" s="395">
        <f t="shared" si="15"/>
        <v>-5450.7199999999993</v>
      </c>
      <c r="GK152" s="395">
        <f t="shared" si="15"/>
        <v>-18792.52</v>
      </c>
      <c r="GL152" s="395">
        <f t="shared" si="15"/>
        <v>0</v>
      </c>
      <c r="GM152" s="395"/>
      <c r="GN152" s="395">
        <v>0</v>
      </c>
      <c r="GO152" s="377">
        <v>0</v>
      </c>
      <c r="GP152" s="378"/>
      <c r="GQ152" s="378"/>
      <c r="GR152" s="378"/>
      <c r="GS152" s="378"/>
      <c r="GT152" s="378"/>
      <c r="GU152" s="378">
        <v>9733</v>
      </c>
      <c r="GV152" s="378"/>
      <c r="GW152" s="378"/>
      <c r="GX152" s="378"/>
      <c r="GY152" s="378">
        <f t="shared" si="18"/>
        <v>1283107.3254172574</v>
      </c>
      <c r="GZ152" s="378">
        <f t="shared" si="19"/>
        <v>0</v>
      </c>
      <c r="HA152" s="378">
        <f t="shared" si="20"/>
        <v>46966.412499999999</v>
      </c>
    </row>
    <row r="153" spans="1:209" customFormat="1" ht="15">
      <c r="A153" s="266">
        <v>2306</v>
      </c>
      <c r="B153" s="266">
        <v>103326</v>
      </c>
      <c r="C153" s="266" t="s">
        <v>776</v>
      </c>
      <c r="D153" s="175" t="s">
        <v>555</v>
      </c>
      <c r="E153" s="267" t="s">
        <v>573</v>
      </c>
      <c r="F153" s="267" t="s">
        <v>571</v>
      </c>
      <c r="G153" s="320"/>
      <c r="H153" s="377">
        <v>1308148.4418285023</v>
      </c>
      <c r="I153" s="377">
        <v>-5502.8799999999992</v>
      </c>
      <c r="J153" s="377">
        <v>-19886.79</v>
      </c>
      <c r="K153" s="377">
        <v>1282758.7718285024</v>
      </c>
      <c r="L153" s="378"/>
      <c r="M153" s="379">
        <v>109012.3701523752</v>
      </c>
      <c r="N153" s="379">
        <v>0</v>
      </c>
      <c r="O153" s="380"/>
      <c r="P153" s="380">
        <v>0</v>
      </c>
      <c r="Q153" s="380">
        <v>0</v>
      </c>
      <c r="R153" s="380">
        <v>0</v>
      </c>
      <c r="S153" s="380">
        <v>0</v>
      </c>
      <c r="T153" s="380">
        <v>0</v>
      </c>
      <c r="U153" s="380">
        <v>0</v>
      </c>
      <c r="V153" s="379">
        <v>-458.57333333333327</v>
      </c>
      <c r="W153" s="379">
        <v>-1657.2325000000001</v>
      </c>
      <c r="X153" s="380"/>
      <c r="Y153" s="380">
        <v>0</v>
      </c>
      <c r="Z153" s="379">
        <v>106896.56431904186</v>
      </c>
      <c r="AA153" s="381">
        <v>109012.3701523752</v>
      </c>
      <c r="AB153" s="381"/>
      <c r="AC153" s="382"/>
      <c r="AD153" s="382">
        <v>0</v>
      </c>
      <c r="AE153" s="382">
        <v>0</v>
      </c>
      <c r="AF153" s="382">
        <v>0</v>
      </c>
      <c r="AG153" s="382"/>
      <c r="AH153" s="382">
        <v>0</v>
      </c>
      <c r="AI153" s="382">
        <v>0</v>
      </c>
      <c r="AJ153" s="381">
        <v>-458.57333333333327</v>
      </c>
      <c r="AK153" s="381">
        <v>-1657.2325000000001</v>
      </c>
      <c r="AL153" s="382"/>
      <c r="AM153" s="382">
        <v>0</v>
      </c>
      <c r="AN153" s="381">
        <v>106896.56431904186</v>
      </c>
      <c r="AO153" s="383">
        <v>109012.3701523752</v>
      </c>
      <c r="AP153" s="383"/>
      <c r="AQ153" s="384"/>
      <c r="AR153" s="384">
        <v>0</v>
      </c>
      <c r="AS153" s="384">
        <v>0</v>
      </c>
      <c r="AT153" s="384">
        <v>0</v>
      </c>
      <c r="AU153" s="384"/>
      <c r="AV153" s="384">
        <v>0</v>
      </c>
      <c r="AW153" s="384">
        <v>0</v>
      </c>
      <c r="AX153" s="383">
        <v>-458.57333333333327</v>
      </c>
      <c r="AY153" s="383">
        <v>-1657.2325000000001</v>
      </c>
      <c r="AZ153" s="384"/>
      <c r="BA153" s="384">
        <v>0</v>
      </c>
      <c r="BB153" s="383">
        <v>106896.56431904186</v>
      </c>
      <c r="BC153" s="385">
        <v>109012.3701523752</v>
      </c>
      <c r="BD153" s="385"/>
      <c r="BE153" s="386"/>
      <c r="BF153" s="386">
        <v>0</v>
      </c>
      <c r="BG153" s="386">
        <v>0</v>
      </c>
      <c r="BH153" s="386">
        <v>0</v>
      </c>
      <c r="BI153" s="386"/>
      <c r="BJ153" s="386">
        <v>0</v>
      </c>
      <c r="BK153" s="386">
        <v>0</v>
      </c>
      <c r="BL153" s="385">
        <v>-458.57333333333327</v>
      </c>
      <c r="BM153" s="385">
        <v>-1657.2325000000001</v>
      </c>
      <c r="BN153" s="386"/>
      <c r="BO153" s="386"/>
      <c r="BP153" s="385">
        <v>106896.56431904186</v>
      </c>
      <c r="BQ153" s="387">
        <v>109012.3701523752</v>
      </c>
      <c r="BR153" s="387"/>
      <c r="BS153" s="388"/>
      <c r="BT153" s="388">
        <v>0</v>
      </c>
      <c r="BU153" s="388">
        <v>0</v>
      </c>
      <c r="BV153" s="388">
        <v>0</v>
      </c>
      <c r="BW153" s="388"/>
      <c r="BX153" s="388">
        <v>0</v>
      </c>
      <c r="BY153" s="388">
        <v>0</v>
      </c>
      <c r="BZ153" s="387">
        <v>-458.57333333333327</v>
      </c>
      <c r="CA153" s="387">
        <v>-1657.2325000000001</v>
      </c>
      <c r="CB153" s="388"/>
      <c r="CC153" s="388"/>
      <c r="CD153" s="387">
        <v>106896.56431904186</v>
      </c>
      <c r="CE153" s="389">
        <v>109012.3701523752</v>
      </c>
      <c r="CF153" s="389">
        <v>0</v>
      </c>
      <c r="CG153" s="390"/>
      <c r="CH153" s="390">
        <v>0</v>
      </c>
      <c r="CI153" s="390">
        <v>0</v>
      </c>
      <c r="CJ153" s="390">
        <v>0</v>
      </c>
      <c r="CK153" s="390">
        <v>0</v>
      </c>
      <c r="CL153" s="390">
        <v>0</v>
      </c>
      <c r="CM153" s="390">
        <v>0</v>
      </c>
      <c r="CN153" s="389">
        <v>-458.57333333333327</v>
      </c>
      <c r="CO153" s="389">
        <v>-1657.2325000000001</v>
      </c>
      <c r="CP153" s="390"/>
      <c r="CQ153" s="390"/>
      <c r="CR153" s="389">
        <v>106896.56431904186</v>
      </c>
      <c r="CS153" s="391">
        <v>109012.3701523752</v>
      </c>
      <c r="CT153" s="391"/>
      <c r="CU153" s="392"/>
      <c r="CV153" s="392">
        <v>0</v>
      </c>
      <c r="CW153" s="392">
        <v>0</v>
      </c>
      <c r="CX153" s="392">
        <v>0</v>
      </c>
      <c r="CY153" s="392"/>
      <c r="CZ153" s="392">
        <v>0</v>
      </c>
      <c r="DA153" s="392">
        <v>0</v>
      </c>
      <c r="DB153" s="391">
        <v>-458.57333333333327</v>
      </c>
      <c r="DC153" s="391">
        <v>-1657.2325000000001</v>
      </c>
      <c r="DD153" s="392"/>
      <c r="DE153" s="392"/>
      <c r="DF153" s="391">
        <v>106896.56431904186</v>
      </c>
      <c r="DG153" s="385">
        <v>109012.3701523752</v>
      </c>
      <c r="DH153" s="385"/>
      <c r="DI153" s="386"/>
      <c r="DJ153" s="386">
        <v>0</v>
      </c>
      <c r="DK153" s="386">
        <v>0</v>
      </c>
      <c r="DL153" s="386">
        <v>0</v>
      </c>
      <c r="DM153" s="386"/>
      <c r="DN153" s="386">
        <v>0</v>
      </c>
      <c r="DO153" s="386">
        <v>0</v>
      </c>
      <c r="DP153" s="385">
        <v>-458.57333333333327</v>
      </c>
      <c r="DQ153" s="385">
        <v>-1657.2325000000001</v>
      </c>
      <c r="DR153" s="386"/>
      <c r="DS153" s="386"/>
      <c r="DT153" s="385">
        <v>106896.56431904186</v>
      </c>
      <c r="DU153" s="393">
        <v>109012.3701523752</v>
      </c>
      <c r="DV153" s="393"/>
      <c r="DW153" s="394"/>
      <c r="DX153" s="394">
        <v>0</v>
      </c>
      <c r="DY153" s="394">
        <v>0</v>
      </c>
      <c r="DZ153" s="394">
        <v>0</v>
      </c>
      <c r="EA153" s="394"/>
      <c r="EB153" s="394">
        <v>0</v>
      </c>
      <c r="EC153" s="394">
        <v>0</v>
      </c>
      <c r="ED153" s="393">
        <v>-458.57333333333327</v>
      </c>
      <c r="EE153" s="393">
        <v>-1657.2325000000001</v>
      </c>
      <c r="EF153" s="394"/>
      <c r="EG153" s="394"/>
      <c r="EH153" s="393">
        <v>106896.56431904186</v>
      </c>
      <c r="EI153" s="383">
        <v>109012.3701523752</v>
      </c>
      <c r="EJ153" s="383">
        <v>0</v>
      </c>
      <c r="EK153" s="384"/>
      <c r="EL153" s="384">
        <v>0</v>
      </c>
      <c r="EM153" s="384">
        <v>0</v>
      </c>
      <c r="EN153" s="384">
        <v>0</v>
      </c>
      <c r="EO153" s="384">
        <v>0</v>
      </c>
      <c r="EP153" s="384">
        <v>0</v>
      </c>
      <c r="EQ153" s="384">
        <v>0</v>
      </c>
      <c r="ER153" s="383">
        <v>-458.57333333333327</v>
      </c>
      <c r="ES153" s="383">
        <v>-1657.2325000000001</v>
      </c>
      <c r="ET153" s="384"/>
      <c r="EU153" s="384"/>
      <c r="EV153" s="383">
        <v>106896.56431904186</v>
      </c>
      <c r="EW153" s="381">
        <v>109012.3701523752</v>
      </c>
      <c r="EX153" s="381"/>
      <c r="EY153" s="382"/>
      <c r="EZ153" s="382">
        <v>0</v>
      </c>
      <c r="FA153" s="382">
        <v>0</v>
      </c>
      <c r="FB153" s="382">
        <v>0</v>
      </c>
      <c r="FC153" s="382"/>
      <c r="FD153" s="382">
        <v>0</v>
      </c>
      <c r="FE153" s="382">
        <v>0</v>
      </c>
      <c r="FF153" s="381">
        <v>-458.57333333333327</v>
      </c>
      <c r="FG153" s="381">
        <v>-1657.2325000000001</v>
      </c>
      <c r="FH153" s="382"/>
      <c r="FI153" s="382"/>
      <c r="FJ153" s="381">
        <v>106896.56431904186</v>
      </c>
      <c r="FK153" s="387">
        <v>109012.3701523752</v>
      </c>
      <c r="FL153" s="387"/>
      <c r="FM153" s="388"/>
      <c r="FN153" s="388">
        <v>0</v>
      </c>
      <c r="FO153" s="388">
        <v>0</v>
      </c>
      <c r="FP153" s="388">
        <v>0</v>
      </c>
      <c r="FQ153" s="388"/>
      <c r="FR153" s="388">
        <v>0</v>
      </c>
      <c r="FS153" s="388">
        <v>0</v>
      </c>
      <c r="FT153" s="387">
        <v>-458.57333333333327</v>
      </c>
      <c r="FU153" s="387">
        <v>-1657.2325000000001</v>
      </c>
      <c r="FV153" s="388"/>
      <c r="FW153" s="388"/>
      <c r="FX153" s="387">
        <v>106896.56431904186</v>
      </c>
      <c r="FY153" s="378"/>
      <c r="FZ153" s="395">
        <f t="shared" si="16"/>
        <v>1308148.4418285023</v>
      </c>
      <c r="GA153" s="395">
        <f t="shared" si="16"/>
        <v>0</v>
      </c>
      <c r="GB153" s="395">
        <f t="shared" si="16"/>
        <v>0</v>
      </c>
      <c r="GC153" s="395">
        <f t="shared" si="16"/>
        <v>-5502.880000000001</v>
      </c>
      <c r="GD153" s="395">
        <f t="shared" si="16"/>
        <v>-19886.79</v>
      </c>
      <c r="GE153" s="395">
        <f t="shared" si="16"/>
        <v>0</v>
      </c>
      <c r="GF153" s="378"/>
      <c r="GG153" s="395">
        <f t="shared" si="17"/>
        <v>327037.11045712559</v>
      </c>
      <c r="GH153" s="395">
        <f t="shared" si="15"/>
        <v>0</v>
      </c>
      <c r="GI153" s="395">
        <f t="shared" si="15"/>
        <v>0</v>
      </c>
      <c r="GJ153" s="395">
        <f t="shared" si="15"/>
        <v>-1375.7199999999998</v>
      </c>
      <c r="GK153" s="395">
        <f t="shared" si="15"/>
        <v>-4971.6975000000002</v>
      </c>
      <c r="GL153" s="395">
        <f t="shared" si="15"/>
        <v>0</v>
      </c>
      <c r="GM153" s="395"/>
      <c r="GN153" s="395">
        <v>0</v>
      </c>
      <c r="GO153" s="377">
        <v>0</v>
      </c>
      <c r="GP153" s="378"/>
      <c r="GQ153" s="378"/>
      <c r="GR153" s="378"/>
      <c r="GS153" s="378"/>
      <c r="GT153" s="378"/>
      <c r="GU153" s="378">
        <v>7408</v>
      </c>
      <c r="GV153" s="378"/>
      <c r="GW153" s="378"/>
      <c r="GX153" s="378"/>
      <c r="GY153" s="378">
        <f t="shared" si="18"/>
        <v>327037.11045712559</v>
      </c>
      <c r="GZ153" s="378">
        <f t="shared" si="19"/>
        <v>0</v>
      </c>
      <c r="HA153" s="378">
        <f t="shared" si="20"/>
        <v>0</v>
      </c>
    </row>
    <row r="154" spans="1:209" customFormat="1" ht="15">
      <c r="A154" s="266">
        <v>2308</v>
      </c>
      <c r="B154" s="266">
        <v>103328</v>
      </c>
      <c r="C154" s="266" t="s">
        <v>627</v>
      </c>
      <c r="D154" s="175" t="s">
        <v>407</v>
      </c>
      <c r="E154" s="267" t="s">
        <v>573</v>
      </c>
      <c r="F154" s="267" t="s">
        <v>571</v>
      </c>
      <c r="G154" s="320"/>
      <c r="H154" s="377">
        <v>2508976.5366325001</v>
      </c>
      <c r="I154" s="377">
        <v>-10171.199999999999</v>
      </c>
      <c r="J154" s="377">
        <v>-36039.78</v>
      </c>
      <c r="K154" s="377">
        <v>2462765.5566325001</v>
      </c>
      <c r="L154" s="378"/>
      <c r="M154" s="379">
        <v>209081.37805270834</v>
      </c>
      <c r="N154" s="379">
        <v>51220.246315789482</v>
      </c>
      <c r="O154" s="380"/>
      <c r="P154" s="380">
        <v>0</v>
      </c>
      <c r="Q154" s="380">
        <v>0</v>
      </c>
      <c r="R154" s="380">
        <v>0</v>
      </c>
      <c r="S154" s="380">
        <v>0</v>
      </c>
      <c r="T154" s="380">
        <v>0</v>
      </c>
      <c r="U154" s="380">
        <v>0</v>
      </c>
      <c r="V154" s="379">
        <v>-847.59999999999991</v>
      </c>
      <c r="W154" s="379">
        <v>-3003.3150000000001</v>
      </c>
      <c r="X154" s="380"/>
      <c r="Y154" s="380">
        <v>0</v>
      </c>
      <c r="Z154" s="379">
        <v>256450.7093684978</v>
      </c>
      <c r="AA154" s="381">
        <v>209081.37805270834</v>
      </c>
      <c r="AB154" s="381"/>
      <c r="AC154" s="382"/>
      <c r="AD154" s="382">
        <v>0</v>
      </c>
      <c r="AE154" s="382">
        <v>0</v>
      </c>
      <c r="AF154" s="382">
        <v>0</v>
      </c>
      <c r="AG154" s="382"/>
      <c r="AH154" s="382">
        <v>0</v>
      </c>
      <c r="AI154" s="382">
        <v>0</v>
      </c>
      <c r="AJ154" s="381">
        <v>-847.59999999999991</v>
      </c>
      <c r="AK154" s="381">
        <v>-3003.3150000000001</v>
      </c>
      <c r="AL154" s="382"/>
      <c r="AM154" s="382">
        <v>0</v>
      </c>
      <c r="AN154" s="381">
        <v>205230.46305270834</v>
      </c>
      <c r="AO154" s="383">
        <v>209081.37805270834</v>
      </c>
      <c r="AP154" s="383"/>
      <c r="AQ154" s="384"/>
      <c r="AR154" s="384">
        <v>0</v>
      </c>
      <c r="AS154" s="384">
        <v>0</v>
      </c>
      <c r="AT154" s="384">
        <v>0</v>
      </c>
      <c r="AU154" s="384"/>
      <c r="AV154" s="384">
        <v>0</v>
      </c>
      <c r="AW154" s="384">
        <v>0</v>
      </c>
      <c r="AX154" s="383">
        <v>-847.59999999999991</v>
      </c>
      <c r="AY154" s="383">
        <v>-3003.3150000000001</v>
      </c>
      <c r="AZ154" s="384"/>
      <c r="BA154" s="384">
        <v>0</v>
      </c>
      <c r="BB154" s="383">
        <v>205230.46305270834</v>
      </c>
      <c r="BC154" s="385">
        <v>209081.37805270834</v>
      </c>
      <c r="BD154" s="385"/>
      <c r="BE154" s="386"/>
      <c r="BF154" s="386">
        <v>0</v>
      </c>
      <c r="BG154" s="386">
        <v>0</v>
      </c>
      <c r="BH154" s="386">
        <v>0</v>
      </c>
      <c r="BI154" s="386"/>
      <c r="BJ154" s="386">
        <v>0</v>
      </c>
      <c r="BK154" s="386">
        <v>0</v>
      </c>
      <c r="BL154" s="385">
        <v>-847.59999999999991</v>
      </c>
      <c r="BM154" s="385">
        <v>-3003.3150000000001</v>
      </c>
      <c r="BN154" s="386"/>
      <c r="BO154" s="386"/>
      <c r="BP154" s="385">
        <v>205230.46305270834</v>
      </c>
      <c r="BQ154" s="387">
        <v>209081.37805270834</v>
      </c>
      <c r="BR154" s="387"/>
      <c r="BS154" s="388"/>
      <c r="BT154" s="388">
        <v>0</v>
      </c>
      <c r="BU154" s="388">
        <v>0</v>
      </c>
      <c r="BV154" s="388">
        <v>0</v>
      </c>
      <c r="BW154" s="388"/>
      <c r="BX154" s="388">
        <v>0</v>
      </c>
      <c r="BY154" s="388">
        <v>0</v>
      </c>
      <c r="BZ154" s="387">
        <v>-847.59999999999991</v>
      </c>
      <c r="CA154" s="387">
        <v>-3003.3150000000001</v>
      </c>
      <c r="CB154" s="388"/>
      <c r="CC154" s="388"/>
      <c r="CD154" s="387">
        <v>205230.46305270834</v>
      </c>
      <c r="CE154" s="389">
        <v>209081.37805270834</v>
      </c>
      <c r="CF154" s="389">
        <v>22765.08</v>
      </c>
      <c r="CG154" s="390"/>
      <c r="CH154" s="390">
        <v>0</v>
      </c>
      <c r="CI154" s="390">
        <v>0</v>
      </c>
      <c r="CJ154" s="390">
        <v>0</v>
      </c>
      <c r="CK154" s="390">
        <v>0</v>
      </c>
      <c r="CL154" s="390">
        <v>0</v>
      </c>
      <c r="CM154" s="390">
        <v>0</v>
      </c>
      <c r="CN154" s="389">
        <v>-847.59999999999991</v>
      </c>
      <c r="CO154" s="389">
        <v>-3003.3150000000001</v>
      </c>
      <c r="CP154" s="390"/>
      <c r="CQ154" s="390"/>
      <c r="CR154" s="389">
        <v>227995.54305270835</v>
      </c>
      <c r="CS154" s="391">
        <v>209081.37805270834</v>
      </c>
      <c r="CT154" s="391"/>
      <c r="CU154" s="392"/>
      <c r="CV154" s="392">
        <v>0</v>
      </c>
      <c r="CW154" s="392">
        <v>0</v>
      </c>
      <c r="CX154" s="392">
        <v>0</v>
      </c>
      <c r="CY154" s="392"/>
      <c r="CZ154" s="392">
        <v>0</v>
      </c>
      <c r="DA154" s="392">
        <v>0</v>
      </c>
      <c r="DB154" s="391">
        <v>-847.59999999999991</v>
      </c>
      <c r="DC154" s="391">
        <v>-3003.3150000000001</v>
      </c>
      <c r="DD154" s="392"/>
      <c r="DE154" s="392"/>
      <c r="DF154" s="391">
        <v>205230.46305270834</v>
      </c>
      <c r="DG154" s="385">
        <v>209081.37805270834</v>
      </c>
      <c r="DH154" s="385"/>
      <c r="DI154" s="386"/>
      <c r="DJ154" s="386">
        <v>0</v>
      </c>
      <c r="DK154" s="386">
        <v>0</v>
      </c>
      <c r="DL154" s="386">
        <v>0</v>
      </c>
      <c r="DM154" s="386"/>
      <c r="DN154" s="386">
        <v>0</v>
      </c>
      <c r="DO154" s="386">
        <v>0</v>
      </c>
      <c r="DP154" s="385">
        <v>-847.59999999999991</v>
      </c>
      <c r="DQ154" s="385">
        <v>-3003.3150000000001</v>
      </c>
      <c r="DR154" s="386"/>
      <c r="DS154" s="386"/>
      <c r="DT154" s="385">
        <v>205230.46305270834</v>
      </c>
      <c r="DU154" s="393">
        <v>209081.37805270834</v>
      </c>
      <c r="DV154" s="393"/>
      <c r="DW154" s="394"/>
      <c r="DX154" s="394">
        <v>0</v>
      </c>
      <c r="DY154" s="394">
        <v>0</v>
      </c>
      <c r="DZ154" s="394">
        <v>0</v>
      </c>
      <c r="EA154" s="394"/>
      <c r="EB154" s="394">
        <v>0</v>
      </c>
      <c r="EC154" s="394">
        <v>0</v>
      </c>
      <c r="ED154" s="393">
        <v>-847.59999999999991</v>
      </c>
      <c r="EE154" s="393">
        <v>-3003.3150000000001</v>
      </c>
      <c r="EF154" s="394"/>
      <c r="EG154" s="394"/>
      <c r="EH154" s="393">
        <v>205230.46305270834</v>
      </c>
      <c r="EI154" s="383">
        <v>209081.37805270834</v>
      </c>
      <c r="EJ154" s="383">
        <v>35090.215180055398</v>
      </c>
      <c r="EK154" s="384"/>
      <c r="EL154" s="384">
        <v>0</v>
      </c>
      <c r="EM154" s="384">
        <v>0</v>
      </c>
      <c r="EN154" s="384">
        <v>0</v>
      </c>
      <c r="EO154" s="384">
        <v>0</v>
      </c>
      <c r="EP154" s="384">
        <v>0</v>
      </c>
      <c r="EQ154" s="384">
        <v>0</v>
      </c>
      <c r="ER154" s="383">
        <v>-847.59999999999991</v>
      </c>
      <c r="ES154" s="383">
        <v>-3003.3150000000001</v>
      </c>
      <c r="ET154" s="384"/>
      <c r="EU154" s="384"/>
      <c r="EV154" s="383">
        <v>240320.67823276375</v>
      </c>
      <c r="EW154" s="381">
        <v>209081.37805270834</v>
      </c>
      <c r="EX154" s="381"/>
      <c r="EY154" s="382"/>
      <c r="EZ154" s="382">
        <v>0</v>
      </c>
      <c r="FA154" s="382">
        <v>0</v>
      </c>
      <c r="FB154" s="382">
        <v>0</v>
      </c>
      <c r="FC154" s="382"/>
      <c r="FD154" s="382">
        <v>0</v>
      </c>
      <c r="FE154" s="382">
        <v>0</v>
      </c>
      <c r="FF154" s="381">
        <v>-847.59999999999991</v>
      </c>
      <c r="FG154" s="381">
        <v>-3003.3150000000001</v>
      </c>
      <c r="FH154" s="382"/>
      <c r="FI154" s="382"/>
      <c r="FJ154" s="381">
        <v>205230.46305270834</v>
      </c>
      <c r="FK154" s="387">
        <v>209081.37805270834</v>
      </c>
      <c r="FL154" s="387"/>
      <c r="FM154" s="388"/>
      <c r="FN154" s="388">
        <v>0</v>
      </c>
      <c r="FO154" s="388">
        <v>0</v>
      </c>
      <c r="FP154" s="388">
        <v>0</v>
      </c>
      <c r="FQ154" s="388"/>
      <c r="FR154" s="388">
        <v>0</v>
      </c>
      <c r="FS154" s="388">
        <v>0</v>
      </c>
      <c r="FT154" s="387">
        <v>-847.59999999999991</v>
      </c>
      <c r="FU154" s="387">
        <v>-3003.3150000000001</v>
      </c>
      <c r="FV154" s="388"/>
      <c r="FW154" s="388"/>
      <c r="FX154" s="387">
        <v>205230.46305270834</v>
      </c>
      <c r="FY154" s="378"/>
      <c r="FZ154" s="395">
        <f t="shared" si="16"/>
        <v>2618052.0781283444</v>
      </c>
      <c r="GA154" s="395">
        <f t="shared" si="16"/>
        <v>0</v>
      </c>
      <c r="GB154" s="395">
        <f t="shared" si="16"/>
        <v>0</v>
      </c>
      <c r="GC154" s="395">
        <f t="shared" si="16"/>
        <v>-10171.200000000003</v>
      </c>
      <c r="GD154" s="395">
        <f t="shared" si="16"/>
        <v>-36039.78</v>
      </c>
      <c r="GE154" s="395">
        <f t="shared" si="16"/>
        <v>0</v>
      </c>
      <c r="GF154" s="378"/>
      <c r="GG154" s="395">
        <f t="shared" si="17"/>
        <v>678464.38047391456</v>
      </c>
      <c r="GH154" s="395">
        <f t="shared" si="15"/>
        <v>0</v>
      </c>
      <c r="GI154" s="395">
        <f t="shared" si="15"/>
        <v>0</v>
      </c>
      <c r="GJ154" s="395">
        <f t="shared" si="15"/>
        <v>-2542.7999999999997</v>
      </c>
      <c r="GK154" s="395">
        <f t="shared" si="15"/>
        <v>-9009.9449999999997</v>
      </c>
      <c r="GL154" s="395">
        <f t="shared" si="15"/>
        <v>0</v>
      </c>
      <c r="GM154" s="395"/>
      <c r="GN154" s="395">
        <v>0</v>
      </c>
      <c r="GO154" s="377">
        <v>0</v>
      </c>
      <c r="GP154" s="378"/>
      <c r="GQ154" s="378"/>
      <c r="GR154" s="378"/>
      <c r="GS154" s="378"/>
      <c r="GT154" s="378"/>
      <c r="GU154" s="378">
        <v>8137</v>
      </c>
      <c r="GV154" s="378"/>
      <c r="GW154" s="378"/>
      <c r="GX154" s="378"/>
      <c r="GY154" s="378">
        <f t="shared" si="18"/>
        <v>678464.38047391456</v>
      </c>
      <c r="GZ154" s="378">
        <f t="shared" si="19"/>
        <v>0</v>
      </c>
      <c r="HA154" s="378">
        <f t="shared" si="20"/>
        <v>0</v>
      </c>
    </row>
    <row r="155" spans="1:209" customFormat="1" ht="15">
      <c r="A155" s="266">
        <v>2245</v>
      </c>
      <c r="B155" s="266">
        <v>103295</v>
      </c>
      <c r="C155" s="266" t="s">
        <v>778</v>
      </c>
      <c r="D155" s="175" t="s">
        <v>557</v>
      </c>
      <c r="E155" s="267" t="s">
        <v>573</v>
      </c>
      <c r="F155" s="267" t="s">
        <v>571</v>
      </c>
      <c r="G155" s="320"/>
      <c r="H155" s="377">
        <v>1529104.9678</v>
      </c>
      <c r="I155" s="377">
        <v>-5502.8799999999992</v>
      </c>
      <c r="J155" s="377">
        <v>-18595.43</v>
      </c>
      <c r="K155" s="377">
        <v>1505006.6578000002</v>
      </c>
      <c r="L155" s="378"/>
      <c r="M155" s="379">
        <v>127425.41398333333</v>
      </c>
      <c r="N155" s="379">
        <v>27294.444210526315</v>
      </c>
      <c r="O155" s="380"/>
      <c r="P155" s="380">
        <v>0</v>
      </c>
      <c r="Q155" s="380">
        <v>6000</v>
      </c>
      <c r="R155" s="380">
        <v>0</v>
      </c>
      <c r="S155" s="380">
        <v>0</v>
      </c>
      <c r="T155" s="380">
        <v>0</v>
      </c>
      <c r="U155" s="380">
        <v>10857.008333333331</v>
      </c>
      <c r="V155" s="379">
        <v>-458.57333333333327</v>
      </c>
      <c r="W155" s="379">
        <v>-1549.6191666666666</v>
      </c>
      <c r="X155" s="380"/>
      <c r="Y155" s="380">
        <v>0</v>
      </c>
      <c r="Z155" s="379">
        <v>169568.67402719296</v>
      </c>
      <c r="AA155" s="381">
        <v>127425.41398333333</v>
      </c>
      <c r="AB155" s="381"/>
      <c r="AC155" s="382"/>
      <c r="AD155" s="382">
        <v>0</v>
      </c>
      <c r="AE155" s="382">
        <v>6000</v>
      </c>
      <c r="AF155" s="382">
        <v>0</v>
      </c>
      <c r="AG155" s="382"/>
      <c r="AH155" s="382">
        <v>0</v>
      </c>
      <c r="AI155" s="382">
        <v>10857.008333333331</v>
      </c>
      <c r="AJ155" s="381">
        <v>-458.57333333333327</v>
      </c>
      <c r="AK155" s="381">
        <v>-1549.6191666666666</v>
      </c>
      <c r="AL155" s="382"/>
      <c r="AM155" s="382">
        <v>0</v>
      </c>
      <c r="AN155" s="381">
        <v>142274.22981666666</v>
      </c>
      <c r="AO155" s="383">
        <v>127425.41398333333</v>
      </c>
      <c r="AP155" s="383"/>
      <c r="AQ155" s="384"/>
      <c r="AR155" s="384">
        <v>0</v>
      </c>
      <c r="AS155" s="384">
        <v>6000</v>
      </c>
      <c r="AT155" s="384">
        <v>0</v>
      </c>
      <c r="AU155" s="384"/>
      <c r="AV155" s="384">
        <v>0</v>
      </c>
      <c r="AW155" s="384">
        <v>10857.008333333331</v>
      </c>
      <c r="AX155" s="383">
        <v>-458.57333333333327</v>
      </c>
      <c r="AY155" s="383">
        <v>-1549.6191666666666</v>
      </c>
      <c r="AZ155" s="384"/>
      <c r="BA155" s="384">
        <v>0</v>
      </c>
      <c r="BB155" s="383">
        <v>142274.22981666666</v>
      </c>
      <c r="BC155" s="385">
        <v>127425.41398333333</v>
      </c>
      <c r="BD155" s="385"/>
      <c r="BE155" s="386"/>
      <c r="BF155" s="386">
        <v>0</v>
      </c>
      <c r="BG155" s="386">
        <v>6000</v>
      </c>
      <c r="BH155" s="386">
        <v>0</v>
      </c>
      <c r="BI155" s="386"/>
      <c r="BJ155" s="386">
        <v>0</v>
      </c>
      <c r="BK155" s="386">
        <v>10857.008333333331</v>
      </c>
      <c r="BL155" s="385">
        <v>-458.57333333333327</v>
      </c>
      <c r="BM155" s="385">
        <v>-1549.6191666666666</v>
      </c>
      <c r="BN155" s="386"/>
      <c r="BO155" s="386"/>
      <c r="BP155" s="385">
        <v>142274.22981666666</v>
      </c>
      <c r="BQ155" s="387">
        <v>127425.41398333333</v>
      </c>
      <c r="BR155" s="387"/>
      <c r="BS155" s="388"/>
      <c r="BT155" s="388">
        <v>0</v>
      </c>
      <c r="BU155" s="388">
        <v>6000</v>
      </c>
      <c r="BV155" s="388">
        <v>0</v>
      </c>
      <c r="BW155" s="388"/>
      <c r="BX155" s="388">
        <v>0</v>
      </c>
      <c r="BY155" s="388">
        <v>10857.008333333331</v>
      </c>
      <c r="BZ155" s="387">
        <v>-458.57333333333327</v>
      </c>
      <c r="CA155" s="387">
        <v>-1549.6191666666666</v>
      </c>
      <c r="CB155" s="388"/>
      <c r="CC155" s="388"/>
      <c r="CD155" s="387">
        <v>142274.22981666666</v>
      </c>
      <c r="CE155" s="389">
        <v>127425.41398333333</v>
      </c>
      <c r="CF155" s="389">
        <v>15527.39157894737</v>
      </c>
      <c r="CG155" s="390"/>
      <c r="CH155" s="390">
        <v>0</v>
      </c>
      <c r="CI155" s="390">
        <v>6000</v>
      </c>
      <c r="CJ155" s="390">
        <v>0</v>
      </c>
      <c r="CK155" s="390">
        <v>0</v>
      </c>
      <c r="CL155" s="390">
        <v>0</v>
      </c>
      <c r="CM155" s="390">
        <v>10857.008333333331</v>
      </c>
      <c r="CN155" s="389">
        <v>-458.57333333333327</v>
      </c>
      <c r="CO155" s="389">
        <v>-1549.6191666666666</v>
      </c>
      <c r="CP155" s="390"/>
      <c r="CQ155" s="390"/>
      <c r="CR155" s="389">
        <v>157801.62139561403</v>
      </c>
      <c r="CS155" s="391">
        <v>127425.41398333333</v>
      </c>
      <c r="CT155" s="391"/>
      <c r="CU155" s="392"/>
      <c r="CV155" s="392">
        <v>0</v>
      </c>
      <c r="CW155" s="392">
        <v>6000</v>
      </c>
      <c r="CX155" s="392">
        <v>0</v>
      </c>
      <c r="CY155" s="392"/>
      <c r="CZ155" s="392">
        <v>0</v>
      </c>
      <c r="DA155" s="392">
        <v>10857.008333333331</v>
      </c>
      <c r="DB155" s="391">
        <v>-458.57333333333327</v>
      </c>
      <c r="DC155" s="391">
        <v>-1549.6191666666666</v>
      </c>
      <c r="DD155" s="392"/>
      <c r="DE155" s="392"/>
      <c r="DF155" s="391">
        <v>142274.22981666666</v>
      </c>
      <c r="DG155" s="385">
        <v>127425.41398333333</v>
      </c>
      <c r="DH155" s="385"/>
      <c r="DI155" s="386"/>
      <c r="DJ155" s="386">
        <v>0</v>
      </c>
      <c r="DK155" s="386">
        <v>6000</v>
      </c>
      <c r="DL155" s="386">
        <v>0</v>
      </c>
      <c r="DM155" s="386"/>
      <c r="DN155" s="386">
        <v>0</v>
      </c>
      <c r="DO155" s="386">
        <v>10857.008333333331</v>
      </c>
      <c r="DP155" s="385">
        <v>-458.57333333333327</v>
      </c>
      <c r="DQ155" s="385">
        <v>-1549.6191666666666</v>
      </c>
      <c r="DR155" s="386"/>
      <c r="DS155" s="386"/>
      <c r="DT155" s="385">
        <v>142274.22981666666</v>
      </c>
      <c r="DU155" s="393">
        <v>127425.41398333333</v>
      </c>
      <c r="DV155" s="393"/>
      <c r="DW155" s="394"/>
      <c r="DX155" s="394">
        <v>0</v>
      </c>
      <c r="DY155" s="394">
        <v>6000</v>
      </c>
      <c r="DZ155" s="394">
        <v>0</v>
      </c>
      <c r="EA155" s="394"/>
      <c r="EB155" s="394">
        <v>0</v>
      </c>
      <c r="EC155" s="394">
        <v>10857.008333333331</v>
      </c>
      <c r="ED155" s="393">
        <v>-458.57333333333327</v>
      </c>
      <c r="EE155" s="393">
        <v>-1549.6191666666666</v>
      </c>
      <c r="EF155" s="394"/>
      <c r="EG155" s="394"/>
      <c r="EH155" s="393">
        <v>142274.22981666666</v>
      </c>
      <c r="EI155" s="383">
        <v>127425.41398333333</v>
      </c>
      <c r="EJ155" s="383">
        <v>20615.877673130199</v>
      </c>
      <c r="EK155" s="384"/>
      <c r="EL155" s="384">
        <v>0</v>
      </c>
      <c r="EM155" s="384">
        <v>6000</v>
      </c>
      <c r="EN155" s="384">
        <v>0</v>
      </c>
      <c r="EO155" s="384">
        <v>0</v>
      </c>
      <c r="EP155" s="384">
        <v>0</v>
      </c>
      <c r="EQ155" s="384">
        <v>10857.008333333331</v>
      </c>
      <c r="ER155" s="383">
        <v>-458.57333333333327</v>
      </c>
      <c r="ES155" s="383">
        <v>-1549.6191666666666</v>
      </c>
      <c r="ET155" s="384"/>
      <c r="EU155" s="384"/>
      <c r="EV155" s="383">
        <v>162890.10748979685</v>
      </c>
      <c r="EW155" s="381">
        <v>127425.41398333333</v>
      </c>
      <c r="EX155" s="381"/>
      <c r="EY155" s="382"/>
      <c r="EZ155" s="382">
        <v>0</v>
      </c>
      <c r="FA155" s="382">
        <v>6000</v>
      </c>
      <c r="FB155" s="382">
        <v>0</v>
      </c>
      <c r="FC155" s="382"/>
      <c r="FD155" s="382">
        <v>0</v>
      </c>
      <c r="FE155" s="382">
        <v>10857.008333333331</v>
      </c>
      <c r="FF155" s="381">
        <v>-458.57333333333327</v>
      </c>
      <c r="FG155" s="381">
        <v>-1549.6191666666666</v>
      </c>
      <c r="FH155" s="382"/>
      <c r="FI155" s="382"/>
      <c r="FJ155" s="381">
        <v>142274.22981666666</v>
      </c>
      <c r="FK155" s="387">
        <v>127425.41398333333</v>
      </c>
      <c r="FL155" s="387"/>
      <c r="FM155" s="388"/>
      <c r="FN155" s="388">
        <v>0</v>
      </c>
      <c r="FO155" s="388">
        <v>6000</v>
      </c>
      <c r="FP155" s="388">
        <v>0</v>
      </c>
      <c r="FQ155" s="388"/>
      <c r="FR155" s="388">
        <v>0</v>
      </c>
      <c r="FS155" s="388">
        <v>10857.008333333331</v>
      </c>
      <c r="FT155" s="387">
        <v>-458.57333333333327</v>
      </c>
      <c r="FU155" s="387">
        <v>-1549.6191666666666</v>
      </c>
      <c r="FV155" s="388"/>
      <c r="FW155" s="388"/>
      <c r="FX155" s="387">
        <v>142274.22981666666</v>
      </c>
      <c r="FY155" s="378"/>
      <c r="FZ155" s="395">
        <f t="shared" si="16"/>
        <v>1664542.6812626044</v>
      </c>
      <c r="GA155" s="395">
        <f t="shared" si="16"/>
        <v>0</v>
      </c>
      <c r="GB155" s="395">
        <f t="shared" si="16"/>
        <v>130284.09999999998</v>
      </c>
      <c r="GC155" s="395">
        <f t="shared" si="16"/>
        <v>-5502.880000000001</v>
      </c>
      <c r="GD155" s="395">
        <f t="shared" si="16"/>
        <v>-18595.430000000004</v>
      </c>
      <c r="GE155" s="395">
        <f t="shared" si="16"/>
        <v>0</v>
      </c>
      <c r="GF155" s="378"/>
      <c r="GG155" s="395">
        <f t="shared" si="17"/>
        <v>427570.6861605263</v>
      </c>
      <c r="GH155" s="395">
        <f t="shared" si="15"/>
        <v>0</v>
      </c>
      <c r="GI155" s="395">
        <f t="shared" si="15"/>
        <v>32571.024999999994</v>
      </c>
      <c r="GJ155" s="395">
        <f t="shared" si="15"/>
        <v>-1375.7199999999998</v>
      </c>
      <c r="GK155" s="395">
        <f t="shared" si="15"/>
        <v>-4648.8575000000001</v>
      </c>
      <c r="GL155" s="395">
        <f t="shared" si="15"/>
        <v>0</v>
      </c>
      <c r="GM155" s="395"/>
      <c r="GN155" s="395">
        <v>0</v>
      </c>
      <c r="GO155" s="377">
        <v>0</v>
      </c>
      <c r="GP155" s="378"/>
      <c r="GQ155" s="378"/>
      <c r="GR155" s="378"/>
      <c r="GS155" s="378"/>
      <c r="GT155" s="378"/>
      <c r="GU155" s="378">
        <v>7429</v>
      </c>
      <c r="GV155" s="378"/>
      <c r="GW155" s="378"/>
      <c r="GX155" s="378"/>
      <c r="GY155" s="378">
        <f t="shared" si="18"/>
        <v>427570.6861605263</v>
      </c>
      <c r="GZ155" s="378">
        <f t="shared" si="19"/>
        <v>0</v>
      </c>
      <c r="HA155" s="378">
        <f t="shared" si="20"/>
        <v>32571.024999999994</v>
      </c>
    </row>
    <row r="156" spans="1:209" customFormat="1" ht="15">
      <c r="A156" s="266">
        <v>1014</v>
      </c>
      <c r="B156" s="266">
        <v>103127</v>
      </c>
      <c r="C156" s="266" t="s">
        <v>724</v>
      </c>
      <c r="D156" s="175" t="s">
        <v>504</v>
      </c>
      <c r="E156" s="267" t="s">
        <v>570</v>
      </c>
      <c r="F156" s="267" t="s">
        <v>571</v>
      </c>
      <c r="G156" s="320"/>
      <c r="H156" s="377">
        <v>0</v>
      </c>
      <c r="I156" s="377">
        <v>0</v>
      </c>
      <c r="J156" s="377">
        <v>0</v>
      </c>
      <c r="K156" s="377">
        <v>0</v>
      </c>
      <c r="L156" s="378"/>
      <c r="M156" s="379">
        <v>0</v>
      </c>
      <c r="N156" s="379">
        <v>404898.32983456273</v>
      </c>
      <c r="O156" s="380"/>
      <c r="P156" s="380">
        <v>0</v>
      </c>
      <c r="Q156" s="380">
        <v>0</v>
      </c>
      <c r="R156" s="380">
        <v>0</v>
      </c>
      <c r="S156" s="380">
        <v>1540.2947368421055</v>
      </c>
      <c r="T156" s="380">
        <v>0</v>
      </c>
      <c r="U156" s="380">
        <v>0</v>
      </c>
      <c r="V156" s="379">
        <v>0</v>
      </c>
      <c r="W156" s="379">
        <v>0</v>
      </c>
      <c r="X156" s="380"/>
      <c r="Y156" s="380">
        <v>0</v>
      </c>
      <c r="Z156" s="379">
        <v>406438.62457140483</v>
      </c>
      <c r="AA156" s="381">
        <v>0</v>
      </c>
      <c r="AB156" s="381"/>
      <c r="AC156" s="382"/>
      <c r="AD156" s="382">
        <v>0</v>
      </c>
      <c r="AE156" s="382">
        <v>0</v>
      </c>
      <c r="AF156" s="382">
        <v>0</v>
      </c>
      <c r="AG156" s="382"/>
      <c r="AH156" s="382">
        <v>0</v>
      </c>
      <c r="AI156" s="382">
        <v>0</v>
      </c>
      <c r="AJ156" s="381">
        <v>0</v>
      </c>
      <c r="AK156" s="381">
        <v>0</v>
      </c>
      <c r="AL156" s="382"/>
      <c r="AM156" s="382">
        <v>0</v>
      </c>
      <c r="AN156" s="381">
        <v>0</v>
      </c>
      <c r="AO156" s="383">
        <v>0</v>
      </c>
      <c r="AP156" s="383"/>
      <c r="AQ156" s="384"/>
      <c r="AR156" s="384">
        <v>0</v>
      </c>
      <c r="AS156" s="384">
        <v>0</v>
      </c>
      <c r="AT156" s="384">
        <v>0</v>
      </c>
      <c r="AU156" s="384"/>
      <c r="AV156" s="384">
        <v>0</v>
      </c>
      <c r="AW156" s="384">
        <v>0</v>
      </c>
      <c r="AX156" s="383">
        <v>0</v>
      </c>
      <c r="AY156" s="383">
        <v>0</v>
      </c>
      <c r="AZ156" s="384"/>
      <c r="BA156" s="384">
        <v>0</v>
      </c>
      <c r="BB156" s="383">
        <v>0</v>
      </c>
      <c r="BC156" s="385">
        <v>0</v>
      </c>
      <c r="BD156" s="385"/>
      <c r="BE156" s="386"/>
      <c r="BF156" s="386">
        <v>0</v>
      </c>
      <c r="BG156" s="386">
        <v>0</v>
      </c>
      <c r="BH156" s="386">
        <v>0</v>
      </c>
      <c r="BI156" s="386"/>
      <c r="BJ156" s="386">
        <v>0</v>
      </c>
      <c r="BK156" s="386">
        <v>0</v>
      </c>
      <c r="BL156" s="385">
        <v>0</v>
      </c>
      <c r="BM156" s="385">
        <v>0</v>
      </c>
      <c r="BN156" s="386"/>
      <c r="BO156" s="386"/>
      <c r="BP156" s="385">
        <v>0</v>
      </c>
      <c r="BQ156" s="387">
        <v>0</v>
      </c>
      <c r="BR156" s="387"/>
      <c r="BS156" s="388"/>
      <c r="BT156" s="388">
        <v>0</v>
      </c>
      <c r="BU156" s="388">
        <v>0</v>
      </c>
      <c r="BV156" s="388">
        <v>0</v>
      </c>
      <c r="BW156" s="388"/>
      <c r="BX156" s="388">
        <v>0</v>
      </c>
      <c r="BY156" s="388">
        <v>0</v>
      </c>
      <c r="BZ156" s="387">
        <v>0</v>
      </c>
      <c r="CA156" s="387">
        <v>0</v>
      </c>
      <c r="CB156" s="388"/>
      <c r="CC156" s="388"/>
      <c r="CD156" s="387">
        <v>0</v>
      </c>
      <c r="CE156" s="389">
        <v>0</v>
      </c>
      <c r="CF156" s="389">
        <v>141038.83556401159</v>
      </c>
      <c r="CG156" s="390"/>
      <c r="CH156" s="390">
        <v>0</v>
      </c>
      <c r="CI156" s="390">
        <v>0</v>
      </c>
      <c r="CJ156" s="390">
        <v>0</v>
      </c>
      <c r="CK156" s="390">
        <v>770.14736842105276</v>
      </c>
      <c r="CL156" s="390">
        <v>0</v>
      </c>
      <c r="CM156" s="390">
        <v>0</v>
      </c>
      <c r="CN156" s="389">
        <v>0</v>
      </c>
      <c r="CO156" s="389">
        <v>0</v>
      </c>
      <c r="CP156" s="390"/>
      <c r="CQ156" s="390"/>
      <c r="CR156" s="389">
        <v>141808.98293243264</v>
      </c>
      <c r="CS156" s="391">
        <v>0</v>
      </c>
      <c r="CT156" s="391"/>
      <c r="CU156" s="392"/>
      <c r="CV156" s="392">
        <v>0</v>
      </c>
      <c r="CW156" s="392">
        <v>0</v>
      </c>
      <c r="CX156" s="392">
        <v>0</v>
      </c>
      <c r="CY156" s="392"/>
      <c r="CZ156" s="392">
        <v>0</v>
      </c>
      <c r="DA156" s="392">
        <v>0</v>
      </c>
      <c r="DB156" s="391">
        <v>0</v>
      </c>
      <c r="DC156" s="391">
        <v>0</v>
      </c>
      <c r="DD156" s="392"/>
      <c r="DE156" s="392"/>
      <c r="DF156" s="391">
        <v>0</v>
      </c>
      <c r="DG156" s="385">
        <v>0</v>
      </c>
      <c r="DH156" s="385"/>
      <c r="DI156" s="386"/>
      <c r="DJ156" s="386">
        <v>0</v>
      </c>
      <c r="DK156" s="386">
        <v>0</v>
      </c>
      <c r="DL156" s="386">
        <v>0</v>
      </c>
      <c r="DM156" s="386"/>
      <c r="DN156" s="386">
        <v>0</v>
      </c>
      <c r="DO156" s="386">
        <v>0</v>
      </c>
      <c r="DP156" s="385">
        <v>0</v>
      </c>
      <c r="DQ156" s="385">
        <v>0</v>
      </c>
      <c r="DR156" s="386"/>
      <c r="DS156" s="386"/>
      <c r="DT156" s="385">
        <v>0</v>
      </c>
      <c r="DU156" s="393">
        <v>0</v>
      </c>
      <c r="DV156" s="393"/>
      <c r="DW156" s="394"/>
      <c r="DX156" s="394">
        <v>0</v>
      </c>
      <c r="DY156" s="394">
        <v>0</v>
      </c>
      <c r="DZ156" s="394">
        <v>0</v>
      </c>
      <c r="EA156" s="394"/>
      <c r="EB156" s="394">
        <v>0</v>
      </c>
      <c r="EC156" s="394">
        <v>0</v>
      </c>
      <c r="ED156" s="393">
        <v>0</v>
      </c>
      <c r="EE156" s="393">
        <v>0</v>
      </c>
      <c r="EF156" s="394"/>
      <c r="EG156" s="394"/>
      <c r="EH156" s="393">
        <v>0</v>
      </c>
      <c r="EI156" s="383">
        <v>0</v>
      </c>
      <c r="EJ156" s="383">
        <v>125081.67889196675</v>
      </c>
      <c r="EK156" s="384"/>
      <c r="EL156" s="384">
        <v>0</v>
      </c>
      <c r="EM156" s="384">
        <v>0</v>
      </c>
      <c r="EN156" s="384">
        <v>0</v>
      </c>
      <c r="EO156" s="384">
        <v>1122.4819944598337</v>
      </c>
      <c r="EP156" s="384">
        <v>0</v>
      </c>
      <c r="EQ156" s="384">
        <v>0</v>
      </c>
      <c r="ER156" s="383">
        <v>0</v>
      </c>
      <c r="ES156" s="383">
        <v>0</v>
      </c>
      <c r="ET156" s="384"/>
      <c r="EU156" s="384"/>
      <c r="EV156" s="383">
        <v>126204.16088642657</v>
      </c>
      <c r="EW156" s="381">
        <v>0</v>
      </c>
      <c r="EX156" s="381"/>
      <c r="EY156" s="382"/>
      <c r="EZ156" s="382">
        <v>0</v>
      </c>
      <c r="FA156" s="382">
        <v>0</v>
      </c>
      <c r="FB156" s="382">
        <v>0</v>
      </c>
      <c r="FC156" s="382"/>
      <c r="FD156" s="382">
        <v>0</v>
      </c>
      <c r="FE156" s="382">
        <v>0</v>
      </c>
      <c r="FF156" s="381">
        <v>0</v>
      </c>
      <c r="FG156" s="381">
        <v>0</v>
      </c>
      <c r="FH156" s="382"/>
      <c r="FI156" s="382"/>
      <c r="FJ156" s="381">
        <v>0</v>
      </c>
      <c r="FK156" s="387">
        <v>0</v>
      </c>
      <c r="FL156" s="387"/>
      <c r="FM156" s="388"/>
      <c r="FN156" s="388">
        <v>0</v>
      </c>
      <c r="FO156" s="388">
        <v>0</v>
      </c>
      <c r="FP156" s="388">
        <v>0</v>
      </c>
      <c r="FQ156" s="388"/>
      <c r="FR156" s="388">
        <v>0</v>
      </c>
      <c r="FS156" s="388">
        <v>0</v>
      </c>
      <c r="FT156" s="387">
        <v>0</v>
      </c>
      <c r="FU156" s="387">
        <v>0</v>
      </c>
      <c r="FV156" s="388"/>
      <c r="FW156" s="388"/>
      <c r="FX156" s="387">
        <v>0</v>
      </c>
      <c r="FY156" s="378"/>
      <c r="FZ156" s="395">
        <f t="shared" si="16"/>
        <v>671018.84429054102</v>
      </c>
      <c r="GA156" s="395">
        <f t="shared" si="16"/>
        <v>0</v>
      </c>
      <c r="GB156" s="395">
        <f t="shared" si="16"/>
        <v>3432.9240997229917</v>
      </c>
      <c r="GC156" s="395">
        <f t="shared" si="16"/>
        <v>0</v>
      </c>
      <c r="GD156" s="395">
        <f t="shared" si="16"/>
        <v>0</v>
      </c>
      <c r="GE156" s="395">
        <f t="shared" si="16"/>
        <v>0</v>
      </c>
      <c r="GF156" s="378"/>
      <c r="GG156" s="395">
        <f t="shared" si="17"/>
        <v>404898.32983456273</v>
      </c>
      <c r="GH156" s="395">
        <f t="shared" si="15"/>
        <v>0</v>
      </c>
      <c r="GI156" s="395">
        <f t="shared" si="15"/>
        <v>1540.2947368421055</v>
      </c>
      <c r="GJ156" s="395">
        <f t="shared" si="15"/>
        <v>0</v>
      </c>
      <c r="GK156" s="395">
        <f t="shared" si="15"/>
        <v>0</v>
      </c>
      <c r="GL156" s="395">
        <f t="shared" si="15"/>
        <v>0</v>
      </c>
      <c r="GM156" s="395"/>
      <c r="GN156" s="395">
        <v>0</v>
      </c>
      <c r="GO156" s="377">
        <v>0</v>
      </c>
      <c r="GP156" s="378"/>
      <c r="GQ156" s="378"/>
      <c r="GR156" s="378"/>
      <c r="GS156" s="378"/>
      <c r="GT156" s="378"/>
      <c r="GU156" s="378">
        <v>0</v>
      </c>
      <c r="GV156" s="378"/>
      <c r="GW156" s="378"/>
      <c r="GX156" s="378"/>
      <c r="GY156" s="378">
        <f t="shared" si="18"/>
        <v>404898.32983456273</v>
      </c>
      <c r="GZ156" s="378">
        <f t="shared" si="19"/>
        <v>0</v>
      </c>
      <c r="HA156" s="378">
        <f t="shared" si="20"/>
        <v>1540.2947368421055</v>
      </c>
    </row>
    <row r="157" spans="1:209" customFormat="1" ht="15">
      <c r="A157" s="266">
        <v>2011</v>
      </c>
      <c r="B157" s="266">
        <v>134099</v>
      </c>
      <c r="C157" s="266" t="s">
        <v>628</v>
      </c>
      <c r="D157" s="175" t="s">
        <v>408</v>
      </c>
      <c r="E157" s="267" t="s">
        <v>573</v>
      </c>
      <c r="F157" s="267" t="s">
        <v>571</v>
      </c>
      <c r="G157" s="320"/>
      <c r="H157" s="377">
        <v>3399513.8815221302</v>
      </c>
      <c r="I157" s="377">
        <v>-15908.8</v>
      </c>
      <c r="J157" s="377">
        <v>-93050.07</v>
      </c>
      <c r="K157" s="377">
        <v>3290555.0115221306</v>
      </c>
      <c r="L157" s="378"/>
      <c r="M157" s="379">
        <v>283292.82346017752</v>
      </c>
      <c r="N157" s="379">
        <v>36636.928421052631</v>
      </c>
      <c r="O157" s="380"/>
      <c r="P157" s="380">
        <v>0</v>
      </c>
      <c r="Q157" s="380">
        <v>0</v>
      </c>
      <c r="R157" s="380">
        <v>0</v>
      </c>
      <c r="S157" s="380">
        <v>0</v>
      </c>
      <c r="T157" s="380">
        <v>0</v>
      </c>
      <c r="U157" s="380">
        <v>0</v>
      </c>
      <c r="V157" s="379">
        <v>-1325.7333333333333</v>
      </c>
      <c r="W157" s="379">
        <v>-7754.1725000000006</v>
      </c>
      <c r="X157" s="380"/>
      <c r="Y157" s="380">
        <v>0</v>
      </c>
      <c r="Z157" s="379">
        <v>310849.84604789683</v>
      </c>
      <c r="AA157" s="381">
        <v>283292.82346017752</v>
      </c>
      <c r="AB157" s="381"/>
      <c r="AC157" s="382"/>
      <c r="AD157" s="382">
        <v>0</v>
      </c>
      <c r="AE157" s="382">
        <v>0</v>
      </c>
      <c r="AF157" s="382">
        <v>0</v>
      </c>
      <c r="AG157" s="382"/>
      <c r="AH157" s="382">
        <v>0</v>
      </c>
      <c r="AI157" s="382">
        <v>0</v>
      </c>
      <c r="AJ157" s="381">
        <v>-1325.7333333333333</v>
      </c>
      <c r="AK157" s="381">
        <v>-7754.1725000000006</v>
      </c>
      <c r="AL157" s="382"/>
      <c r="AM157" s="382">
        <v>0</v>
      </c>
      <c r="AN157" s="381">
        <v>274212.9176268442</v>
      </c>
      <c r="AO157" s="383">
        <v>283292.82346017752</v>
      </c>
      <c r="AP157" s="383"/>
      <c r="AQ157" s="384"/>
      <c r="AR157" s="384">
        <v>0</v>
      </c>
      <c r="AS157" s="384">
        <v>0</v>
      </c>
      <c r="AT157" s="384">
        <v>0</v>
      </c>
      <c r="AU157" s="384"/>
      <c r="AV157" s="384">
        <v>0</v>
      </c>
      <c r="AW157" s="384">
        <v>0</v>
      </c>
      <c r="AX157" s="383">
        <v>-1325.7333333333333</v>
      </c>
      <c r="AY157" s="383">
        <v>-7754.1725000000006</v>
      </c>
      <c r="AZ157" s="384"/>
      <c r="BA157" s="384">
        <v>0</v>
      </c>
      <c r="BB157" s="383">
        <v>274212.9176268442</v>
      </c>
      <c r="BC157" s="385">
        <v>283292.82346017752</v>
      </c>
      <c r="BD157" s="385"/>
      <c r="BE157" s="386"/>
      <c r="BF157" s="386">
        <v>0</v>
      </c>
      <c r="BG157" s="386">
        <v>0</v>
      </c>
      <c r="BH157" s="386">
        <v>0</v>
      </c>
      <c r="BI157" s="386"/>
      <c r="BJ157" s="386">
        <v>0</v>
      </c>
      <c r="BK157" s="386">
        <v>0</v>
      </c>
      <c r="BL157" s="385">
        <v>-1325.7333333333333</v>
      </c>
      <c r="BM157" s="385">
        <v>-7754.1725000000006</v>
      </c>
      <c r="BN157" s="386"/>
      <c r="BO157" s="386"/>
      <c r="BP157" s="385">
        <v>274212.9176268442</v>
      </c>
      <c r="BQ157" s="387">
        <v>283292.82346017752</v>
      </c>
      <c r="BR157" s="387"/>
      <c r="BS157" s="388"/>
      <c r="BT157" s="388">
        <v>0</v>
      </c>
      <c r="BU157" s="388">
        <v>0</v>
      </c>
      <c r="BV157" s="388">
        <v>0</v>
      </c>
      <c r="BW157" s="388"/>
      <c r="BX157" s="388">
        <v>0</v>
      </c>
      <c r="BY157" s="388">
        <v>0</v>
      </c>
      <c r="BZ157" s="387">
        <v>-1325.7333333333333</v>
      </c>
      <c r="CA157" s="387">
        <v>-7754.1725000000006</v>
      </c>
      <c r="CB157" s="388"/>
      <c r="CC157" s="388"/>
      <c r="CD157" s="387">
        <v>274212.9176268442</v>
      </c>
      <c r="CE157" s="389">
        <v>283292.82346017752</v>
      </c>
      <c r="CF157" s="389">
        <v>37255.454736842104</v>
      </c>
      <c r="CG157" s="390"/>
      <c r="CH157" s="390">
        <v>0</v>
      </c>
      <c r="CI157" s="390">
        <v>0</v>
      </c>
      <c r="CJ157" s="390">
        <v>0</v>
      </c>
      <c r="CK157" s="390">
        <v>0</v>
      </c>
      <c r="CL157" s="390">
        <v>0</v>
      </c>
      <c r="CM157" s="390">
        <v>0</v>
      </c>
      <c r="CN157" s="389">
        <v>-1325.7333333333333</v>
      </c>
      <c r="CO157" s="389">
        <v>-7754.1725000000006</v>
      </c>
      <c r="CP157" s="390"/>
      <c r="CQ157" s="390"/>
      <c r="CR157" s="389">
        <v>311468.37236368627</v>
      </c>
      <c r="CS157" s="391">
        <v>283292.82346017752</v>
      </c>
      <c r="CT157" s="391"/>
      <c r="CU157" s="392"/>
      <c r="CV157" s="392">
        <v>0</v>
      </c>
      <c r="CW157" s="392">
        <v>0</v>
      </c>
      <c r="CX157" s="392">
        <v>0</v>
      </c>
      <c r="CY157" s="392"/>
      <c r="CZ157" s="392">
        <v>0</v>
      </c>
      <c r="DA157" s="392">
        <v>0</v>
      </c>
      <c r="DB157" s="391">
        <v>-1325.7333333333333</v>
      </c>
      <c r="DC157" s="391">
        <v>-7754.1725000000006</v>
      </c>
      <c r="DD157" s="392"/>
      <c r="DE157" s="392"/>
      <c r="DF157" s="391">
        <v>274212.9176268442</v>
      </c>
      <c r="DG157" s="385">
        <v>283292.82346017752</v>
      </c>
      <c r="DH157" s="385"/>
      <c r="DI157" s="386"/>
      <c r="DJ157" s="386">
        <v>0</v>
      </c>
      <c r="DK157" s="386">
        <v>0</v>
      </c>
      <c r="DL157" s="386">
        <v>0</v>
      </c>
      <c r="DM157" s="386"/>
      <c r="DN157" s="386">
        <v>0</v>
      </c>
      <c r="DO157" s="386">
        <v>0</v>
      </c>
      <c r="DP157" s="385">
        <v>-1325.7333333333333</v>
      </c>
      <c r="DQ157" s="385">
        <v>-7754.1725000000006</v>
      </c>
      <c r="DR157" s="386"/>
      <c r="DS157" s="386"/>
      <c r="DT157" s="385">
        <v>274212.9176268442</v>
      </c>
      <c r="DU157" s="393">
        <v>283292.82346017752</v>
      </c>
      <c r="DV157" s="393"/>
      <c r="DW157" s="394"/>
      <c r="DX157" s="394">
        <v>0</v>
      </c>
      <c r="DY157" s="394">
        <v>0</v>
      </c>
      <c r="DZ157" s="394">
        <v>0</v>
      </c>
      <c r="EA157" s="394"/>
      <c r="EB157" s="394">
        <v>0</v>
      </c>
      <c r="EC157" s="394">
        <v>0</v>
      </c>
      <c r="ED157" s="393">
        <v>-1325.7333333333333</v>
      </c>
      <c r="EE157" s="393">
        <v>-7754.1725000000006</v>
      </c>
      <c r="EF157" s="394"/>
      <c r="EG157" s="394"/>
      <c r="EH157" s="393">
        <v>274212.9176268442</v>
      </c>
      <c r="EI157" s="383">
        <v>283292.82346017752</v>
      </c>
      <c r="EJ157" s="383">
        <v>32411.30459833796</v>
      </c>
      <c r="EK157" s="384"/>
      <c r="EL157" s="384">
        <v>0</v>
      </c>
      <c r="EM157" s="384">
        <v>0</v>
      </c>
      <c r="EN157" s="384">
        <v>0</v>
      </c>
      <c r="EO157" s="384">
        <v>0</v>
      </c>
      <c r="EP157" s="384">
        <v>0</v>
      </c>
      <c r="EQ157" s="384">
        <v>0</v>
      </c>
      <c r="ER157" s="383">
        <v>-1325.7333333333333</v>
      </c>
      <c r="ES157" s="383">
        <v>-7754.1725000000006</v>
      </c>
      <c r="ET157" s="384"/>
      <c r="EU157" s="384"/>
      <c r="EV157" s="383">
        <v>306624.22222518217</v>
      </c>
      <c r="EW157" s="381">
        <v>283292.82346017752</v>
      </c>
      <c r="EX157" s="381"/>
      <c r="EY157" s="382"/>
      <c r="EZ157" s="382">
        <v>0</v>
      </c>
      <c r="FA157" s="382">
        <v>0</v>
      </c>
      <c r="FB157" s="382">
        <v>0</v>
      </c>
      <c r="FC157" s="382"/>
      <c r="FD157" s="382">
        <v>0</v>
      </c>
      <c r="FE157" s="382">
        <v>0</v>
      </c>
      <c r="FF157" s="381">
        <v>-1325.7333333333333</v>
      </c>
      <c r="FG157" s="381">
        <v>-7754.1725000000006</v>
      </c>
      <c r="FH157" s="382"/>
      <c r="FI157" s="382"/>
      <c r="FJ157" s="381">
        <v>274212.9176268442</v>
      </c>
      <c r="FK157" s="387">
        <v>283292.82346017752</v>
      </c>
      <c r="FL157" s="387"/>
      <c r="FM157" s="388"/>
      <c r="FN157" s="388">
        <v>0</v>
      </c>
      <c r="FO157" s="388">
        <v>0</v>
      </c>
      <c r="FP157" s="388">
        <v>0</v>
      </c>
      <c r="FQ157" s="388"/>
      <c r="FR157" s="388">
        <v>0</v>
      </c>
      <c r="FS157" s="388">
        <v>0</v>
      </c>
      <c r="FT157" s="387">
        <v>-1325.7333333333333</v>
      </c>
      <c r="FU157" s="387">
        <v>-7754.1725000000006</v>
      </c>
      <c r="FV157" s="388"/>
      <c r="FW157" s="388"/>
      <c r="FX157" s="387">
        <v>274212.9176268442</v>
      </c>
      <c r="FY157" s="378"/>
      <c r="FZ157" s="395">
        <f t="shared" si="16"/>
        <v>3505817.5692783631</v>
      </c>
      <c r="GA157" s="395">
        <f t="shared" si="16"/>
        <v>0</v>
      </c>
      <c r="GB157" s="395">
        <f t="shared" si="16"/>
        <v>0</v>
      </c>
      <c r="GC157" s="395">
        <f t="shared" si="16"/>
        <v>-15908.800000000001</v>
      </c>
      <c r="GD157" s="395">
        <f t="shared" si="16"/>
        <v>-93050.07</v>
      </c>
      <c r="GE157" s="395">
        <f t="shared" si="16"/>
        <v>0</v>
      </c>
      <c r="GF157" s="378"/>
      <c r="GG157" s="395">
        <f t="shared" si="17"/>
        <v>886515.39880158519</v>
      </c>
      <c r="GH157" s="395">
        <f t="shared" si="15"/>
        <v>0</v>
      </c>
      <c r="GI157" s="395">
        <f t="shared" si="15"/>
        <v>0</v>
      </c>
      <c r="GJ157" s="395">
        <f t="shared" si="15"/>
        <v>-3977.2</v>
      </c>
      <c r="GK157" s="395">
        <f t="shared" si="15"/>
        <v>-23262.517500000002</v>
      </c>
      <c r="GL157" s="395">
        <f t="shared" si="15"/>
        <v>0</v>
      </c>
      <c r="GM157" s="395"/>
      <c r="GN157" s="395">
        <v>0</v>
      </c>
      <c r="GO157" s="377">
        <v>0</v>
      </c>
      <c r="GP157" s="378"/>
      <c r="GQ157" s="378"/>
      <c r="GR157" s="378"/>
      <c r="GS157" s="378"/>
      <c r="GT157" s="378"/>
      <c r="GU157" s="378">
        <v>8862</v>
      </c>
      <c r="GV157" s="378"/>
      <c r="GW157" s="378"/>
      <c r="GX157" s="378"/>
      <c r="GY157" s="378">
        <f t="shared" si="18"/>
        <v>886515.39880158519</v>
      </c>
      <c r="GZ157" s="378">
        <f t="shared" si="19"/>
        <v>0</v>
      </c>
      <c r="HA157" s="378">
        <f t="shared" si="20"/>
        <v>0</v>
      </c>
    </row>
    <row r="158" spans="1:209" customFormat="1" ht="15">
      <c r="A158" s="266">
        <v>4193</v>
      </c>
      <c r="B158" s="266">
        <v>103501</v>
      </c>
      <c r="C158" s="266" t="s">
        <v>629</v>
      </c>
      <c r="D158" s="175" t="s">
        <v>409</v>
      </c>
      <c r="E158" s="267" t="s">
        <v>577</v>
      </c>
      <c r="F158" s="267" t="s">
        <v>571</v>
      </c>
      <c r="G158" s="320"/>
      <c r="H158" s="377">
        <v>5210169.5346611654</v>
      </c>
      <c r="I158" s="377">
        <v>-13587.75</v>
      </c>
      <c r="J158" s="377">
        <v>-126037.06</v>
      </c>
      <c r="K158" s="377">
        <v>5070544.7246611658</v>
      </c>
      <c r="L158" s="378"/>
      <c r="M158" s="379">
        <v>434180.79455509712</v>
      </c>
      <c r="N158" s="379">
        <v>0</v>
      </c>
      <c r="O158" s="380"/>
      <c r="P158" s="380">
        <v>0</v>
      </c>
      <c r="Q158" s="380">
        <v>0</v>
      </c>
      <c r="R158" s="380">
        <v>0</v>
      </c>
      <c r="S158" s="380">
        <v>0</v>
      </c>
      <c r="T158" s="380">
        <v>0</v>
      </c>
      <c r="U158" s="380">
        <v>0</v>
      </c>
      <c r="V158" s="379">
        <v>-1132.3125</v>
      </c>
      <c r="W158" s="379">
        <v>-10503.088333333333</v>
      </c>
      <c r="X158" s="380"/>
      <c r="Y158" s="380">
        <v>0</v>
      </c>
      <c r="Z158" s="379">
        <v>422545.3937217638</v>
      </c>
      <c r="AA158" s="381">
        <v>434180.79455509712</v>
      </c>
      <c r="AB158" s="381"/>
      <c r="AC158" s="382"/>
      <c r="AD158" s="382">
        <v>0</v>
      </c>
      <c r="AE158" s="382">
        <v>0</v>
      </c>
      <c r="AF158" s="382">
        <v>0</v>
      </c>
      <c r="AG158" s="382"/>
      <c r="AH158" s="382">
        <v>0</v>
      </c>
      <c r="AI158" s="382">
        <v>0</v>
      </c>
      <c r="AJ158" s="381">
        <v>-1132.3125</v>
      </c>
      <c r="AK158" s="381">
        <v>-10503.088333333333</v>
      </c>
      <c r="AL158" s="382"/>
      <c r="AM158" s="382">
        <v>0</v>
      </c>
      <c r="AN158" s="381">
        <v>422545.3937217638</v>
      </c>
      <c r="AO158" s="383">
        <v>434180.79455509712</v>
      </c>
      <c r="AP158" s="383"/>
      <c r="AQ158" s="384"/>
      <c r="AR158" s="384">
        <v>0</v>
      </c>
      <c r="AS158" s="384">
        <v>0</v>
      </c>
      <c r="AT158" s="384">
        <v>0</v>
      </c>
      <c r="AU158" s="384"/>
      <c r="AV158" s="384">
        <v>0</v>
      </c>
      <c r="AW158" s="384">
        <v>0</v>
      </c>
      <c r="AX158" s="383">
        <v>-1132.3125</v>
      </c>
      <c r="AY158" s="383">
        <v>-10503.088333333333</v>
      </c>
      <c r="AZ158" s="384"/>
      <c r="BA158" s="384">
        <v>0</v>
      </c>
      <c r="BB158" s="383">
        <v>422545.3937217638</v>
      </c>
      <c r="BC158" s="385">
        <v>434180.79455509712</v>
      </c>
      <c r="BD158" s="385"/>
      <c r="BE158" s="386"/>
      <c r="BF158" s="386">
        <v>0</v>
      </c>
      <c r="BG158" s="386">
        <v>0</v>
      </c>
      <c r="BH158" s="386">
        <v>0</v>
      </c>
      <c r="BI158" s="386"/>
      <c r="BJ158" s="386">
        <v>0</v>
      </c>
      <c r="BK158" s="386">
        <v>0</v>
      </c>
      <c r="BL158" s="385">
        <v>-1132.3125</v>
      </c>
      <c r="BM158" s="385">
        <v>-10503.088333333333</v>
      </c>
      <c r="BN158" s="386"/>
      <c r="BO158" s="386"/>
      <c r="BP158" s="385">
        <v>422545.3937217638</v>
      </c>
      <c r="BQ158" s="387">
        <v>434180.79455509712</v>
      </c>
      <c r="BR158" s="387"/>
      <c r="BS158" s="388"/>
      <c r="BT158" s="388">
        <v>0</v>
      </c>
      <c r="BU158" s="388">
        <v>0</v>
      </c>
      <c r="BV158" s="388">
        <v>0</v>
      </c>
      <c r="BW158" s="388"/>
      <c r="BX158" s="388">
        <v>0</v>
      </c>
      <c r="BY158" s="388">
        <v>0</v>
      </c>
      <c r="BZ158" s="387">
        <v>-1132.3125</v>
      </c>
      <c r="CA158" s="387">
        <v>-10503.088333333333</v>
      </c>
      <c r="CB158" s="388"/>
      <c r="CC158" s="388"/>
      <c r="CD158" s="387">
        <v>422545.3937217638</v>
      </c>
      <c r="CE158" s="389">
        <v>434180.79455509712</v>
      </c>
      <c r="CF158" s="389">
        <v>0</v>
      </c>
      <c r="CG158" s="390"/>
      <c r="CH158" s="390">
        <v>0</v>
      </c>
      <c r="CI158" s="390">
        <v>0</v>
      </c>
      <c r="CJ158" s="390">
        <v>0</v>
      </c>
      <c r="CK158" s="390">
        <v>0</v>
      </c>
      <c r="CL158" s="390">
        <v>0</v>
      </c>
      <c r="CM158" s="390">
        <v>0</v>
      </c>
      <c r="CN158" s="389">
        <v>-1132.3125</v>
      </c>
      <c r="CO158" s="389">
        <v>-10503.088333333333</v>
      </c>
      <c r="CP158" s="390"/>
      <c r="CQ158" s="390"/>
      <c r="CR158" s="389">
        <v>422545.3937217638</v>
      </c>
      <c r="CS158" s="391">
        <v>434180.79455509712</v>
      </c>
      <c r="CT158" s="391"/>
      <c r="CU158" s="392"/>
      <c r="CV158" s="392">
        <v>0</v>
      </c>
      <c r="CW158" s="392">
        <v>0</v>
      </c>
      <c r="CX158" s="392">
        <v>0</v>
      </c>
      <c r="CY158" s="392"/>
      <c r="CZ158" s="392">
        <v>0</v>
      </c>
      <c r="DA158" s="392">
        <v>0</v>
      </c>
      <c r="DB158" s="391">
        <v>-1132.3125</v>
      </c>
      <c r="DC158" s="391">
        <v>-10503.088333333333</v>
      </c>
      <c r="DD158" s="392"/>
      <c r="DE158" s="392"/>
      <c r="DF158" s="391">
        <v>422545.3937217638</v>
      </c>
      <c r="DG158" s="385">
        <v>434180.79455509712</v>
      </c>
      <c r="DH158" s="385"/>
      <c r="DI158" s="386"/>
      <c r="DJ158" s="386">
        <v>0</v>
      </c>
      <c r="DK158" s="386">
        <v>0</v>
      </c>
      <c r="DL158" s="386">
        <v>0</v>
      </c>
      <c r="DM158" s="386"/>
      <c r="DN158" s="386">
        <v>0</v>
      </c>
      <c r="DO158" s="386">
        <v>0</v>
      </c>
      <c r="DP158" s="385">
        <v>-1132.3125</v>
      </c>
      <c r="DQ158" s="385">
        <v>-10503.088333333333</v>
      </c>
      <c r="DR158" s="386"/>
      <c r="DS158" s="386"/>
      <c r="DT158" s="385">
        <v>422545.3937217638</v>
      </c>
      <c r="DU158" s="393">
        <v>434180.79455509712</v>
      </c>
      <c r="DV158" s="393"/>
      <c r="DW158" s="394"/>
      <c r="DX158" s="394">
        <v>0</v>
      </c>
      <c r="DY158" s="394">
        <v>0</v>
      </c>
      <c r="DZ158" s="394">
        <v>0</v>
      </c>
      <c r="EA158" s="394"/>
      <c r="EB158" s="394">
        <v>0</v>
      </c>
      <c r="EC158" s="394">
        <v>0</v>
      </c>
      <c r="ED158" s="393">
        <v>-1132.3125</v>
      </c>
      <c r="EE158" s="393">
        <v>-10503.088333333333</v>
      </c>
      <c r="EF158" s="394"/>
      <c r="EG158" s="394"/>
      <c r="EH158" s="393">
        <v>422545.3937217638</v>
      </c>
      <c r="EI158" s="383">
        <v>434180.79455509712</v>
      </c>
      <c r="EJ158" s="383">
        <v>0</v>
      </c>
      <c r="EK158" s="384"/>
      <c r="EL158" s="384">
        <v>0</v>
      </c>
      <c r="EM158" s="384">
        <v>0</v>
      </c>
      <c r="EN158" s="384">
        <v>0</v>
      </c>
      <c r="EO158" s="384">
        <v>0</v>
      </c>
      <c r="EP158" s="384">
        <v>0</v>
      </c>
      <c r="EQ158" s="384">
        <v>0</v>
      </c>
      <c r="ER158" s="383">
        <v>-1132.3125</v>
      </c>
      <c r="ES158" s="383">
        <v>-10503.088333333333</v>
      </c>
      <c r="ET158" s="384"/>
      <c r="EU158" s="384"/>
      <c r="EV158" s="383">
        <v>422545.3937217638</v>
      </c>
      <c r="EW158" s="381">
        <v>434180.79455509712</v>
      </c>
      <c r="EX158" s="381"/>
      <c r="EY158" s="382"/>
      <c r="EZ158" s="382">
        <v>0</v>
      </c>
      <c r="FA158" s="382">
        <v>0</v>
      </c>
      <c r="FB158" s="382">
        <v>0</v>
      </c>
      <c r="FC158" s="382"/>
      <c r="FD158" s="382">
        <v>0</v>
      </c>
      <c r="FE158" s="382">
        <v>0</v>
      </c>
      <c r="FF158" s="381">
        <v>-1132.3125</v>
      </c>
      <c r="FG158" s="381">
        <v>-10503.088333333333</v>
      </c>
      <c r="FH158" s="382"/>
      <c r="FI158" s="382"/>
      <c r="FJ158" s="381">
        <v>422545.3937217638</v>
      </c>
      <c r="FK158" s="387">
        <v>434180.79455509712</v>
      </c>
      <c r="FL158" s="387"/>
      <c r="FM158" s="388"/>
      <c r="FN158" s="388">
        <v>0</v>
      </c>
      <c r="FO158" s="388">
        <v>0</v>
      </c>
      <c r="FP158" s="388">
        <v>0</v>
      </c>
      <c r="FQ158" s="388"/>
      <c r="FR158" s="388">
        <v>0</v>
      </c>
      <c r="FS158" s="388">
        <v>0</v>
      </c>
      <c r="FT158" s="387">
        <v>-1132.3125</v>
      </c>
      <c r="FU158" s="387">
        <v>-10503.088333333333</v>
      </c>
      <c r="FV158" s="388"/>
      <c r="FW158" s="388"/>
      <c r="FX158" s="387">
        <v>422545.3937217638</v>
      </c>
      <c r="FY158" s="378"/>
      <c r="FZ158" s="395">
        <f t="shared" si="16"/>
        <v>5210169.5346611636</v>
      </c>
      <c r="GA158" s="395">
        <f t="shared" si="16"/>
        <v>0</v>
      </c>
      <c r="GB158" s="395">
        <f t="shared" si="16"/>
        <v>0</v>
      </c>
      <c r="GC158" s="395">
        <f t="shared" si="16"/>
        <v>-13587.75</v>
      </c>
      <c r="GD158" s="395">
        <f t="shared" si="16"/>
        <v>-126037.06</v>
      </c>
      <c r="GE158" s="395">
        <f t="shared" si="16"/>
        <v>0</v>
      </c>
      <c r="GF158" s="378"/>
      <c r="GG158" s="395">
        <f t="shared" si="17"/>
        <v>1302542.3836652914</v>
      </c>
      <c r="GH158" s="395">
        <f t="shared" si="15"/>
        <v>0</v>
      </c>
      <c r="GI158" s="395">
        <f t="shared" si="15"/>
        <v>0</v>
      </c>
      <c r="GJ158" s="395">
        <f t="shared" si="15"/>
        <v>-3396.9375</v>
      </c>
      <c r="GK158" s="395">
        <f t="shared" si="15"/>
        <v>-31509.264999999999</v>
      </c>
      <c r="GL158" s="395">
        <f t="shared" si="15"/>
        <v>0</v>
      </c>
      <c r="GM158" s="395"/>
      <c r="GN158" s="395">
        <v>0</v>
      </c>
      <c r="GO158" s="377">
        <v>0</v>
      </c>
      <c r="GP158" s="378"/>
      <c r="GQ158" s="378"/>
      <c r="GR158" s="378"/>
      <c r="GS158" s="378"/>
      <c r="GT158" s="378"/>
      <c r="GU158" s="378">
        <v>0</v>
      </c>
      <c r="GV158" s="378"/>
      <c r="GW158" s="378"/>
      <c r="GX158" s="378"/>
      <c r="GY158" s="378">
        <f t="shared" si="18"/>
        <v>1302542.3836652914</v>
      </c>
      <c r="GZ158" s="378">
        <f t="shared" si="19"/>
        <v>0</v>
      </c>
      <c r="HA158" s="378">
        <f t="shared" si="20"/>
        <v>0</v>
      </c>
    </row>
    <row r="159" spans="1:209" customFormat="1" ht="15">
      <c r="A159" s="266">
        <v>2478</v>
      </c>
      <c r="B159" s="266">
        <v>132007</v>
      </c>
      <c r="C159" s="266" t="s">
        <v>633</v>
      </c>
      <c r="D159" s="175" t="s">
        <v>413</v>
      </c>
      <c r="E159" s="267" t="s">
        <v>573</v>
      </c>
      <c r="F159" s="267" t="s">
        <v>571</v>
      </c>
      <c r="G159" s="320"/>
      <c r="H159" s="377">
        <v>2148019.58</v>
      </c>
      <c r="I159" s="377">
        <v>-11057.92</v>
      </c>
      <c r="J159" s="377">
        <v>-47099.58</v>
      </c>
      <c r="K159" s="377">
        <v>2089862.08</v>
      </c>
      <c r="L159" s="378"/>
      <c r="M159" s="379">
        <v>179001.63166666668</v>
      </c>
      <c r="N159" s="379">
        <v>45951.360000000008</v>
      </c>
      <c r="O159" s="380"/>
      <c r="P159" s="380">
        <v>0</v>
      </c>
      <c r="Q159" s="380">
        <v>0</v>
      </c>
      <c r="R159" s="380">
        <v>0</v>
      </c>
      <c r="S159" s="380">
        <v>0</v>
      </c>
      <c r="T159" s="380">
        <v>0</v>
      </c>
      <c r="U159" s="380">
        <v>0</v>
      </c>
      <c r="V159" s="379">
        <v>-921.49333333333334</v>
      </c>
      <c r="W159" s="379">
        <v>-3924.9650000000001</v>
      </c>
      <c r="X159" s="380"/>
      <c r="Y159" s="380">
        <v>0</v>
      </c>
      <c r="Z159" s="379">
        <v>220106.53333333335</v>
      </c>
      <c r="AA159" s="381">
        <v>179001.63166666668</v>
      </c>
      <c r="AB159" s="381"/>
      <c r="AC159" s="382"/>
      <c r="AD159" s="382">
        <v>0</v>
      </c>
      <c r="AE159" s="382">
        <v>0</v>
      </c>
      <c r="AF159" s="382">
        <v>0</v>
      </c>
      <c r="AG159" s="382"/>
      <c r="AH159" s="382">
        <v>0</v>
      </c>
      <c r="AI159" s="382">
        <v>0</v>
      </c>
      <c r="AJ159" s="381">
        <v>-921.49333333333334</v>
      </c>
      <c r="AK159" s="381">
        <v>-3924.9650000000001</v>
      </c>
      <c r="AL159" s="382"/>
      <c r="AM159" s="382">
        <v>0</v>
      </c>
      <c r="AN159" s="381">
        <v>174155.17333333334</v>
      </c>
      <c r="AO159" s="383">
        <v>179001.63166666668</v>
      </c>
      <c r="AP159" s="383"/>
      <c r="AQ159" s="384"/>
      <c r="AR159" s="384">
        <v>0</v>
      </c>
      <c r="AS159" s="384">
        <v>0</v>
      </c>
      <c r="AT159" s="384">
        <v>0</v>
      </c>
      <c r="AU159" s="384"/>
      <c r="AV159" s="384">
        <v>0</v>
      </c>
      <c r="AW159" s="384">
        <v>0</v>
      </c>
      <c r="AX159" s="383">
        <v>-921.49333333333334</v>
      </c>
      <c r="AY159" s="383">
        <v>-3924.9650000000001</v>
      </c>
      <c r="AZ159" s="384"/>
      <c r="BA159" s="384">
        <v>0</v>
      </c>
      <c r="BB159" s="383">
        <v>174155.17333333334</v>
      </c>
      <c r="BC159" s="385">
        <v>179001.63166666668</v>
      </c>
      <c r="BD159" s="385"/>
      <c r="BE159" s="386"/>
      <c r="BF159" s="386">
        <v>0</v>
      </c>
      <c r="BG159" s="386">
        <v>0</v>
      </c>
      <c r="BH159" s="386">
        <v>0</v>
      </c>
      <c r="BI159" s="386"/>
      <c r="BJ159" s="386">
        <v>0</v>
      </c>
      <c r="BK159" s="386">
        <v>0</v>
      </c>
      <c r="BL159" s="385">
        <v>-921.49333333333334</v>
      </c>
      <c r="BM159" s="385">
        <v>-3924.9650000000001</v>
      </c>
      <c r="BN159" s="386"/>
      <c r="BO159" s="386"/>
      <c r="BP159" s="385">
        <v>174155.17333333334</v>
      </c>
      <c r="BQ159" s="387">
        <v>179001.63166666668</v>
      </c>
      <c r="BR159" s="387"/>
      <c r="BS159" s="388"/>
      <c r="BT159" s="388">
        <v>0</v>
      </c>
      <c r="BU159" s="388">
        <v>0</v>
      </c>
      <c r="BV159" s="388">
        <v>0</v>
      </c>
      <c r="BW159" s="388"/>
      <c r="BX159" s="388">
        <v>0</v>
      </c>
      <c r="BY159" s="388">
        <v>0</v>
      </c>
      <c r="BZ159" s="387">
        <v>-921.49333333333334</v>
      </c>
      <c r="CA159" s="387">
        <v>-3924.9650000000001</v>
      </c>
      <c r="CB159" s="388"/>
      <c r="CC159" s="388"/>
      <c r="CD159" s="387">
        <v>174155.17333333334</v>
      </c>
      <c r="CE159" s="389">
        <v>179001.63166666668</v>
      </c>
      <c r="CF159" s="389">
        <v>31799.040000000005</v>
      </c>
      <c r="CG159" s="390"/>
      <c r="CH159" s="390">
        <v>0</v>
      </c>
      <c r="CI159" s="390">
        <v>0</v>
      </c>
      <c r="CJ159" s="390">
        <v>0</v>
      </c>
      <c r="CK159" s="390">
        <v>0</v>
      </c>
      <c r="CL159" s="390">
        <v>0</v>
      </c>
      <c r="CM159" s="390">
        <v>0</v>
      </c>
      <c r="CN159" s="389">
        <v>-921.49333333333334</v>
      </c>
      <c r="CO159" s="389">
        <v>-3924.9650000000001</v>
      </c>
      <c r="CP159" s="390"/>
      <c r="CQ159" s="390"/>
      <c r="CR159" s="389">
        <v>205954.21333333335</v>
      </c>
      <c r="CS159" s="391">
        <v>179001.63166666668</v>
      </c>
      <c r="CT159" s="391"/>
      <c r="CU159" s="392"/>
      <c r="CV159" s="392">
        <v>0</v>
      </c>
      <c r="CW159" s="392">
        <v>0</v>
      </c>
      <c r="CX159" s="392">
        <v>0</v>
      </c>
      <c r="CY159" s="392"/>
      <c r="CZ159" s="392">
        <v>0</v>
      </c>
      <c r="DA159" s="392">
        <v>0</v>
      </c>
      <c r="DB159" s="391">
        <v>-921.49333333333334</v>
      </c>
      <c r="DC159" s="391">
        <v>-3924.9650000000001</v>
      </c>
      <c r="DD159" s="392"/>
      <c r="DE159" s="392"/>
      <c r="DF159" s="391">
        <v>174155.17333333334</v>
      </c>
      <c r="DG159" s="385">
        <v>179001.63166666668</v>
      </c>
      <c r="DH159" s="385"/>
      <c r="DI159" s="386"/>
      <c r="DJ159" s="386">
        <v>0</v>
      </c>
      <c r="DK159" s="386">
        <v>0</v>
      </c>
      <c r="DL159" s="386">
        <v>0</v>
      </c>
      <c r="DM159" s="386"/>
      <c r="DN159" s="386">
        <v>0</v>
      </c>
      <c r="DO159" s="386">
        <v>0</v>
      </c>
      <c r="DP159" s="385">
        <v>-921.49333333333334</v>
      </c>
      <c r="DQ159" s="385">
        <v>-3924.9650000000001</v>
      </c>
      <c r="DR159" s="386"/>
      <c r="DS159" s="386"/>
      <c r="DT159" s="385">
        <v>174155.17333333334</v>
      </c>
      <c r="DU159" s="393">
        <v>179001.63166666668</v>
      </c>
      <c r="DV159" s="393"/>
      <c r="DW159" s="394"/>
      <c r="DX159" s="394">
        <v>0</v>
      </c>
      <c r="DY159" s="394">
        <v>0</v>
      </c>
      <c r="DZ159" s="394">
        <v>0</v>
      </c>
      <c r="EA159" s="394"/>
      <c r="EB159" s="394">
        <v>0</v>
      </c>
      <c r="EC159" s="394">
        <v>0</v>
      </c>
      <c r="ED159" s="393">
        <v>-921.49333333333334</v>
      </c>
      <c r="EE159" s="393">
        <v>-3924.9650000000001</v>
      </c>
      <c r="EF159" s="394"/>
      <c r="EG159" s="394"/>
      <c r="EH159" s="393">
        <v>174155.17333333334</v>
      </c>
      <c r="EI159" s="383">
        <v>179001.63166666668</v>
      </c>
      <c r="EJ159" s="383">
        <v>36058.812631578949</v>
      </c>
      <c r="EK159" s="384"/>
      <c r="EL159" s="384">
        <v>0</v>
      </c>
      <c r="EM159" s="384">
        <v>0</v>
      </c>
      <c r="EN159" s="384">
        <v>0</v>
      </c>
      <c r="EO159" s="384">
        <v>0</v>
      </c>
      <c r="EP159" s="384">
        <v>0</v>
      </c>
      <c r="EQ159" s="384">
        <v>0</v>
      </c>
      <c r="ER159" s="383">
        <v>-921.49333333333334</v>
      </c>
      <c r="ES159" s="383">
        <v>-3924.9650000000001</v>
      </c>
      <c r="ET159" s="384"/>
      <c r="EU159" s="384"/>
      <c r="EV159" s="383">
        <v>210213.98596491228</v>
      </c>
      <c r="EW159" s="381">
        <v>179001.63166666668</v>
      </c>
      <c r="EX159" s="381"/>
      <c r="EY159" s="382"/>
      <c r="EZ159" s="382">
        <v>0</v>
      </c>
      <c r="FA159" s="382">
        <v>0</v>
      </c>
      <c r="FB159" s="382">
        <v>0</v>
      </c>
      <c r="FC159" s="382"/>
      <c r="FD159" s="382">
        <v>0</v>
      </c>
      <c r="FE159" s="382">
        <v>0</v>
      </c>
      <c r="FF159" s="381">
        <v>-921.49333333333334</v>
      </c>
      <c r="FG159" s="381">
        <v>-3924.9650000000001</v>
      </c>
      <c r="FH159" s="382"/>
      <c r="FI159" s="382"/>
      <c r="FJ159" s="381">
        <v>174155.17333333334</v>
      </c>
      <c r="FK159" s="387">
        <v>179001.63166666668</v>
      </c>
      <c r="FL159" s="387"/>
      <c r="FM159" s="388"/>
      <c r="FN159" s="388">
        <v>0</v>
      </c>
      <c r="FO159" s="388">
        <v>0</v>
      </c>
      <c r="FP159" s="388">
        <v>0</v>
      </c>
      <c r="FQ159" s="388"/>
      <c r="FR159" s="388">
        <v>0</v>
      </c>
      <c r="FS159" s="388">
        <v>0</v>
      </c>
      <c r="FT159" s="387">
        <v>-921.49333333333334</v>
      </c>
      <c r="FU159" s="387">
        <v>-3924.9650000000001</v>
      </c>
      <c r="FV159" s="388"/>
      <c r="FW159" s="388"/>
      <c r="FX159" s="387">
        <v>174155.17333333334</v>
      </c>
      <c r="FY159" s="378"/>
      <c r="FZ159" s="395">
        <f t="shared" si="16"/>
        <v>2261828.7926315786</v>
      </c>
      <c r="GA159" s="395">
        <f t="shared" si="16"/>
        <v>0</v>
      </c>
      <c r="GB159" s="395">
        <f t="shared" si="16"/>
        <v>0</v>
      </c>
      <c r="GC159" s="395">
        <f t="shared" si="16"/>
        <v>-11057.920000000004</v>
      </c>
      <c r="GD159" s="395">
        <f t="shared" si="16"/>
        <v>-47099.579999999987</v>
      </c>
      <c r="GE159" s="395">
        <f t="shared" si="16"/>
        <v>0</v>
      </c>
      <c r="GF159" s="378"/>
      <c r="GG159" s="395">
        <f t="shared" si="17"/>
        <v>582956.25500000012</v>
      </c>
      <c r="GH159" s="395">
        <f t="shared" si="15"/>
        <v>0</v>
      </c>
      <c r="GI159" s="395">
        <f t="shared" si="15"/>
        <v>0</v>
      </c>
      <c r="GJ159" s="395">
        <f t="shared" si="15"/>
        <v>-2764.48</v>
      </c>
      <c r="GK159" s="395">
        <f t="shared" si="15"/>
        <v>-11774.895</v>
      </c>
      <c r="GL159" s="395">
        <f t="shared" si="15"/>
        <v>0</v>
      </c>
      <c r="GM159" s="395"/>
      <c r="GN159" s="395">
        <v>0</v>
      </c>
      <c r="GO159" s="377">
        <v>0</v>
      </c>
      <c r="GP159" s="378"/>
      <c r="GQ159" s="378"/>
      <c r="GR159" s="378"/>
      <c r="GS159" s="378"/>
      <c r="GT159" s="378"/>
      <c r="GU159" s="378">
        <v>8183</v>
      </c>
      <c r="GV159" s="378"/>
      <c r="GW159" s="378"/>
      <c r="GX159" s="378"/>
      <c r="GY159" s="378">
        <f t="shared" si="18"/>
        <v>582956.25500000012</v>
      </c>
      <c r="GZ159" s="378">
        <f t="shared" si="19"/>
        <v>0</v>
      </c>
      <c r="HA159" s="378">
        <f t="shared" si="20"/>
        <v>0</v>
      </c>
    </row>
    <row r="160" spans="1:209" customFormat="1" ht="15">
      <c r="A160" s="266">
        <v>2293</v>
      </c>
      <c r="B160" s="266">
        <v>103317</v>
      </c>
      <c r="C160" s="266" t="s">
        <v>630</v>
      </c>
      <c r="D160" s="175" t="s">
        <v>410</v>
      </c>
      <c r="E160" s="267" t="s">
        <v>573</v>
      </c>
      <c r="F160" s="267" t="s">
        <v>571</v>
      </c>
      <c r="G160" s="320"/>
      <c r="H160" s="377">
        <v>3364050.0147690508</v>
      </c>
      <c r="I160" s="377">
        <v>-14917.759999999998</v>
      </c>
      <c r="J160" s="377">
        <v>-41074.75</v>
      </c>
      <c r="K160" s="377">
        <v>3308057.504769051</v>
      </c>
      <c r="L160" s="378"/>
      <c r="M160" s="379">
        <v>280337.50123075425</v>
      </c>
      <c r="N160" s="379">
        <v>51186.720000000001</v>
      </c>
      <c r="O160" s="380"/>
      <c r="P160" s="380">
        <v>0</v>
      </c>
      <c r="Q160" s="380">
        <v>0</v>
      </c>
      <c r="R160" s="380">
        <v>0</v>
      </c>
      <c r="S160" s="380">
        <v>0</v>
      </c>
      <c r="T160" s="380">
        <v>0</v>
      </c>
      <c r="U160" s="380">
        <v>0</v>
      </c>
      <c r="V160" s="379">
        <v>-1243.1466666666665</v>
      </c>
      <c r="W160" s="379">
        <v>-3422.8958333333335</v>
      </c>
      <c r="X160" s="380"/>
      <c r="Y160" s="380">
        <v>0</v>
      </c>
      <c r="Z160" s="379">
        <v>326858.1787307543</v>
      </c>
      <c r="AA160" s="381">
        <v>280337.50123075425</v>
      </c>
      <c r="AB160" s="381"/>
      <c r="AC160" s="382"/>
      <c r="AD160" s="382">
        <v>0</v>
      </c>
      <c r="AE160" s="382">
        <v>0</v>
      </c>
      <c r="AF160" s="382">
        <v>0</v>
      </c>
      <c r="AG160" s="382"/>
      <c r="AH160" s="382">
        <v>0</v>
      </c>
      <c r="AI160" s="382">
        <v>0</v>
      </c>
      <c r="AJ160" s="381">
        <v>-1243.1466666666665</v>
      </c>
      <c r="AK160" s="381">
        <v>-3422.8958333333335</v>
      </c>
      <c r="AL160" s="382"/>
      <c r="AM160" s="382">
        <v>0</v>
      </c>
      <c r="AN160" s="381">
        <v>275671.45873075427</v>
      </c>
      <c r="AO160" s="383">
        <v>280337.50123075425</v>
      </c>
      <c r="AP160" s="383"/>
      <c r="AQ160" s="384"/>
      <c r="AR160" s="384">
        <v>0</v>
      </c>
      <c r="AS160" s="384">
        <v>0</v>
      </c>
      <c r="AT160" s="384">
        <v>0</v>
      </c>
      <c r="AU160" s="384"/>
      <c r="AV160" s="384">
        <v>0</v>
      </c>
      <c r="AW160" s="384">
        <v>0</v>
      </c>
      <c r="AX160" s="383">
        <v>-1243.1466666666665</v>
      </c>
      <c r="AY160" s="383">
        <v>-3422.8958333333335</v>
      </c>
      <c r="AZ160" s="384"/>
      <c r="BA160" s="384">
        <v>0</v>
      </c>
      <c r="BB160" s="383">
        <v>275671.45873075427</v>
      </c>
      <c r="BC160" s="385">
        <v>280337.50123075425</v>
      </c>
      <c r="BD160" s="385"/>
      <c r="BE160" s="386"/>
      <c r="BF160" s="386">
        <v>0</v>
      </c>
      <c r="BG160" s="386">
        <v>0</v>
      </c>
      <c r="BH160" s="386">
        <v>0</v>
      </c>
      <c r="BI160" s="386"/>
      <c r="BJ160" s="386">
        <v>0</v>
      </c>
      <c r="BK160" s="386">
        <v>0</v>
      </c>
      <c r="BL160" s="385">
        <v>-1243.1466666666665</v>
      </c>
      <c r="BM160" s="385">
        <v>-3422.8958333333335</v>
      </c>
      <c r="BN160" s="386"/>
      <c r="BO160" s="386"/>
      <c r="BP160" s="385">
        <v>275671.45873075427</v>
      </c>
      <c r="BQ160" s="387">
        <v>280337.50123075425</v>
      </c>
      <c r="BR160" s="387"/>
      <c r="BS160" s="388"/>
      <c r="BT160" s="388">
        <v>0</v>
      </c>
      <c r="BU160" s="388">
        <v>0</v>
      </c>
      <c r="BV160" s="388">
        <v>0</v>
      </c>
      <c r="BW160" s="388"/>
      <c r="BX160" s="388">
        <v>0</v>
      </c>
      <c r="BY160" s="388">
        <v>0</v>
      </c>
      <c r="BZ160" s="387">
        <v>-1243.1466666666665</v>
      </c>
      <c r="CA160" s="387">
        <v>-3422.8958333333335</v>
      </c>
      <c r="CB160" s="388"/>
      <c r="CC160" s="388"/>
      <c r="CD160" s="387">
        <v>275671.45873075427</v>
      </c>
      <c r="CE160" s="389">
        <v>280337.50123075425</v>
      </c>
      <c r="CF160" s="389">
        <v>60590.400000000001</v>
      </c>
      <c r="CG160" s="390"/>
      <c r="CH160" s="390">
        <v>0</v>
      </c>
      <c r="CI160" s="390">
        <v>0</v>
      </c>
      <c r="CJ160" s="390">
        <v>0</v>
      </c>
      <c r="CK160" s="390">
        <v>0</v>
      </c>
      <c r="CL160" s="390">
        <v>0</v>
      </c>
      <c r="CM160" s="390">
        <v>0</v>
      </c>
      <c r="CN160" s="389">
        <v>-1243.1466666666665</v>
      </c>
      <c r="CO160" s="389">
        <v>-3422.8958333333335</v>
      </c>
      <c r="CP160" s="390"/>
      <c r="CQ160" s="390"/>
      <c r="CR160" s="389">
        <v>336261.85873075429</v>
      </c>
      <c r="CS160" s="391">
        <v>280337.50123075425</v>
      </c>
      <c r="CT160" s="391"/>
      <c r="CU160" s="392"/>
      <c r="CV160" s="392">
        <v>0</v>
      </c>
      <c r="CW160" s="392">
        <v>0</v>
      </c>
      <c r="CX160" s="392">
        <v>0</v>
      </c>
      <c r="CY160" s="392"/>
      <c r="CZ160" s="392">
        <v>0</v>
      </c>
      <c r="DA160" s="392">
        <v>0</v>
      </c>
      <c r="DB160" s="391">
        <v>-1243.1466666666665</v>
      </c>
      <c r="DC160" s="391">
        <v>-3422.8958333333335</v>
      </c>
      <c r="DD160" s="392"/>
      <c r="DE160" s="392"/>
      <c r="DF160" s="391">
        <v>275671.45873075427</v>
      </c>
      <c r="DG160" s="385">
        <v>280337.50123075425</v>
      </c>
      <c r="DH160" s="385"/>
      <c r="DI160" s="386"/>
      <c r="DJ160" s="386">
        <v>0</v>
      </c>
      <c r="DK160" s="386">
        <v>0</v>
      </c>
      <c r="DL160" s="386">
        <v>0</v>
      </c>
      <c r="DM160" s="386"/>
      <c r="DN160" s="386">
        <v>0</v>
      </c>
      <c r="DO160" s="386">
        <v>0</v>
      </c>
      <c r="DP160" s="385">
        <v>-1243.1466666666665</v>
      </c>
      <c r="DQ160" s="385">
        <v>-3422.8958333333335</v>
      </c>
      <c r="DR160" s="386"/>
      <c r="DS160" s="386"/>
      <c r="DT160" s="385">
        <v>275671.45873075427</v>
      </c>
      <c r="DU160" s="393">
        <v>280337.50123075425</v>
      </c>
      <c r="DV160" s="393"/>
      <c r="DW160" s="394"/>
      <c r="DX160" s="394">
        <v>0</v>
      </c>
      <c r="DY160" s="394">
        <v>0</v>
      </c>
      <c r="DZ160" s="394">
        <v>0</v>
      </c>
      <c r="EA160" s="394"/>
      <c r="EB160" s="394">
        <v>0</v>
      </c>
      <c r="EC160" s="394">
        <v>0</v>
      </c>
      <c r="ED160" s="393">
        <v>-1243.1466666666665</v>
      </c>
      <c r="EE160" s="393">
        <v>-3422.8958333333335</v>
      </c>
      <c r="EF160" s="394"/>
      <c r="EG160" s="394"/>
      <c r="EH160" s="393">
        <v>275671.45873075427</v>
      </c>
      <c r="EI160" s="383">
        <v>280337.50123075425</v>
      </c>
      <c r="EJ160" s="383">
        <v>46877.002105263156</v>
      </c>
      <c r="EK160" s="384"/>
      <c r="EL160" s="384">
        <v>0</v>
      </c>
      <c r="EM160" s="384">
        <v>0</v>
      </c>
      <c r="EN160" s="384">
        <v>0</v>
      </c>
      <c r="EO160" s="384">
        <v>0</v>
      </c>
      <c r="EP160" s="384">
        <v>0</v>
      </c>
      <c r="EQ160" s="384">
        <v>0</v>
      </c>
      <c r="ER160" s="383">
        <v>-1243.1466666666665</v>
      </c>
      <c r="ES160" s="383">
        <v>-3422.8958333333335</v>
      </c>
      <c r="ET160" s="384"/>
      <c r="EU160" s="384"/>
      <c r="EV160" s="383">
        <v>322548.46083601745</v>
      </c>
      <c r="EW160" s="381">
        <v>280337.50123075425</v>
      </c>
      <c r="EX160" s="381"/>
      <c r="EY160" s="382"/>
      <c r="EZ160" s="382">
        <v>0</v>
      </c>
      <c r="FA160" s="382">
        <v>0</v>
      </c>
      <c r="FB160" s="382">
        <v>0</v>
      </c>
      <c r="FC160" s="382"/>
      <c r="FD160" s="382">
        <v>0</v>
      </c>
      <c r="FE160" s="382">
        <v>0</v>
      </c>
      <c r="FF160" s="381">
        <v>-1243.1466666666665</v>
      </c>
      <c r="FG160" s="381">
        <v>-3422.8958333333335</v>
      </c>
      <c r="FH160" s="382"/>
      <c r="FI160" s="382"/>
      <c r="FJ160" s="381">
        <v>275671.45873075427</v>
      </c>
      <c r="FK160" s="387">
        <v>280337.50123075425</v>
      </c>
      <c r="FL160" s="387"/>
      <c r="FM160" s="388"/>
      <c r="FN160" s="388">
        <v>0</v>
      </c>
      <c r="FO160" s="388">
        <v>0</v>
      </c>
      <c r="FP160" s="388">
        <v>0</v>
      </c>
      <c r="FQ160" s="388"/>
      <c r="FR160" s="388">
        <v>0</v>
      </c>
      <c r="FS160" s="388">
        <v>0</v>
      </c>
      <c r="FT160" s="387">
        <v>-1243.1466666666665</v>
      </c>
      <c r="FU160" s="387">
        <v>-3422.8958333333335</v>
      </c>
      <c r="FV160" s="388"/>
      <c r="FW160" s="388"/>
      <c r="FX160" s="387">
        <v>275671.45873075427</v>
      </c>
      <c r="FY160" s="378"/>
      <c r="FZ160" s="395">
        <f t="shared" si="16"/>
        <v>3522704.1368743144</v>
      </c>
      <c r="GA160" s="395">
        <f t="shared" si="16"/>
        <v>0</v>
      </c>
      <c r="GB160" s="395">
        <f t="shared" si="16"/>
        <v>0</v>
      </c>
      <c r="GC160" s="395">
        <f t="shared" si="16"/>
        <v>-14917.760000000002</v>
      </c>
      <c r="GD160" s="395">
        <f t="shared" si="16"/>
        <v>-41074.75</v>
      </c>
      <c r="GE160" s="395">
        <f t="shared" si="16"/>
        <v>0</v>
      </c>
      <c r="GF160" s="378"/>
      <c r="GG160" s="395">
        <f t="shared" si="17"/>
        <v>892199.22369226278</v>
      </c>
      <c r="GH160" s="395">
        <f t="shared" si="15"/>
        <v>0</v>
      </c>
      <c r="GI160" s="395">
        <f t="shared" si="15"/>
        <v>0</v>
      </c>
      <c r="GJ160" s="395">
        <f t="shared" si="15"/>
        <v>-3729.4399999999996</v>
      </c>
      <c r="GK160" s="395">
        <f t="shared" si="15"/>
        <v>-10268.6875</v>
      </c>
      <c r="GL160" s="395">
        <f t="shared" si="15"/>
        <v>0</v>
      </c>
      <c r="GM160" s="395"/>
      <c r="GN160" s="395">
        <v>0</v>
      </c>
      <c r="GO160" s="377">
        <v>0</v>
      </c>
      <c r="GP160" s="378"/>
      <c r="GQ160" s="378"/>
      <c r="GR160" s="378"/>
      <c r="GS160" s="378"/>
      <c r="GT160" s="378"/>
      <c r="GU160" s="378">
        <v>8833</v>
      </c>
      <c r="GV160" s="378"/>
      <c r="GW160" s="378"/>
      <c r="GX160" s="378"/>
      <c r="GY160" s="378">
        <f t="shared" si="18"/>
        <v>892199.22369226278</v>
      </c>
      <c r="GZ160" s="378">
        <f t="shared" si="19"/>
        <v>0</v>
      </c>
      <c r="HA160" s="378">
        <f t="shared" si="20"/>
        <v>0</v>
      </c>
    </row>
    <row r="161" spans="1:209" customFormat="1" ht="15">
      <c r="A161" s="266">
        <v>2278</v>
      </c>
      <c r="B161" s="266">
        <v>103310</v>
      </c>
      <c r="C161" s="266" t="s">
        <v>780</v>
      </c>
      <c r="D161" s="175" t="s">
        <v>559</v>
      </c>
      <c r="E161" s="267" t="s">
        <v>573</v>
      </c>
      <c r="F161" s="267" t="s">
        <v>571</v>
      </c>
      <c r="G161" s="320"/>
      <c r="H161" s="377">
        <v>2493745.2232283941</v>
      </c>
      <c r="I161" s="377">
        <v>-10458.08</v>
      </c>
      <c r="J161" s="377">
        <v>-24535.64</v>
      </c>
      <c r="K161" s="377">
        <v>2458751.5032283938</v>
      </c>
      <c r="L161" s="378"/>
      <c r="M161" s="379">
        <v>207812.10193569949</v>
      </c>
      <c r="N161" s="379">
        <v>0</v>
      </c>
      <c r="O161" s="380"/>
      <c r="P161" s="380">
        <v>0</v>
      </c>
      <c r="Q161" s="380">
        <v>0</v>
      </c>
      <c r="R161" s="380">
        <v>0</v>
      </c>
      <c r="S161" s="380">
        <v>0</v>
      </c>
      <c r="T161" s="380">
        <v>0</v>
      </c>
      <c r="U161" s="380">
        <v>0</v>
      </c>
      <c r="V161" s="379">
        <v>-871.50666666666666</v>
      </c>
      <c r="W161" s="379">
        <v>-2044.6366666666665</v>
      </c>
      <c r="X161" s="380"/>
      <c r="Y161" s="380">
        <v>0</v>
      </c>
      <c r="Z161" s="379">
        <v>204895.95860236618</v>
      </c>
      <c r="AA161" s="381">
        <v>207812.10193569949</v>
      </c>
      <c r="AB161" s="381"/>
      <c r="AC161" s="382"/>
      <c r="AD161" s="382">
        <v>0</v>
      </c>
      <c r="AE161" s="382">
        <v>0</v>
      </c>
      <c r="AF161" s="382">
        <v>0</v>
      </c>
      <c r="AG161" s="382"/>
      <c r="AH161" s="382">
        <v>0</v>
      </c>
      <c r="AI161" s="382">
        <v>0</v>
      </c>
      <c r="AJ161" s="381">
        <v>-871.50666666666666</v>
      </c>
      <c r="AK161" s="381">
        <v>-2044.6366666666665</v>
      </c>
      <c r="AL161" s="382"/>
      <c r="AM161" s="382">
        <v>0</v>
      </c>
      <c r="AN161" s="381">
        <v>204895.95860236618</v>
      </c>
      <c r="AO161" s="383">
        <v>207812.10193569949</v>
      </c>
      <c r="AP161" s="383"/>
      <c r="AQ161" s="384"/>
      <c r="AR161" s="384">
        <v>0</v>
      </c>
      <c r="AS161" s="384">
        <v>0</v>
      </c>
      <c r="AT161" s="384">
        <v>0</v>
      </c>
      <c r="AU161" s="384"/>
      <c r="AV161" s="384">
        <v>0</v>
      </c>
      <c r="AW161" s="384">
        <v>0</v>
      </c>
      <c r="AX161" s="383">
        <v>-871.50666666666666</v>
      </c>
      <c r="AY161" s="383">
        <v>-2044.6366666666665</v>
      </c>
      <c r="AZ161" s="384"/>
      <c r="BA161" s="384">
        <v>0</v>
      </c>
      <c r="BB161" s="383">
        <v>204895.95860236618</v>
      </c>
      <c r="BC161" s="385">
        <v>207812.10193569949</v>
      </c>
      <c r="BD161" s="385"/>
      <c r="BE161" s="386"/>
      <c r="BF161" s="386">
        <v>0</v>
      </c>
      <c r="BG161" s="386">
        <v>0</v>
      </c>
      <c r="BH161" s="386">
        <v>0</v>
      </c>
      <c r="BI161" s="386"/>
      <c r="BJ161" s="386">
        <v>0</v>
      </c>
      <c r="BK161" s="386">
        <v>0</v>
      </c>
      <c r="BL161" s="385">
        <v>-871.50666666666666</v>
      </c>
      <c r="BM161" s="385">
        <v>-2044.6366666666665</v>
      </c>
      <c r="BN161" s="386"/>
      <c r="BO161" s="386"/>
      <c r="BP161" s="385">
        <v>204895.95860236618</v>
      </c>
      <c r="BQ161" s="387">
        <v>207812.10193569949</v>
      </c>
      <c r="BR161" s="387"/>
      <c r="BS161" s="388"/>
      <c r="BT161" s="388">
        <v>0</v>
      </c>
      <c r="BU161" s="388">
        <v>0</v>
      </c>
      <c r="BV161" s="388">
        <v>0</v>
      </c>
      <c r="BW161" s="388"/>
      <c r="BX161" s="388">
        <v>0</v>
      </c>
      <c r="BY161" s="388">
        <v>0</v>
      </c>
      <c r="BZ161" s="387">
        <v>-871.50666666666666</v>
      </c>
      <c r="CA161" s="387">
        <v>-2044.6366666666665</v>
      </c>
      <c r="CB161" s="388"/>
      <c r="CC161" s="388"/>
      <c r="CD161" s="387">
        <v>204895.95860236618</v>
      </c>
      <c r="CE161" s="389">
        <v>207812.10193569949</v>
      </c>
      <c r="CF161" s="389">
        <v>0</v>
      </c>
      <c r="CG161" s="390"/>
      <c r="CH161" s="390">
        <v>0</v>
      </c>
      <c r="CI161" s="390">
        <v>0</v>
      </c>
      <c r="CJ161" s="390">
        <v>0</v>
      </c>
      <c r="CK161" s="390">
        <v>0</v>
      </c>
      <c r="CL161" s="390">
        <v>0</v>
      </c>
      <c r="CM161" s="390">
        <v>0</v>
      </c>
      <c r="CN161" s="389">
        <v>-871.50666666666666</v>
      </c>
      <c r="CO161" s="389">
        <v>-2044.6366666666665</v>
      </c>
      <c r="CP161" s="390"/>
      <c r="CQ161" s="390"/>
      <c r="CR161" s="389">
        <v>204895.95860236618</v>
      </c>
      <c r="CS161" s="391">
        <v>207812.10193569949</v>
      </c>
      <c r="CT161" s="391"/>
      <c r="CU161" s="392"/>
      <c r="CV161" s="392">
        <v>0</v>
      </c>
      <c r="CW161" s="392">
        <v>0</v>
      </c>
      <c r="CX161" s="392">
        <v>0</v>
      </c>
      <c r="CY161" s="392"/>
      <c r="CZ161" s="392">
        <v>0</v>
      </c>
      <c r="DA161" s="392">
        <v>0</v>
      </c>
      <c r="DB161" s="391">
        <v>-871.50666666666666</v>
      </c>
      <c r="DC161" s="391">
        <v>-2044.6366666666665</v>
      </c>
      <c r="DD161" s="392"/>
      <c r="DE161" s="392"/>
      <c r="DF161" s="391">
        <v>204895.95860236618</v>
      </c>
      <c r="DG161" s="385">
        <v>207812.10193569949</v>
      </c>
      <c r="DH161" s="385"/>
      <c r="DI161" s="386"/>
      <c r="DJ161" s="386">
        <v>0</v>
      </c>
      <c r="DK161" s="386">
        <v>0</v>
      </c>
      <c r="DL161" s="386">
        <v>0</v>
      </c>
      <c r="DM161" s="386"/>
      <c r="DN161" s="386">
        <v>0</v>
      </c>
      <c r="DO161" s="386">
        <v>0</v>
      </c>
      <c r="DP161" s="385">
        <v>-871.50666666666666</v>
      </c>
      <c r="DQ161" s="385">
        <v>-2044.6366666666665</v>
      </c>
      <c r="DR161" s="386"/>
      <c r="DS161" s="386"/>
      <c r="DT161" s="385">
        <v>204895.95860236618</v>
      </c>
      <c r="DU161" s="393">
        <v>207812.10193569949</v>
      </c>
      <c r="DV161" s="393"/>
      <c r="DW161" s="394"/>
      <c r="DX161" s="394">
        <v>0</v>
      </c>
      <c r="DY161" s="394">
        <v>0</v>
      </c>
      <c r="DZ161" s="394">
        <v>0</v>
      </c>
      <c r="EA161" s="394"/>
      <c r="EB161" s="394">
        <v>0</v>
      </c>
      <c r="EC161" s="394">
        <v>0</v>
      </c>
      <c r="ED161" s="393">
        <v>-871.50666666666666</v>
      </c>
      <c r="EE161" s="393">
        <v>-2044.6366666666665</v>
      </c>
      <c r="EF161" s="394"/>
      <c r="EG161" s="394"/>
      <c r="EH161" s="393">
        <v>204895.95860236618</v>
      </c>
      <c r="EI161" s="383">
        <v>207812.10193569949</v>
      </c>
      <c r="EJ161" s="383">
        <v>0</v>
      </c>
      <c r="EK161" s="384"/>
      <c r="EL161" s="384">
        <v>0</v>
      </c>
      <c r="EM161" s="384">
        <v>0</v>
      </c>
      <c r="EN161" s="384">
        <v>0</v>
      </c>
      <c r="EO161" s="384">
        <v>0</v>
      </c>
      <c r="EP161" s="384">
        <v>0</v>
      </c>
      <c r="EQ161" s="384">
        <v>0</v>
      </c>
      <c r="ER161" s="383">
        <v>-871.50666666666666</v>
      </c>
      <c r="ES161" s="383">
        <v>-2044.6366666666665</v>
      </c>
      <c r="ET161" s="384"/>
      <c r="EU161" s="384"/>
      <c r="EV161" s="383">
        <v>204895.95860236618</v>
      </c>
      <c r="EW161" s="381">
        <v>207812.10193569949</v>
      </c>
      <c r="EX161" s="381"/>
      <c r="EY161" s="382"/>
      <c r="EZ161" s="382">
        <v>0</v>
      </c>
      <c r="FA161" s="382">
        <v>0</v>
      </c>
      <c r="FB161" s="382">
        <v>0</v>
      </c>
      <c r="FC161" s="382"/>
      <c r="FD161" s="382">
        <v>0</v>
      </c>
      <c r="FE161" s="382">
        <v>0</v>
      </c>
      <c r="FF161" s="381">
        <v>-871.50666666666666</v>
      </c>
      <c r="FG161" s="381">
        <v>-2044.6366666666665</v>
      </c>
      <c r="FH161" s="382"/>
      <c r="FI161" s="382"/>
      <c r="FJ161" s="381">
        <v>204895.95860236618</v>
      </c>
      <c r="FK161" s="387">
        <v>207812.10193569949</v>
      </c>
      <c r="FL161" s="387"/>
      <c r="FM161" s="388"/>
      <c r="FN161" s="388">
        <v>0</v>
      </c>
      <c r="FO161" s="388">
        <v>0</v>
      </c>
      <c r="FP161" s="388">
        <v>0</v>
      </c>
      <c r="FQ161" s="388"/>
      <c r="FR161" s="388">
        <v>0</v>
      </c>
      <c r="FS161" s="388">
        <v>0</v>
      </c>
      <c r="FT161" s="387">
        <v>-871.50666666666666</v>
      </c>
      <c r="FU161" s="387">
        <v>-2044.6366666666665</v>
      </c>
      <c r="FV161" s="388"/>
      <c r="FW161" s="388"/>
      <c r="FX161" s="387">
        <v>204895.95860236618</v>
      </c>
      <c r="FY161" s="378"/>
      <c r="FZ161" s="395">
        <f t="shared" si="16"/>
        <v>2493745.2232283945</v>
      </c>
      <c r="GA161" s="395">
        <f t="shared" si="16"/>
        <v>0</v>
      </c>
      <c r="GB161" s="395">
        <f t="shared" si="16"/>
        <v>0</v>
      </c>
      <c r="GC161" s="395">
        <f t="shared" si="16"/>
        <v>-10458.079999999996</v>
      </c>
      <c r="GD161" s="395">
        <f t="shared" si="16"/>
        <v>-24535.639999999996</v>
      </c>
      <c r="GE161" s="395">
        <f t="shared" si="16"/>
        <v>0</v>
      </c>
      <c r="GF161" s="378"/>
      <c r="GG161" s="395">
        <f t="shared" si="17"/>
        <v>623436.30580709851</v>
      </c>
      <c r="GH161" s="395">
        <f t="shared" si="15"/>
        <v>0</v>
      </c>
      <c r="GI161" s="395">
        <f t="shared" si="15"/>
        <v>0</v>
      </c>
      <c r="GJ161" s="395">
        <f t="shared" si="15"/>
        <v>-2614.52</v>
      </c>
      <c r="GK161" s="395">
        <f t="shared" si="15"/>
        <v>-6133.91</v>
      </c>
      <c r="GL161" s="395">
        <f t="shared" si="15"/>
        <v>0</v>
      </c>
      <c r="GM161" s="395"/>
      <c r="GN161" s="395">
        <v>0</v>
      </c>
      <c r="GO161" s="377">
        <v>0</v>
      </c>
      <c r="GP161" s="378"/>
      <c r="GQ161" s="378"/>
      <c r="GR161" s="378"/>
      <c r="GS161" s="378"/>
      <c r="GT161" s="378"/>
      <c r="GU161" s="378">
        <v>8154</v>
      </c>
      <c r="GV161" s="378"/>
      <c r="GW161" s="378"/>
      <c r="GX161" s="378"/>
      <c r="GY161" s="378">
        <f t="shared" si="18"/>
        <v>623436.30580709851</v>
      </c>
      <c r="GZ161" s="378">
        <f t="shared" si="19"/>
        <v>0</v>
      </c>
      <c r="HA161" s="378">
        <f t="shared" si="20"/>
        <v>0</v>
      </c>
    </row>
    <row r="162" spans="1:209" customFormat="1" ht="15">
      <c r="A162" s="266">
        <v>2314</v>
      </c>
      <c r="B162" s="266">
        <v>103334</v>
      </c>
      <c r="C162" s="266" t="s">
        <v>726</v>
      </c>
      <c r="D162" s="175" t="s">
        <v>506</v>
      </c>
      <c r="E162" s="267" t="s">
        <v>573</v>
      </c>
      <c r="F162" s="267" t="s">
        <v>571</v>
      </c>
      <c r="G162" s="320"/>
      <c r="H162" s="377">
        <v>1133523.6106696264</v>
      </c>
      <c r="I162" s="377">
        <v>-5398.5599999999995</v>
      </c>
      <c r="J162" s="377">
        <v>-18595.43</v>
      </c>
      <c r="K162" s="377">
        <v>1109529.6206696264</v>
      </c>
      <c r="L162" s="378"/>
      <c r="M162" s="379">
        <v>94460.300889135528</v>
      </c>
      <c r="N162" s="379">
        <v>0</v>
      </c>
      <c r="O162" s="380"/>
      <c r="P162" s="380">
        <v>0</v>
      </c>
      <c r="Q162" s="380">
        <v>0</v>
      </c>
      <c r="R162" s="380">
        <v>0</v>
      </c>
      <c r="S162" s="380">
        <v>0</v>
      </c>
      <c r="T162" s="380">
        <v>0</v>
      </c>
      <c r="U162" s="380">
        <v>0</v>
      </c>
      <c r="V162" s="379">
        <v>-449.87999999999994</v>
      </c>
      <c r="W162" s="379">
        <v>-1549.6191666666666</v>
      </c>
      <c r="X162" s="380"/>
      <c r="Y162" s="380">
        <v>0</v>
      </c>
      <c r="Z162" s="379">
        <v>92460.801722468852</v>
      </c>
      <c r="AA162" s="381">
        <v>94460.300889135528</v>
      </c>
      <c r="AB162" s="381"/>
      <c r="AC162" s="382"/>
      <c r="AD162" s="382">
        <v>0</v>
      </c>
      <c r="AE162" s="382">
        <v>0</v>
      </c>
      <c r="AF162" s="382">
        <v>0</v>
      </c>
      <c r="AG162" s="382"/>
      <c r="AH162" s="382">
        <v>0</v>
      </c>
      <c r="AI162" s="382">
        <v>0</v>
      </c>
      <c r="AJ162" s="381">
        <v>-449.87999999999994</v>
      </c>
      <c r="AK162" s="381">
        <v>-1549.6191666666666</v>
      </c>
      <c r="AL162" s="382"/>
      <c r="AM162" s="382">
        <v>0</v>
      </c>
      <c r="AN162" s="381">
        <v>92460.801722468852</v>
      </c>
      <c r="AO162" s="383">
        <v>94460.300889135528</v>
      </c>
      <c r="AP162" s="383"/>
      <c r="AQ162" s="384"/>
      <c r="AR162" s="384">
        <v>0</v>
      </c>
      <c r="AS162" s="384">
        <v>0</v>
      </c>
      <c r="AT162" s="384">
        <v>0</v>
      </c>
      <c r="AU162" s="384"/>
      <c r="AV162" s="384">
        <v>0</v>
      </c>
      <c r="AW162" s="384">
        <v>0</v>
      </c>
      <c r="AX162" s="383">
        <v>-449.87999999999994</v>
      </c>
      <c r="AY162" s="383">
        <v>-1549.6191666666666</v>
      </c>
      <c r="AZ162" s="384"/>
      <c r="BA162" s="384">
        <v>0</v>
      </c>
      <c r="BB162" s="383">
        <v>92460.801722468852</v>
      </c>
      <c r="BC162" s="385">
        <v>94460.300889135528</v>
      </c>
      <c r="BD162" s="385"/>
      <c r="BE162" s="386"/>
      <c r="BF162" s="386">
        <v>0</v>
      </c>
      <c r="BG162" s="386">
        <v>0</v>
      </c>
      <c r="BH162" s="386">
        <v>0</v>
      </c>
      <c r="BI162" s="386"/>
      <c r="BJ162" s="386">
        <v>0</v>
      </c>
      <c r="BK162" s="386">
        <v>0</v>
      </c>
      <c r="BL162" s="385">
        <v>-449.87999999999994</v>
      </c>
      <c r="BM162" s="385">
        <v>-1549.6191666666666</v>
      </c>
      <c r="BN162" s="386"/>
      <c r="BO162" s="386"/>
      <c r="BP162" s="385">
        <v>92460.801722468852</v>
      </c>
      <c r="BQ162" s="387">
        <v>94460.300889135528</v>
      </c>
      <c r="BR162" s="387"/>
      <c r="BS162" s="388"/>
      <c r="BT162" s="388">
        <v>0</v>
      </c>
      <c r="BU162" s="388">
        <v>0</v>
      </c>
      <c r="BV162" s="388">
        <v>0</v>
      </c>
      <c r="BW162" s="388"/>
      <c r="BX162" s="388">
        <v>0</v>
      </c>
      <c r="BY162" s="388">
        <v>0</v>
      </c>
      <c r="BZ162" s="387">
        <v>-449.87999999999994</v>
      </c>
      <c r="CA162" s="387">
        <v>-1549.6191666666666</v>
      </c>
      <c r="CB162" s="388"/>
      <c r="CC162" s="388"/>
      <c r="CD162" s="387">
        <v>92460.801722468852</v>
      </c>
      <c r="CE162" s="389">
        <v>94460.300889135528</v>
      </c>
      <c r="CF162" s="389">
        <v>0</v>
      </c>
      <c r="CG162" s="390"/>
      <c r="CH162" s="390">
        <v>0</v>
      </c>
      <c r="CI162" s="390">
        <v>0</v>
      </c>
      <c r="CJ162" s="390">
        <v>0</v>
      </c>
      <c r="CK162" s="390">
        <v>0</v>
      </c>
      <c r="CL162" s="390">
        <v>0</v>
      </c>
      <c r="CM162" s="390">
        <v>0</v>
      </c>
      <c r="CN162" s="389">
        <v>-449.87999999999994</v>
      </c>
      <c r="CO162" s="389">
        <v>-1549.6191666666666</v>
      </c>
      <c r="CP162" s="390"/>
      <c r="CQ162" s="390"/>
      <c r="CR162" s="389">
        <v>92460.801722468852</v>
      </c>
      <c r="CS162" s="391">
        <v>94460.300889135528</v>
      </c>
      <c r="CT162" s="391"/>
      <c r="CU162" s="392"/>
      <c r="CV162" s="392">
        <v>0</v>
      </c>
      <c r="CW162" s="392">
        <v>0</v>
      </c>
      <c r="CX162" s="392">
        <v>0</v>
      </c>
      <c r="CY162" s="392"/>
      <c r="CZ162" s="392">
        <v>0</v>
      </c>
      <c r="DA162" s="392">
        <v>0</v>
      </c>
      <c r="DB162" s="391">
        <v>-449.87999999999994</v>
      </c>
      <c r="DC162" s="391">
        <v>-1549.6191666666666</v>
      </c>
      <c r="DD162" s="392"/>
      <c r="DE162" s="392"/>
      <c r="DF162" s="391">
        <v>92460.801722468852</v>
      </c>
      <c r="DG162" s="385">
        <v>94460.300889135528</v>
      </c>
      <c r="DH162" s="385"/>
      <c r="DI162" s="386"/>
      <c r="DJ162" s="386">
        <v>0</v>
      </c>
      <c r="DK162" s="386">
        <v>0</v>
      </c>
      <c r="DL162" s="386">
        <v>0</v>
      </c>
      <c r="DM162" s="386"/>
      <c r="DN162" s="386">
        <v>0</v>
      </c>
      <c r="DO162" s="386">
        <v>0</v>
      </c>
      <c r="DP162" s="385">
        <v>-449.87999999999994</v>
      </c>
      <c r="DQ162" s="385">
        <v>-1549.6191666666666</v>
      </c>
      <c r="DR162" s="386"/>
      <c r="DS162" s="386"/>
      <c r="DT162" s="385">
        <v>92460.801722468852</v>
      </c>
      <c r="DU162" s="393">
        <v>94460.300889135528</v>
      </c>
      <c r="DV162" s="393"/>
      <c r="DW162" s="394"/>
      <c r="DX162" s="394">
        <v>0</v>
      </c>
      <c r="DY162" s="394">
        <v>0</v>
      </c>
      <c r="DZ162" s="394">
        <v>0</v>
      </c>
      <c r="EA162" s="394"/>
      <c r="EB162" s="394">
        <v>0</v>
      </c>
      <c r="EC162" s="394">
        <v>0</v>
      </c>
      <c r="ED162" s="393">
        <v>-449.87999999999994</v>
      </c>
      <c r="EE162" s="393">
        <v>-1549.6191666666666</v>
      </c>
      <c r="EF162" s="394"/>
      <c r="EG162" s="394"/>
      <c r="EH162" s="393">
        <v>92460.801722468852</v>
      </c>
      <c r="EI162" s="383">
        <v>94460.300889135528</v>
      </c>
      <c r="EJ162" s="383">
        <v>0</v>
      </c>
      <c r="EK162" s="384"/>
      <c r="EL162" s="384">
        <v>0</v>
      </c>
      <c r="EM162" s="384">
        <v>0</v>
      </c>
      <c r="EN162" s="384">
        <v>0</v>
      </c>
      <c r="EO162" s="384">
        <v>0</v>
      </c>
      <c r="EP162" s="384">
        <v>0</v>
      </c>
      <c r="EQ162" s="384">
        <v>0</v>
      </c>
      <c r="ER162" s="383">
        <v>-449.87999999999994</v>
      </c>
      <c r="ES162" s="383">
        <v>-1549.6191666666666</v>
      </c>
      <c r="ET162" s="384"/>
      <c r="EU162" s="384"/>
      <c r="EV162" s="383">
        <v>92460.801722468852</v>
      </c>
      <c r="EW162" s="381">
        <v>94460.300889135528</v>
      </c>
      <c r="EX162" s="381"/>
      <c r="EY162" s="382"/>
      <c r="EZ162" s="382">
        <v>0</v>
      </c>
      <c r="FA162" s="382">
        <v>0</v>
      </c>
      <c r="FB162" s="382">
        <v>0</v>
      </c>
      <c r="FC162" s="382"/>
      <c r="FD162" s="382">
        <v>0</v>
      </c>
      <c r="FE162" s="382">
        <v>0</v>
      </c>
      <c r="FF162" s="381">
        <v>-449.87999999999994</v>
      </c>
      <c r="FG162" s="381">
        <v>-1549.6191666666666</v>
      </c>
      <c r="FH162" s="382"/>
      <c r="FI162" s="382"/>
      <c r="FJ162" s="381">
        <v>92460.801722468852</v>
      </c>
      <c r="FK162" s="387">
        <v>94460.300889135528</v>
      </c>
      <c r="FL162" s="387"/>
      <c r="FM162" s="388"/>
      <c r="FN162" s="388">
        <v>0</v>
      </c>
      <c r="FO162" s="388">
        <v>0</v>
      </c>
      <c r="FP162" s="388">
        <v>0</v>
      </c>
      <c r="FQ162" s="388"/>
      <c r="FR162" s="388">
        <v>0</v>
      </c>
      <c r="FS162" s="388">
        <v>0</v>
      </c>
      <c r="FT162" s="387">
        <v>-449.87999999999994</v>
      </c>
      <c r="FU162" s="387">
        <v>-1549.6191666666666</v>
      </c>
      <c r="FV162" s="388"/>
      <c r="FW162" s="388"/>
      <c r="FX162" s="387">
        <v>92460.801722468852</v>
      </c>
      <c r="FY162" s="378"/>
      <c r="FZ162" s="395">
        <f t="shared" si="16"/>
        <v>1133523.6106696266</v>
      </c>
      <c r="GA162" s="395">
        <f t="shared" si="16"/>
        <v>0</v>
      </c>
      <c r="GB162" s="395">
        <f t="shared" si="16"/>
        <v>0</v>
      </c>
      <c r="GC162" s="395">
        <f t="shared" si="16"/>
        <v>-5398.56</v>
      </c>
      <c r="GD162" s="395">
        <f t="shared" si="16"/>
        <v>-18595.430000000004</v>
      </c>
      <c r="GE162" s="395">
        <f t="shared" si="16"/>
        <v>0</v>
      </c>
      <c r="GF162" s="378"/>
      <c r="GG162" s="395">
        <f t="shared" si="17"/>
        <v>283380.9026674066</v>
      </c>
      <c r="GH162" s="395">
        <f t="shared" si="15"/>
        <v>0</v>
      </c>
      <c r="GI162" s="395">
        <f t="shared" si="15"/>
        <v>0</v>
      </c>
      <c r="GJ162" s="395">
        <f t="shared" si="15"/>
        <v>-1349.6399999999999</v>
      </c>
      <c r="GK162" s="395">
        <f t="shared" si="15"/>
        <v>-4648.8575000000001</v>
      </c>
      <c r="GL162" s="395">
        <f t="shared" si="15"/>
        <v>0</v>
      </c>
      <c r="GM162" s="395"/>
      <c r="GN162" s="395">
        <v>0</v>
      </c>
      <c r="GO162" s="377">
        <v>0</v>
      </c>
      <c r="GP162" s="378"/>
      <c r="GQ162" s="378"/>
      <c r="GR162" s="378"/>
      <c r="GS162" s="378"/>
      <c r="GT162" s="378"/>
      <c r="GU162" s="378">
        <v>9031.93</v>
      </c>
      <c r="GV162" s="378"/>
      <c r="GW162" s="378"/>
      <c r="GX162" s="378"/>
      <c r="GY162" s="378">
        <f t="shared" si="18"/>
        <v>283380.9026674066</v>
      </c>
      <c r="GZ162" s="378">
        <f t="shared" si="19"/>
        <v>0</v>
      </c>
      <c r="HA162" s="378">
        <f t="shared" si="20"/>
        <v>0</v>
      </c>
    </row>
    <row r="163" spans="1:209" customFormat="1" ht="15">
      <c r="A163" s="266">
        <v>2317</v>
      </c>
      <c r="B163" s="266">
        <v>103337</v>
      </c>
      <c r="C163" s="266" t="s">
        <v>781</v>
      </c>
      <c r="D163" s="175" t="s">
        <v>560</v>
      </c>
      <c r="E163" s="267" t="s">
        <v>573</v>
      </c>
      <c r="F163" s="267" t="s">
        <v>571</v>
      </c>
      <c r="G163" s="320"/>
      <c r="H163" s="377">
        <v>1527117.6090670591</v>
      </c>
      <c r="I163" s="377">
        <v>-6546.08</v>
      </c>
      <c r="J163" s="377">
        <v>-15383.15</v>
      </c>
      <c r="K163" s="377">
        <v>1505188.3790670591</v>
      </c>
      <c r="L163" s="378"/>
      <c r="M163" s="379">
        <v>127259.80075558827</v>
      </c>
      <c r="N163" s="379">
        <v>66161.926315789475</v>
      </c>
      <c r="O163" s="380"/>
      <c r="P163" s="380">
        <v>0</v>
      </c>
      <c r="Q163" s="380">
        <v>1833.3333333333333</v>
      </c>
      <c r="R163" s="380">
        <v>0</v>
      </c>
      <c r="S163" s="380">
        <v>0</v>
      </c>
      <c r="T163" s="380">
        <v>0</v>
      </c>
      <c r="U163" s="380">
        <v>2650.07</v>
      </c>
      <c r="V163" s="379">
        <v>-545.50666666666666</v>
      </c>
      <c r="W163" s="379">
        <v>-1281.9291666666666</v>
      </c>
      <c r="X163" s="380"/>
      <c r="Y163" s="380">
        <v>0</v>
      </c>
      <c r="Z163" s="379">
        <v>196077.69457137777</v>
      </c>
      <c r="AA163" s="381">
        <v>127259.80075558827</v>
      </c>
      <c r="AB163" s="381"/>
      <c r="AC163" s="382"/>
      <c r="AD163" s="382">
        <v>0</v>
      </c>
      <c r="AE163" s="382">
        <v>1833.3333333333333</v>
      </c>
      <c r="AF163" s="382">
        <v>0</v>
      </c>
      <c r="AG163" s="382"/>
      <c r="AH163" s="382">
        <v>0</v>
      </c>
      <c r="AI163" s="382">
        <v>2650.07</v>
      </c>
      <c r="AJ163" s="381">
        <v>-545.50666666666666</v>
      </c>
      <c r="AK163" s="381">
        <v>-1281.9291666666666</v>
      </c>
      <c r="AL163" s="382"/>
      <c r="AM163" s="382">
        <v>0</v>
      </c>
      <c r="AN163" s="381">
        <v>129915.76825558828</v>
      </c>
      <c r="AO163" s="383">
        <v>127259.80075558827</v>
      </c>
      <c r="AP163" s="383"/>
      <c r="AQ163" s="384"/>
      <c r="AR163" s="384">
        <v>0</v>
      </c>
      <c r="AS163" s="384">
        <v>1833.3333333333333</v>
      </c>
      <c r="AT163" s="384">
        <v>0</v>
      </c>
      <c r="AU163" s="384"/>
      <c r="AV163" s="384">
        <v>0</v>
      </c>
      <c r="AW163" s="384">
        <v>2650.07</v>
      </c>
      <c r="AX163" s="383">
        <v>-545.50666666666666</v>
      </c>
      <c r="AY163" s="383">
        <v>-1281.9291666666666</v>
      </c>
      <c r="AZ163" s="384"/>
      <c r="BA163" s="384">
        <v>0</v>
      </c>
      <c r="BB163" s="383">
        <v>129915.76825558828</v>
      </c>
      <c r="BC163" s="385">
        <v>127259.80075558827</v>
      </c>
      <c r="BD163" s="385"/>
      <c r="BE163" s="386"/>
      <c r="BF163" s="386">
        <v>0</v>
      </c>
      <c r="BG163" s="386">
        <v>1833.3333333333333</v>
      </c>
      <c r="BH163" s="386">
        <v>0</v>
      </c>
      <c r="BI163" s="386"/>
      <c r="BJ163" s="386">
        <v>0</v>
      </c>
      <c r="BK163" s="386">
        <v>2650.07</v>
      </c>
      <c r="BL163" s="385">
        <v>-545.50666666666666</v>
      </c>
      <c r="BM163" s="385">
        <v>-1281.9291666666666</v>
      </c>
      <c r="BN163" s="386"/>
      <c r="BO163" s="386"/>
      <c r="BP163" s="385">
        <v>129915.76825558828</v>
      </c>
      <c r="BQ163" s="387">
        <v>127259.80075558827</v>
      </c>
      <c r="BR163" s="387"/>
      <c r="BS163" s="388"/>
      <c r="BT163" s="388">
        <v>0</v>
      </c>
      <c r="BU163" s="388">
        <v>1833.3333333333333</v>
      </c>
      <c r="BV163" s="388">
        <v>0</v>
      </c>
      <c r="BW163" s="388"/>
      <c r="BX163" s="388">
        <v>0</v>
      </c>
      <c r="BY163" s="388">
        <v>2650.07</v>
      </c>
      <c r="BZ163" s="387">
        <v>-545.50666666666666</v>
      </c>
      <c r="CA163" s="387">
        <v>-1281.9291666666666</v>
      </c>
      <c r="CB163" s="388"/>
      <c r="CC163" s="388"/>
      <c r="CD163" s="387">
        <v>129915.76825558828</v>
      </c>
      <c r="CE163" s="389">
        <v>127259.80075558827</v>
      </c>
      <c r="CF163" s="389">
        <v>72698.271578947373</v>
      </c>
      <c r="CG163" s="390"/>
      <c r="CH163" s="390">
        <v>0</v>
      </c>
      <c r="CI163" s="390">
        <v>1833.3333333333333</v>
      </c>
      <c r="CJ163" s="390">
        <v>0</v>
      </c>
      <c r="CK163" s="390">
        <v>0</v>
      </c>
      <c r="CL163" s="390">
        <v>0</v>
      </c>
      <c r="CM163" s="390">
        <v>2650.07</v>
      </c>
      <c r="CN163" s="389">
        <v>-545.50666666666666</v>
      </c>
      <c r="CO163" s="389">
        <v>-1281.9291666666666</v>
      </c>
      <c r="CP163" s="390"/>
      <c r="CQ163" s="390"/>
      <c r="CR163" s="389">
        <v>202614.03983453568</v>
      </c>
      <c r="CS163" s="391">
        <v>127259.80075558827</v>
      </c>
      <c r="CT163" s="391"/>
      <c r="CU163" s="392"/>
      <c r="CV163" s="392">
        <v>0</v>
      </c>
      <c r="CW163" s="392">
        <v>1833.3333333333333</v>
      </c>
      <c r="CX163" s="392">
        <v>0</v>
      </c>
      <c r="CY163" s="392"/>
      <c r="CZ163" s="392">
        <v>0</v>
      </c>
      <c r="DA163" s="392">
        <v>2650.07</v>
      </c>
      <c r="DB163" s="391">
        <v>-545.50666666666666</v>
      </c>
      <c r="DC163" s="391">
        <v>-1281.9291666666666</v>
      </c>
      <c r="DD163" s="392"/>
      <c r="DE163" s="392"/>
      <c r="DF163" s="391">
        <v>129915.76825558828</v>
      </c>
      <c r="DG163" s="385">
        <v>127259.80075558827</v>
      </c>
      <c r="DH163" s="385"/>
      <c r="DI163" s="386"/>
      <c r="DJ163" s="386">
        <v>0</v>
      </c>
      <c r="DK163" s="386">
        <v>1833.3333333333333</v>
      </c>
      <c r="DL163" s="386">
        <v>0</v>
      </c>
      <c r="DM163" s="386"/>
      <c r="DN163" s="386">
        <v>0</v>
      </c>
      <c r="DO163" s="386">
        <v>2650.07</v>
      </c>
      <c r="DP163" s="385">
        <v>-545.50666666666666</v>
      </c>
      <c r="DQ163" s="385">
        <v>-1281.9291666666666</v>
      </c>
      <c r="DR163" s="386"/>
      <c r="DS163" s="386"/>
      <c r="DT163" s="385">
        <v>129915.76825558828</v>
      </c>
      <c r="DU163" s="393">
        <v>127259.80075558827</v>
      </c>
      <c r="DV163" s="393"/>
      <c r="DW163" s="394"/>
      <c r="DX163" s="394">
        <v>0</v>
      </c>
      <c r="DY163" s="394">
        <v>1833.3333333333333</v>
      </c>
      <c r="DZ163" s="394">
        <v>0</v>
      </c>
      <c r="EA163" s="394"/>
      <c r="EB163" s="394">
        <v>0</v>
      </c>
      <c r="EC163" s="394">
        <v>2650.07</v>
      </c>
      <c r="ED163" s="393">
        <v>-545.50666666666666</v>
      </c>
      <c r="EE163" s="393">
        <v>-1281.9291666666666</v>
      </c>
      <c r="EF163" s="394"/>
      <c r="EG163" s="394"/>
      <c r="EH163" s="393">
        <v>129915.76825558828</v>
      </c>
      <c r="EI163" s="383">
        <v>127259.80075558827</v>
      </c>
      <c r="EJ163" s="383">
        <v>58706.271024930771</v>
      </c>
      <c r="EK163" s="384"/>
      <c r="EL163" s="384">
        <v>0</v>
      </c>
      <c r="EM163" s="384">
        <v>1833.3333333333333</v>
      </c>
      <c r="EN163" s="384">
        <v>0</v>
      </c>
      <c r="EO163" s="384">
        <v>0</v>
      </c>
      <c r="EP163" s="384">
        <v>0</v>
      </c>
      <c r="EQ163" s="384">
        <v>2650.07</v>
      </c>
      <c r="ER163" s="383">
        <v>-545.50666666666666</v>
      </c>
      <c r="ES163" s="383">
        <v>-1281.9291666666666</v>
      </c>
      <c r="ET163" s="384"/>
      <c r="EU163" s="384"/>
      <c r="EV163" s="383">
        <v>188622.03928051906</v>
      </c>
      <c r="EW163" s="381">
        <v>127259.80075558827</v>
      </c>
      <c r="EX163" s="381"/>
      <c r="EY163" s="382"/>
      <c r="EZ163" s="382">
        <v>0</v>
      </c>
      <c r="FA163" s="382">
        <v>1833.3333333333333</v>
      </c>
      <c r="FB163" s="382">
        <v>0</v>
      </c>
      <c r="FC163" s="382"/>
      <c r="FD163" s="382">
        <v>0</v>
      </c>
      <c r="FE163" s="382">
        <v>2650.07</v>
      </c>
      <c r="FF163" s="381">
        <v>-545.50666666666666</v>
      </c>
      <c r="FG163" s="381">
        <v>-1281.9291666666666</v>
      </c>
      <c r="FH163" s="382"/>
      <c r="FI163" s="382"/>
      <c r="FJ163" s="381">
        <v>129915.76825558828</v>
      </c>
      <c r="FK163" s="387">
        <v>127259.80075558827</v>
      </c>
      <c r="FL163" s="387"/>
      <c r="FM163" s="388"/>
      <c r="FN163" s="388">
        <v>0</v>
      </c>
      <c r="FO163" s="388">
        <v>1833.3333333333333</v>
      </c>
      <c r="FP163" s="388">
        <v>0</v>
      </c>
      <c r="FQ163" s="388"/>
      <c r="FR163" s="388">
        <v>0</v>
      </c>
      <c r="FS163" s="388">
        <v>2650.07</v>
      </c>
      <c r="FT163" s="387">
        <v>-545.50666666666666</v>
      </c>
      <c r="FU163" s="387">
        <v>-1281.9291666666666</v>
      </c>
      <c r="FV163" s="388"/>
      <c r="FW163" s="388"/>
      <c r="FX163" s="387">
        <v>129915.76825558828</v>
      </c>
      <c r="FY163" s="378"/>
      <c r="FZ163" s="395">
        <f t="shared" si="16"/>
        <v>1746684.0779867265</v>
      </c>
      <c r="GA163" s="395">
        <f t="shared" si="16"/>
        <v>0</v>
      </c>
      <c r="GB163" s="395">
        <f t="shared" si="16"/>
        <v>31800.84</v>
      </c>
      <c r="GC163" s="395">
        <f t="shared" si="16"/>
        <v>-6546.0799999999981</v>
      </c>
      <c r="GD163" s="395">
        <f t="shared" si="16"/>
        <v>-15383.15</v>
      </c>
      <c r="GE163" s="395">
        <f t="shared" si="16"/>
        <v>0</v>
      </c>
      <c r="GF163" s="378"/>
      <c r="GG163" s="395">
        <f t="shared" si="17"/>
        <v>453441.32858255424</v>
      </c>
      <c r="GH163" s="395">
        <f t="shared" si="15"/>
        <v>0</v>
      </c>
      <c r="GI163" s="395">
        <f t="shared" si="15"/>
        <v>7950.2100000000009</v>
      </c>
      <c r="GJ163" s="395">
        <f t="shared" si="15"/>
        <v>-1636.52</v>
      </c>
      <c r="GK163" s="395">
        <f t="shared" si="15"/>
        <v>-3845.7874999999995</v>
      </c>
      <c r="GL163" s="395">
        <f t="shared" si="15"/>
        <v>0</v>
      </c>
      <c r="GM163" s="395"/>
      <c r="GN163" s="395">
        <v>0</v>
      </c>
      <c r="GO163" s="377">
        <v>0</v>
      </c>
      <c r="GP163" s="378"/>
      <c r="GQ163" s="378"/>
      <c r="GR163" s="378"/>
      <c r="GS163" s="378"/>
      <c r="GT163" s="378"/>
      <c r="GU163" s="378">
        <v>8994.93</v>
      </c>
      <c r="GV163" s="378"/>
      <c r="GW163" s="378"/>
      <c r="GX163" s="378"/>
      <c r="GY163" s="378">
        <f t="shared" si="18"/>
        <v>453441.32858255424</v>
      </c>
      <c r="GZ163" s="378">
        <f t="shared" si="19"/>
        <v>0</v>
      </c>
      <c r="HA163" s="378">
        <f t="shared" si="20"/>
        <v>7950.2100000000009</v>
      </c>
    </row>
    <row r="164" spans="1:209" customFormat="1" ht="15">
      <c r="A164" s="266">
        <v>2225</v>
      </c>
      <c r="B164" s="266">
        <v>103279</v>
      </c>
      <c r="C164" s="266" t="s">
        <v>631</v>
      </c>
      <c r="D164" s="175" t="s">
        <v>411</v>
      </c>
      <c r="E164" s="267" t="s">
        <v>573</v>
      </c>
      <c r="F164" s="267" t="s">
        <v>571</v>
      </c>
      <c r="G164" s="320"/>
      <c r="H164" s="377">
        <v>2172256.4927828242</v>
      </c>
      <c r="I164" s="377">
        <v>-9414.8799999999992</v>
      </c>
      <c r="J164" s="377">
        <v>-20391.63</v>
      </c>
      <c r="K164" s="377">
        <v>2142449.9827828244</v>
      </c>
      <c r="L164" s="378"/>
      <c r="M164" s="379">
        <v>181021.37439856867</v>
      </c>
      <c r="N164" s="379">
        <v>0</v>
      </c>
      <c r="O164" s="380"/>
      <c r="P164" s="380">
        <v>0</v>
      </c>
      <c r="Q164" s="380">
        <v>4000</v>
      </c>
      <c r="R164" s="380">
        <v>0</v>
      </c>
      <c r="S164" s="380">
        <v>0</v>
      </c>
      <c r="T164" s="380">
        <v>0</v>
      </c>
      <c r="U164" s="380">
        <v>13419.988333333335</v>
      </c>
      <c r="V164" s="379">
        <v>-784.57333333333327</v>
      </c>
      <c r="W164" s="379">
        <v>-1699.3025</v>
      </c>
      <c r="X164" s="380"/>
      <c r="Y164" s="380">
        <v>0</v>
      </c>
      <c r="Z164" s="379">
        <v>195957.48689856869</v>
      </c>
      <c r="AA164" s="381">
        <v>181021.37439856867</v>
      </c>
      <c r="AB164" s="381"/>
      <c r="AC164" s="382"/>
      <c r="AD164" s="382">
        <v>0</v>
      </c>
      <c r="AE164" s="382">
        <v>4000</v>
      </c>
      <c r="AF164" s="382">
        <v>0</v>
      </c>
      <c r="AG164" s="382"/>
      <c r="AH164" s="382">
        <v>0</v>
      </c>
      <c r="AI164" s="382">
        <v>13419.988333333335</v>
      </c>
      <c r="AJ164" s="381">
        <v>-784.57333333333327</v>
      </c>
      <c r="AK164" s="381">
        <v>-1699.3025</v>
      </c>
      <c r="AL164" s="382"/>
      <c r="AM164" s="382">
        <v>0</v>
      </c>
      <c r="AN164" s="381">
        <v>195957.48689856869</v>
      </c>
      <c r="AO164" s="383">
        <v>181021.37439856867</v>
      </c>
      <c r="AP164" s="383"/>
      <c r="AQ164" s="384"/>
      <c r="AR164" s="384">
        <v>0</v>
      </c>
      <c r="AS164" s="384">
        <v>4000</v>
      </c>
      <c r="AT164" s="384">
        <v>0</v>
      </c>
      <c r="AU164" s="384"/>
      <c r="AV164" s="384">
        <v>0</v>
      </c>
      <c r="AW164" s="384">
        <v>13419.988333333335</v>
      </c>
      <c r="AX164" s="383">
        <v>-784.57333333333327</v>
      </c>
      <c r="AY164" s="383">
        <v>-1699.3025</v>
      </c>
      <c r="AZ164" s="384"/>
      <c r="BA164" s="384">
        <v>0</v>
      </c>
      <c r="BB164" s="383">
        <v>195957.48689856869</v>
      </c>
      <c r="BC164" s="385">
        <v>181021.37439856867</v>
      </c>
      <c r="BD164" s="385"/>
      <c r="BE164" s="386"/>
      <c r="BF164" s="386">
        <v>0</v>
      </c>
      <c r="BG164" s="386">
        <v>4000</v>
      </c>
      <c r="BH164" s="386">
        <v>0</v>
      </c>
      <c r="BI164" s="386"/>
      <c r="BJ164" s="386">
        <v>0</v>
      </c>
      <c r="BK164" s="386">
        <v>13419.988333333335</v>
      </c>
      <c r="BL164" s="385">
        <v>-784.57333333333327</v>
      </c>
      <c r="BM164" s="385">
        <v>-1699.3025</v>
      </c>
      <c r="BN164" s="386"/>
      <c r="BO164" s="386"/>
      <c r="BP164" s="385">
        <v>195957.48689856869</v>
      </c>
      <c r="BQ164" s="387">
        <v>181021.37439856867</v>
      </c>
      <c r="BR164" s="387"/>
      <c r="BS164" s="388"/>
      <c r="BT164" s="388">
        <v>0</v>
      </c>
      <c r="BU164" s="388">
        <v>4000</v>
      </c>
      <c r="BV164" s="388">
        <v>0</v>
      </c>
      <c r="BW164" s="388"/>
      <c r="BX164" s="388">
        <v>0</v>
      </c>
      <c r="BY164" s="388">
        <v>13419.988333333335</v>
      </c>
      <c r="BZ164" s="387">
        <v>-784.57333333333327</v>
      </c>
      <c r="CA164" s="387">
        <v>-1699.3025</v>
      </c>
      <c r="CB164" s="388"/>
      <c r="CC164" s="388"/>
      <c r="CD164" s="387">
        <v>195957.48689856869</v>
      </c>
      <c r="CE164" s="389">
        <v>181021.37439856867</v>
      </c>
      <c r="CF164" s="389">
        <v>0</v>
      </c>
      <c r="CG164" s="390"/>
      <c r="CH164" s="390">
        <v>0</v>
      </c>
      <c r="CI164" s="390">
        <v>4000</v>
      </c>
      <c r="CJ164" s="390">
        <v>0</v>
      </c>
      <c r="CK164" s="390">
        <v>0</v>
      </c>
      <c r="CL164" s="390">
        <v>0</v>
      </c>
      <c r="CM164" s="390">
        <v>13419.988333333335</v>
      </c>
      <c r="CN164" s="389">
        <v>-784.57333333333327</v>
      </c>
      <c r="CO164" s="389">
        <v>-1699.3025</v>
      </c>
      <c r="CP164" s="390"/>
      <c r="CQ164" s="390"/>
      <c r="CR164" s="389">
        <v>195957.48689856869</v>
      </c>
      <c r="CS164" s="391">
        <v>181021.37439856867</v>
      </c>
      <c r="CT164" s="391"/>
      <c r="CU164" s="392"/>
      <c r="CV164" s="392">
        <v>0</v>
      </c>
      <c r="CW164" s="392">
        <v>4000</v>
      </c>
      <c r="CX164" s="392">
        <v>0</v>
      </c>
      <c r="CY164" s="392"/>
      <c r="CZ164" s="392">
        <v>0</v>
      </c>
      <c r="DA164" s="392">
        <v>13419.988333333335</v>
      </c>
      <c r="DB164" s="391">
        <v>-784.57333333333327</v>
      </c>
      <c r="DC164" s="391">
        <v>-1699.3025</v>
      </c>
      <c r="DD164" s="392"/>
      <c r="DE164" s="392"/>
      <c r="DF164" s="391">
        <v>195957.48689856869</v>
      </c>
      <c r="DG164" s="385">
        <v>181021.37439856867</v>
      </c>
      <c r="DH164" s="385"/>
      <c r="DI164" s="386"/>
      <c r="DJ164" s="386">
        <v>0</v>
      </c>
      <c r="DK164" s="386">
        <v>4000</v>
      </c>
      <c r="DL164" s="386">
        <v>0</v>
      </c>
      <c r="DM164" s="386"/>
      <c r="DN164" s="386">
        <v>0</v>
      </c>
      <c r="DO164" s="386">
        <v>13419.988333333335</v>
      </c>
      <c r="DP164" s="385">
        <v>-784.57333333333327</v>
      </c>
      <c r="DQ164" s="385">
        <v>-1699.3025</v>
      </c>
      <c r="DR164" s="386"/>
      <c r="DS164" s="386"/>
      <c r="DT164" s="385">
        <v>195957.48689856869</v>
      </c>
      <c r="DU164" s="393">
        <v>181021.37439856867</v>
      </c>
      <c r="DV164" s="393"/>
      <c r="DW164" s="394"/>
      <c r="DX164" s="394">
        <v>0</v>
      </c>
      <c r="DY164" s="394">
        <v>4000</v>
      </c>
      <c r="DZ164" s="394">
        <v>0</v>
      </c>
      <c r="EA164" s="394"/>
      <c r="EB164" s="394">
        <v>0</v>
      </c>
      <c r="EC164" s="394">
        <v>13419.988333333335</v>
      </c>
      <c r="ED164" s="393">
        <v>-784.57333333333327</v>
      </c>
      <c r="EE164" s="393">
        <v>-1699.3025</v>
      </c>
      <c r="EF164" s="394"/>
      <c r="EG164" s="394"/>
      <c r="EH164" s="393">
        <v>195957.48689856869</v>
      </c>
      <c r="EI164" s="383">
        <v>181021.37439856867</v>
      </c>
      <c r="EJ164" s="383">
        <v>0</v>
      </c>
      <c r="EK164" s="384"/>
      <c r="EL164" s="384">
        <v>0</v>
      </c>
      <c r="EM164" s="384">
        <v>4000</v>
      </c>
      <c r="EN164" s="384">
        <v>0</v>
      </c>
      <c r="EO164" s="384">
        <v>0</v>
      </c>
      <c r="EP164" s="384">
        <v>0</v>
      </c>
      <c r="EQ164" s="384">
        <v>13419.988333333335</v>
      </c>
      <c r="ER164" s="383">
        <v>-784.57333333333327</v>
      </c>
      <c r="ES164" s="383">
        <v>-1699.3025</v>
      </c>
      <c r="ET164" s="384"/>
      <c r="EU164" s="384"/>
      <c r="EV164" s="383">
        <v>195957.48689856869</v>
      </c>
      <c r="EW164" s="381">
        <v>181021.37439856867</v>
      </c>
      <c r="EX164" s="381"/>
      <c r="EY164" s="382"/>
      <c r="EZ164" s="382">
        <v>0</v>
      </c>
      <c r="FA164" s="382">
        <v>4000</v>
      </c>
      <c r="FB164" s="382">
        <v>0</v>
      </c>
      <c r="FC164" s="382"/>
      <c r="FD164" s="382">
        <v>0</v>
      </c>
      <c r="FE164" s="382">
        <v>13419.988333333335</v>
      </c>
      <c r="FF164" s="381">
        <v>-784.57333333333327</v>
      </c>
      <c r="FG164" s="381">
        <v>-1699.3025</v>
      </c>
      <c r="FH164" s="382"/>
      <c r="FI164" s="382"/>
      <c r="FJ164" s="381">
        <v>195957.48689856869</v>
      </c>
      <c r="FK164" s="387">
        <v>181021.37439856867</v>
      </c>
      <c r="FL164" s="387"/>
      <c r="FM164" s="388"/>
      <c r="FN164" s="388">
        <v>0</v>
      </c>
      <c r="FO164" s="388">
        <v>4000</v>
      </c>
      <c r="FP164" s="388">
        <v>0</v>
      </c>
      <c r="FQ164" s="388"/>
      <c r="FR164" s="388">
        <v>0</v>
      </c>
      <c r="FS164" s="388">
        <v>13419.988333333335</v>
      </c>
      <c r="FT164" s="387">
        <v>-784.57333333333327</v>
      </c>
      <c r="FU164" s="387">
        <v>-1699.3025</v>
      </c>
      <c r="FV164" s="388"/>
      <c r="FW164" s="388"/>
      <c r="FX164" s="387">
        <v>195957.48689856869</v>
      </c>
      <c r="FY164" s="378"/>
      <c r="FZ164" s="395">
        <f t="shared" si="16"/>
        <v>2220256.4927828242</v>
      </c>
      <c r="GA164" s="395">
        <f t="shared" si="16"/>
        <v>0</v>
      </c>
      <c r="GB164" s="395">
        <f t="shared" si="16"/>
        <v>161039.86000000007</v>
      </c>
      <c r="GC164" s="395">
        <f t="shared" si="16"/>
        <v>-9414.880000000001</v>
      </c>
      <c r="GD164" s="395">
        <f t="shared" si="16"/>
        <v>-20391.630000000005</v>
      </c>
      <c r="GE164" s="395">
        <f t="shared" si="16"/>
        <v>0</v>
      </c>
      <c r="GF164" s="378"/>
      <c r="GG164" s="395">
        <f t="shared" si="17"/>
        <v>555064.12319570605</v>
      </c>
      <c r="GH164" s="395">
        <f t="shared" si="15"/>
        <v>0</v>
      </c>
      <c r="GI164" s="395">
        <f t="shared" si="15"/>
        <v>40259.965000000004</v>
      </c>
      <c r="GJ164" s="395">
        <f t="shared" si="15"/>
        <v>-2353.7199999999998</v>
      </c>
      <c r="GK164" s="395">
        <f t="shared" si="15"/>
        <v>-5097.9075000000003</v>
      </c>
      <c r="GL164" s="395">
        <f t="shared" si="15"/>
        <v>0</v>
      </c>
      <c r="GM164" s="395"/>
      <c r="GN164" s="395">
        <v>0</v>
      </c>
      <c r="GO164" s="377">
        <v>0</v>
      </c>
      <c r="GP164" s="378"/>
      <c r="GQ164" s="378"/>
      <c r="GR164" s="378"/>
      <c r="GS164" s="378"/>
      <c r="GT164" s="378"/>
      <c r="GU164" s="378">
        <v>9802.93</v>
      </c>
      <c r="GV164" s="378"/>
      <c r="GW164" s="378"/>
      <c r="GX164" s="378"/>
      <c r="GY164" s="378">
        <f t="shared" si="18"/>
        <v>555064.12319570605</v>
      </c>
      <c r="GZ164" s="378">
        <f t="shared" si="19"/>
        <v>0</v>
      </c>
      <c r="HA164" s="378">
        <f t="shared" si="20"/>
        <v>40259.965000000004</v>
      </c>
    </row>
    <row r="165" spans="1:209" customFormat="1" ht="15">
      <c r="A165" s="266">
        <v>2412</v>
      </c>
      <c r="B165" s="266">
        <v>103349</v>
      </c>
      <c r="C165" s="266" t="s">
        <v>632</v>
      </c>
      <c r="D165" s="175" t="s">
        <v>412</v>
      </c>
      <c r="E165" s="267" t="s">
        <v>573</v>
      </c>
      <c r="F165" s="267" t="s">
        <v>571</v>
      </c>
      <c r="G165" s="320"/>
      <c r="H165" s="377">
        <v>2152163.3643996087</v>
      </c>
      <c r="I165" s="377">
        <v>-10692.8</v>
      </c>
      <c r="J165" s="377">
        <v>-32064.81</v>
      </c>
      <c r="K165" s="377">
        <v>2109405.7543996088</v>
      </c>
      <c r="L165" s="378"/>
      <c r="M165" s="379">
        <v>179346.94703330073</v>
      </c>
      <c r="N165" s="379">
        <v>0</v>
      </c>
      <c r="O165" s="380"/>
      <c r="P165" s="380">
        <v>0</v>
      </c>
      <c r="Q165" s="380">
        <v>0</v>
      </c>
      <c r="R165" s="380">
        <v>0</v>
      </c>
      <c r="S165" s="380">
        <v>0</v>
      </c>
      <c r="T165" s="380">
        <v>0</v>
      </c>
      <c r="U165" s="380">
        <v>0</v>
      </c>
      <c r="V165" s="379">
        <v>-891.06666666666661</v>
      </c>
      <c r="W165" s="379">
        <v>-2672.0675000000001</v>
      </c>
      <c r="X165" s="380"/>
      <c r="Y165" s="380">
        <v>0</v>
      </c>
      <c r="Z165" s="379">
        <v>175783.81286663405</v>
      </c>
      <c r="AA165" s="381">
        <v>179346.94703330073</v>
      </c>
      <c r="AB165" s="381"/>
      <c r="AC165" s="382"/>
      <c r="AD165" s="382">
        <v>0</v>
      </c>
      <c r="AE165" s="382">
        <v>0</v>
      </c>
      <c r="AF165" s="382">
        <v>0</v>
      </c>
      <c r="AG165" s="382"/>
      <c r="AH165" s="382">
        <v>0</v>
      </c>
      <c r="AI165" s="382">
        <v>0</v>
      </c>
      <c r="AJ165" s="381">
        <v>-891.06666666666661</v>
      </c>
      <c r="AK165" s="381">
        <v>-2672.0675000000001</v>
      </c>
      <c r="AL165" s="382"/>
      <c r="AM165" s="382">
        <v>0</v>
      </c>
      <c r="AN165" s="381">
        <v>175783.81286663405</v>
      </c>
      <c r="AO165" s="383">
        <v>179346.94703330073</v>
      </c>
      <c r="AP165" s="383"/>
      <c r="AQ165" s="384"/>
      <c r="AR165" s="384">
        <v>0</v>
      </c>
      <c r="AS165" s="384">
        <v>0</v>
      </c>
      <c r="AT165" s="384">
        <v>0</v>
      </c>
      <c r="AU165" s="384"/>
      <c r="AV165" s="384">
        <v>0</v>
      </c>
      <c r="AW165" s="384">
        <v>0</v>
      </c>
      <c r="AX165" s="383">
        <v>-891.06666666666661</v>
      </c>
      <c r="AY165" s="383">
        <v>-2672.0675000000001</v>
      </c>
      <c r="AZ165" s="384"/>
      <c r="BA165" s="384">
        <v>0</v>
      </c>
      <c r="BB165" s="383">
        <v>175783.81286663405</v>
      </c>
      <c r="BC165" s="385">
        <v>179346.94703330073</v>
      </c>
      <c r="BD165" s="385"/>
      <c r="BE165" s="386"/>
      <c r="BF165" s="386">
        <v>0</v>
      </c>
      <c r="BG165" s="386">
        <v>0</v>
      </c>
      <c r="BH165" s="386">
        <v>0</v>
      </c>
      <c r="BI165" s="386"/>
      <c r="BJ165" s="386">
        <v>0</v>
      </c>
      <c r="BK165" s="386">
        <v>0</v>
      </c>
      <c r="BL165" s="385">
        <v>-891.06666666666661</v>
      </c>
      <c r="BM165" s="385">
        <v>-2672.0675000000001</v>
      </c>
      <c r="BN165" s="386"/>
      <c r="BO165" s="386"/>
      <c r="BP165" s="385">
        <v>175783.81286663405</v>
      </c>
      <c r="BQ165" s="387">
        <v>179346.94703330073</v>
      </c>
      <c r="BR165" s="387"/>
      <c r="BS165" s="388"/>
      <c r="BT165" s="388">
        <v>0</v>
      </c>
      <c r="BU165" s="388">
        <v>0</v>
      </c>
      <c r="BV165" s="388">
        <v>0</v>
      </c>
      <c r="BW165" s="388"/>
      <c r="BX165" s="388">
        <v>0</v>
      </c>
      <c r="BY165" s="388">
        <v>0</v>
      </c>
      <c r="BZ165" s="387">
        <v>-891.06666666666661</v>
      </c>
      <c r="CA165" s="387">
        <v>-2672.0675000000001</v>
      </c>
      <c r="CB165" s="388"/>
      <c r="CC165" s="388"/>
      <c r="CD165" s="387">
        <v>175783.81286663405</v>
      </c>
      <c r="CE165" s="389">
        <v>179346.94703330073</v>
      </c>
      <c r="CF165" s="389">
        <v>0</v>
      </c>
      <c r="CG165" s="390"/>
      <c r="CH165" s="390">
        <v>0</v>
      </c>
      <c r="CI165" s="390">
        <v>0</v>
      </c>
      <c r="CJ165" s="390">
        <v>0</v>
      </c>
      <c r="CK165" s="390">
        <v>0</v>
      </c>
      <c r="CL165" s="390">
        <v>0</v>
      </c>
      <c r="CM165" s="390">
        <v>0</v>
      </c>
      <c r="CN165" s="389">
        <v>-891.06666666666661</v>
      </c>
      <c r="CO165" s="389">
        <v>-2672.0675000000001</v>
      </c>
      <c r="CP165" s="390"/>
      <c r="CQ165" s="390"/>
      <c r="CR165" s="389">
        <v>175783.81286663405</v>
      </c>
      <c r="CS165" s="391">
        <v>179346.94703330073</v>
      </c>
      <c r="CT165" s="391"/>
      <c r="CU165" s="392"/>
      <c r="CV165" s="392">
        <v>0</v>
      </c>
      <c r="CW165" s="392">
        <v>0</v>
      </c>
      <c r="CX165" s="392">
        <v>0</v>
      </c>
      <c r="CY165" s="392"/>
      <c r="CZ165" s="392">
        <v>0</v>
      </c>
      <c r="DA165" s="392">
        <v>0</v>
      </c>
      <c r="DB165" s="391">
        <v>-891.06666666666661</v>
      </c>
      <c r="DC165" s="391">
        <v>-2672.0675000000001</v>
      </c>
      <c r="DD165" s="392"/>
      <c r="DE165" s="392"/>
      <c r="DF165" s="391">
        <v>175783.81286663405</v>
      </c>
      <c r="DG165" s="385">
        <v>179346.94703330073</v>
      </c>
      <c r="DH165" s="385"/>
      <c r="DI165" s="386"/>
      <c r="DJ165" s="386">
        <v>0</v>
      </c>
      <c r="DK165" s="386">
        <v>0</v>
      </c>
      <c r="DL165" s="386">
        <v>0</v>
      </c>
      <c r="DM165" s="386"/>
      <c r="DN165" s="386">
        <v>0</v>
      </c>
      <c r="DO165" s="386">
        <v>0</v>
      </c>
      <c r="DP165" s="385">
        <v>-891.06666666666661</v>
      </c>
      <c r="DQ165" s="385">
        <v>-2672.0675000000001</v>
      </c>
      <c r="DR165" s="386"/>
      <c r="DS165" s="386"/>
      <c r="DT165" s="385">
        <v>175783.81286663405</v>
      </c>
      <c r="DU165" s="393">
        <v>179346.94703330073</v>
      </c>
      <c r="DV165" s="393"/>
      <c r="DW165" s="394"/>
      <c r="DX165" s="394">
        <v>0</v>
      </c>
      <c r="DY165" s="394">
        <v>0</v>
      </c>
      <c r="DZ165" s="394">
        <v>0</v>
      </c>
      <c r="EA165" s="394"/>
      <c r="EB165" s="394">
        <v>0</v>
      </c>
      <c r="EC165" s="394">
        <v>0</v>
      </c>
      <c r="ED165" s="393">
        <v>-891.06666666666661</v>
      </c>
      <c r="EE165" s="393">
        <v>-2672.0675000000001</v>
      </c>
      <c r="EF165" s="394"/>
      <c r="EG165" s="394"/>
      <c r="EH165" s="393">
        <v>175783.81286663405</v>
      </c>
      <c r="EI165" s="383">
        <v>179346.94703330073</v>
      </c>
      <c r="EJ165" s="383">
        <v>0</v>
      </c>
      <c r="EK165" s="384"/>
      <c r="EL165" s="384">
        <v>0</v>
      </c>
      <c r="EM165" s="384">
        <v>0</v>
      </c>
      <c r="EN165" s="384">
        <v>0</v>
      </c>
      <c r="EO165" s="384">
        <v>0</v>
      </c>
      <c r="EP165" s="384">
        <v>0</v>
      </c>
      <c r="EQ165" s="384">
        <v>0</v>
      </c>
      <c r="ER165" s="383">
        <v>-891.06666666666661</v>
      </c>
      <c r="ES165" s="383">
        <v>-2672.0675000000001</v>
      </c>
      <c r="ET165" s="384"/>
      <c r="EU165" s="384"/>
      <c r="EV165" s="383">
        <v>175783.81286663405</v>
      </c>
      <c r="EW165" s="381">
        <v>179346.94703330073</v>
      </c>
      <c r="EX165" s="381"/>
      <c r="EY165" s="382"/>
      <c r="EZ165" s="382">
        <v>0</v>
      </c>
      <c r="FA165" s="382">
        <v>0</v>
      </c>
      <c r="FB165" s="382">
        <v>0</v>
      </c>
      <c r="FC165" s="382"/>
      <c r="FD165" s="382">
        <v>0</v>
      </c>
      <c r="FE165" s="382">
        <v>0</v>
      </c>
      <c r="FF165" s="381">
        <v>-891.06666666666661</v>
      </c>
      <c r="FG165" s="381">
        <v>-2672.0675000000001</v>
      </c>
      <c r="FH165" s="382"/>
      <c r="FI165" s="382"/>
      <c r="FJ165" s="381">
        <v>175783.81286663405</v>
      </c>
      <c r="FK165" s="387">
        <v>179346.94703330073</v>
      </c>
      <c r="FL165" s="387"/>
      <c r="FM165" s="388"/>
      <c r="FN165" s="388">
        <v>0</v>
      </c>
      <c r="FO165" s="388">
        <v>0</v>
      </c>
      <c r="FP165" s="388">
        <v>0</v>
      </c>
      <c r="FQ165" s="388"/>
      <c r="FR165" s="388">
        <v>0</v>
      </c>
      <c r="FS165" s="388">
        <v>0</v>
      </c>
      <c r="FT165" s="387">
        <v>-891.06666666666661</v>
      </c>
      <c r="FU165" s="387">
        <v>-2672.0675000000001</v>
      </c>
      <c r="FV165" s="388"/>
      <c r="FW165" s="388"/>
      <c r="FX165" s="387">
        <v>175783.81286663405</v>
      </c>
      <c r="FY165" s="378"/>
      <c r="FZ165" s="395">
        <f t="shared" si="16"/>
        <v>2152163.3643996087</v>
      </c>
      <c r="GA165" s="395">
        <f t="shared" si="16"/>
        <v>0</v>
      </c>
      <c r="GB165" s="395">
        <f t="shared" si="16"/>
        <v>0</v>
      </c>
      <c r="GC165" s="395">
        <f t="shared" si="16"/>
        <v>-10692.8</v>
      </c>
      <c r="GD165" s="395">
        <f t="shared" si="16"/>
        <v>-32064.810000000009</v>
      </c>
      <c r="GE165" s="395">
        <f t="shared" si="16"/>
        <v>0</v>
      </c>
      <c r="GF165" s="378"/>
      <c r="GG165" s="395">
        <f t="shared" si="17"/>
        <v>538040.84109990217</v>
      </c>
      <c r="GH165" s="395">
        <f t="shared" si="15"/>
        <v>0</v>
      </c>
      <c r="GI165" s="395">
        <f t="shared" ref="GH165:GL206" si="21">SUMIFS($M165:$FX165,$M$7:$FX$7,GI$7,$M$4:$FX$4,$GG$6)</f>
        <v>0</v>
      </c>
      <c r="GJ165" s="395">
        <f t="shared" si="21"/>
        <v>-2673.2</v>
      </c>
      <c r="GK165" s="395">
        <f t="shared" si="21"/>
        <v>-8016.2025000000003</v>
      </c>
      <c r="GL165" s="395">
        <f t="shared" si="21"/>
        <v>0</v>
      </c>
      <c r="GM165" s="395"/>
      <c r="GN165" s="395">
        <v>0</v>
      </c>
      <c r="GO165" s="377">
        <v>0</v>
      </c>
      <c r="GP165" s="378"/>
      <c r="GQ165" s="378"/>
      <c r="GR165" s="378"/>
      <c r="GS165" s="378"/>
      <c r="GT165" s="378"/>
      <c r="GU165" s="378">
        <v>8171</v>
      </c>
      <c r="GV165" s="378"/>
      <c r="GW165" s="378"/>
      <c r="GX165" s="378"/>
      <c r="GY165" s="378">
        <f t="shared" si="18"/>
        <v>538040.84109990217</v>
      </c>
      <c r="GZ165" s="378">
        <f t="shared" si="19"/>
        <v>0</v>
      </c>
      <c r="HA165" s="378">
        <f t="shared" si="20"/>
        <v>0</v>
      </c>
    </row>
    <row r="166" spans="1:209" customFormat="1" ht="15">
      <c r="A166" s="266">
        <v>3421</v>
      </c>
      <c r="B166" s="266">
        <v>133996</v>
      </c>
      <c r="C166" s="266" t="s">
        <v>782</v>
      </c>
      <c r="D166" s="175" t="s">
        <v>561</v>
      </c>
      <c r="E166" s="267" t="s">
        <v>573</v>
      </c>
      <c r="F166" s="267" t="s">
        <v>571</v>
      </c>
      <c r="G166" s="320"/>
      <c r="H166" s="377">
        <v>4426848.4898238108</v>
      </c>
      <c r="I166" s="377">
        <v>-21828.959999999999</v>
      </c>
      <c r="J166" s="377">
        <v>-32542.02</v>
      </c>
      <c r="K166" s="377">
        <v>4372477.5098238112</v>
      </c>
      <c r="L166" s="378"/>
      <c r="M166" s="379">
        <v>368904.04081865092</v>
      </c>
      <c r="N166" s="379">
        <v>0</v>
      </c>
      <c r="O166" s="380"/>
      <c r="P166" s="380">
        <v>0</v>
      </c>
      <c r="Q166" s="380">
        <v>0</v>
      </c>
      <c r="R166" s="380">
        <v>0</v>
      </c>
      <c r="S166" s="380">
        <v>0</v>
      </c>
      <c r="T166" s="380">
        <v>0</v>
      </c>
      <c r="U166" s="380">
        <v>0</v>
      </c>
      <c r="V166" s="379">
        <v>-1819.08</v>
      </c>
      <c r="W166" s="379">
        <v>-2711.835</v>
      </c>
      <c r="X166" s="380"/>
      <c r="Y166" s="380">
        <v>0</v>
      </c>
      <c r="Z166" s="379">
        <v>364373.12581865088</v>
      </c>
      <c r="AA166" s="381">
        <v>368904.04081865092</v>
      </c>
      <c r="AB166" s="381"/>
      <c r="AC166" s="382"/>
      <c r="AD166" s="382">
        <v>0</v>
      </c>
      <c r="AE166" s="382">
        <v>0</v>
      </c>
      <c r="AF166" s="382">
        <v>0</v>
      </c>
      <c r="AG166" s="382"/>
      <c r="AH166" s="382">
        <v>0</v>
      </c>
      <c r="AI166" s="382">
        <v>0</v>
      </c>
      <c r="AJ166" s="381">
        <v>-1819.08</v>
      </c>
      <c r="AK166" s="381">
        <v>-2711.835</v>
      </c>
      <c r="AL166" s="382"/>
      <c r="AM166" s="382">
        <v>0</v>
      </c>
      <c r="AN166" s="381">
        <v>364373.12581865088</v>
      </c>
      <c r="AO166" s="383">
        <v>368904.04081865092</v>
      </c>
      <c r="AP166" s="383"/>
      <c r="AQ166" s="384"/>
      <c r="AR166" s="384">
        <v>0</v>
      </c>
      <c r="AS166" s="384">
        <v>0</v>
      </c>
      <c r="AT166" s="384">
        <v>0</v>
      </c>
      <c r="AU166" s="384"/>
      <c r="AV166" s="384">
        <v>0</v>
      </c>
      <c r="AW166" s="384">
        <v>0</v>
      </c>
      <c r="AX166" s="383">
        <v>-1819.08</v>
      </c>
      <c r="AY166" s="383">
        <v>-2711.835</v>
      </c>
      <c r="AZ166" s="384"/>
      <c r="BA166" s="384">
        <v>0</v>
      </c>
      <c r="BB166" s="383">
        <v>364373.12581865088</v>
      </c>
      <c r="BC166" s="385">
        <v>368904.04081865092</v>
      </c>
      <c r="BD166" s="385"/>
      <c r="BE166" s="386"/>
      <c r="BF166" s="386">
        <v>0</v>
      </c>
      <c r="BG166" s="386">
        <v>0</v>
      </c>
      <c r="BH166" s="386">
        <v>0</v>
      </c>
      <c r="BI166" s="386"/>
      <c r="BJ166" s="386">
        <v>0</v>
      </c>
      <c r="BK166" s="386">
        <v>0</v>
      </c>
      <c r="BL166" s="385">
        <v>-1819.08</v>
      </c>
      <c r="BM166" s="385">
        <v>-2711.835</v>
      </c>
      <c r="BN166" s="386"/>
      <c r="BO166" s="386"/>
      <c r="BP166" s="385">
        <v>364373.12581865088</v>
      </c>
      <c r="BQ166" s="387">
        <v>368904.04081865092</v>
      </c>
      <c r="BR166" s="387"/>
      <c r="BS166" s="388"/>
      <c r="BT166" s="388">
        <v>0</v>
      </c>
      <c r="BU166" s="388">
        <v>0</v>
      </c>
      <c r="BV166" s="388">
        <v>0</v>
      </c>
      <c r="BW166" s="388"/>
      <c r="BX166" s="388">
        <v>0</v>
      </c>
      <c r="BY166" s="388">
        <v>0</v>
      </c>
      <c r="BZ166" s="387">
        <v>-1819.08</v>
      </c>
      <c r="CA166" s="387">
        <v>-2711.835</v>
      </c>
      <c r="CB166" s="388"/>
      <c r="CC166" s="388"/>
      <c r="CD166" s="387">
        <v>364373.12581865088</v>
      </c>
      <c r="CE166" s="389">
        <v>368904.04081865092</v>
      </c>
      <c r="CF166" s="389">
        <v>0</v>
      </c>
      <c r="CG166" s="390"/>
      <c r="CH166" s="390">
        <v>0</v>
      </c>
      <c r="CI166" s="390">
        <v>0</v>
      </c>
      <c r="CJ166" s="390">
        <v>0</v>
      </c>
      <c r="CK166" s="390">
        <v>0</v>
      </c>
      <c r="CL166" s="390">
        <v>0</v>
      </c>
      <c r="CM166" s="390">
        <v>0</v>
      </c>
      <c r="CN166" s="389">
        <v>-1819.08</v>
      </c>
      <c r="CO166" s="389">
        <v>-2711.835</v>
      </c>
      <c r="CP166" s="390"/>
      <c r="CQ166" s="390"/>
      <c r="CR166" s="389">
        <v>364373.12581865088</v>
      </c>
      <c r="CS166" s="391">
        <v>368904.04081865092</v>
      </c>
      <c r="CT166" s="391"/>
      <c r="CU166" s="392"/>
      <c r="CV166" s="392">
        <v>0</v>
      </c>
      <c r="CW166" s="392">
        <v>0</v>
      </c>
      <c r="CX166" s="392">
        <v>0</v>
      </c>
      <c r="CY166" s="392"/>
      <c r="CZ166" s="392">
        <v>0</v>
      </c>
      <c r="DA166" s="392">
        <v>0</v>
      </c>
      <c r="DB166" s="391">
        <v>-1819.08</v>
      </c>
      <c r="DC166" s="391">
        <v>-2711.835</v>
      </c>
      <c r="DD166" s="392"/>
      <c r="DE166" s="392"/>
      <c r="DF166" s="391">
        <v>364373.12581865088</v>
      </c>
      <c r="DG166" s="385">
        <v>368904.04081865092</v>
      </c>
      <c r="DH166" s="385"/>
      <c r="DI166" s="386"/>
      <c r="DJ166" s="386">
        <v>0</v>
      </c>
      <c r="DK166" s="386">
        <v>0</v>
      </c>
      <c r="DL166" s="386">
        <v>0</v>
      </c>
      <c r="DM166" s="386"/>
      <c r="DN166" s="386">
        <v>0</v>
      </c>
      <c r="DO166" s="386">
        <v>0</v>
      </c>
      <c r="DP166" s="385">
        <v>-1819.08</v>
      </c>
      <c r="DQ166" s="385">
        <v>-2711.835</v>
      </c>
      <c r="DR166" s="386"/>
      <c r="DS166" s="386"/>
      <c r="DT166" s="385">
        <v>364373.12581865088</v>
      </c>
      <c r="DU166" s="393">
        <v>368904.04081865092</v>
      </c>
      <c r="DV166" s="393"/>
      <c r="DW166" s="394"/>
      <c r="DX166" s="394">
        <v>0</v>
      </c>
      <c r="DY166" s="394">
        <v>0</v>
      </c>
      <c r="DZ166" s="394">
        <v>0</v>
      </c>
      <c r="EA166" s="394"/>
      <c r="EB166" s="394">
        <v>0</v>
      </c>
      <c r="EC166" s="394">
        <v>0</v>
      </c>
      <c r="ED166" s="393">
        <v>-1819.08</v>
      </c>
      <c r="EE166" s="393">
        <v>-2711.835</v>
      </c>
      <c r="EF166" s="394"/>
      <c r="EG166" s="394"/>
      <c r="EH166" s="393">
        <v>364373.12581865088</v>
      </c>
      <c r="EI166" s="383">
        <v>368904.04081865092</v>
      </c>
      <c r="EJ166" s="383">
        <v>0</v>
      </c>
      <c r="EK166" s="384"/>
      <c r="EL166" s="384">
        <v>0</v>
      </c>
      <c r="EM166" s="384">
        <v>0</v>
      </c>
      <c r="EN166" s="384">
        <v>0</v>
      </c>
      <c r="EO166" s="384">
        <v>0</v>
      </c>
      <c r="EP166" s="384">
        <v>0</v>
      </c>
      <c r="EQ166" s="384">
        <v>0</v>
      </c>
      <c r="ER166" s="383">
        <v>-1819.08</v>
      </c>
      <c r="ES166" s="383">
        <v>-2711.835</v>
      </c>
      <c r="ET166" s="384"/>
      <c r="EU166" s="384"/>
      <c r="EV166" s="383">
        <v>364373.12581865088</v>
      </c>
      <c r="EW166" s="381">
        <v>368904.04081865092</v>
      </c>
      <c r="EX166" s="381"/>
      <c r="EY166" s="382"/>
      <c r="EZ166" s="382">
        <v>0</v>
      </c>
      <c r="FA166" s="382">
        <v>0</v>
      </c>
      <c r="FB166" s="382">
        <v>0</v>
      </c>
      <c r="FC166" s="382"/>
      <c r="FD166" s="382">
        <v>0</v>
      </c>
      <c r="FE166" s="382">
        <v>0</v>
      </c>
      <c r="FF166" s="381">
        <v>-1819.08</v>
      </c>
      <c r="FG166" s="381">
        <v>-2711.835</v>
      </c>
      <c r="FH166" s="382"/>
      <c r="FI166" s="382"/>
      <c r="FJ166" s="381">
        <v>364373.12581865088</v>
      </c>
      <c r="FK166" s="387">
        <v>368904.04081865092</v>
      </c>
      <c r="FL166" s="387"/>
      <c r="FM166" s="388"/>
      <c r="FN166" s="388">
        <v>0</v>
      </c>
      <c r="FO166" s="388">
        <v>0</v>
      </c>
      <c r="FP166" s="388">
        <v>0</v>
      </c>
      <c r="FQ166" s="388"/>
      <c r="FR166" s="388">
        <v>0</v>
      </c>
      <c r="FS166" s="388">
        <v>0</v>
      </c>
      <c r="FT166" s="387">
        <v>-1819.08</v>
      </c>
      <c r="FU166" s="387">
        <v>-2711.835</v>
      </c>
      <c r="FV166" s="388"/>
      <c r="FW166" s="388"/>
      <c r="FX166" s="387">
        <v>364373.12581865088</v>
      </c>
      <c r="FY166" s="378"/>
      <c r="FZ166" s="395">
        <f t="shared" si="16"/>
        <v>4426848.4898238098</v>
      </c>
      <c r="GA166" s="395">
        <f t="shared" si="16"/>
        <v>0</v>
      </c>
      <c r="GB166" s="395">
        <f t="shared" si="16"/>
        <v>0</v>
      </c>
      <c r="GC166" s="395">
        <f t="shared" si="16"/>
        <v>-21828.959999999999</v>
      </c>
      <c r="GD166" s="395">
        <f t="shared" si="16"/>
        <v>-32542.019999999993</v>
      </c>
      <c r="GE166" s="395">
        <f t="shared" si="16"/>
        <v>0</v>
      </c>
      <c r="GF166" s="378"/>
      <c r="GG166" s="395">
        <f t="shared" si="17"/>
        <v>1106712.1224559527</v>
      </c>
      <c r="GH166" s="395">
        <f t="shared" si="21"/>
        <v>0</v>
      </c>
      <c r="GI166" s="395">
        <f t="shared" si="21"/>
        <v>0</v>
      </c>
      <c r="GJ166" s="395">
        <f t="shared" si="21"/>
        <v>-5457.24</v>
      </c>
      <c r="GK166" s="395">
        <f t="shared" si="21"/>
        <v>-8135.5050000000001</v>
      </c>
      <c r="GL166" s="395">
        <f t="shared" si="21"/>
        <v>0</v>
      </c>
      <c r="GM166" s="395"/>
      <c r="GN166" s="395">
        <v>0</v>
      </c>
      <c r="GO166" s="377">
        <v>0</v>
      </c>
      <c r="GP166" s="378"/>
      <c r="GQ166" s="378"/>
      <c r="GR166" s="378"/>
      <c r="GS166" s="378"/>
      <c r="GT166" s="378"/>
      <c r="GU166" s="378">
        <v>9658</v>
      </c>
      <c r="GV166" s="378"/>
      <c r="GW166" s="378"/>
      <c r="GX166" s="378"/>
      <c r="GY166" s="378">
        <f t="shared" si="18"/>
        <v>1106712.1224559527</v>
      </c>
      <c r="GZ166" s="378">
        <f t="shared" si="19"/>
        <v>0</v>
      </c>
      <c r="HA166" s="378">
        <f t="shared" si="20"/>
        <v>0</v>
      </c>
    </row>
    <row r="167" spans="1:209" customFormat="1" ht="15">
      <c r="A167" s="266">
        <v>2227</v>
      </c>
      <c r="B167" s="266">
        <v>103281</v>
      </c>
      <c r="C167" s="266" t="s">
        <v>727</v>
      </c>
      <c r="D167" s="175" t="s">
        <v>507</v>
      </c>
      <c r="E167" s="267" t="s">
        <v>573</v>
      </c>
      <c r="F167" s="267" t="s">
        <v>571</v>
      </c>
      <c r="G167" s="320"/>
      <c r="H167" s="377">
        <v>2597770.5484425533</v>
      </c>
      <c r="I167" s="377">
        <v>-10588.48</v>
      </c>
      <c r="J167" s="377">
        <v>-20919.87</v>
      </c>
      <c r="K167" s="377">
        <v>2566262.1984425532</v>
      </c>
      <c r="L167" s="378"/>
      <c r="M167" s="379">
        <v>216480.87903687943</v>
      </c>
      <c r="N167" s="379">
        <v>62290.252631578944</v>
      </c>
      <c r="O167" s="380"/>
      <c r="P167" s="380">
        <v>0</v>
      </c>
      <c r="Q167" s="380">
        <v>0</v>
      </c>
      <c r="R167" s="380">
        <v>0</v>
      </c>
      <c r="S167" s="380">
        <v>0</v>
      </c>
      <c r="T167" s="380">
        <v>0</v>
      </c>
      <c r="U167" s="380">
        <v>0</v>
      </c>
      <c r="V167" s="379">
        <v>-882.37333333333333</v>
      </c>
      <c r="W167" s="379">
        <v>-1743.3225</v>
      </c>
      <c r="X167" s="380"/>
      <c r="Y167" s="380">
        <v>0</v>
      </c>
      <c r="Z167" s="379">
        <v>276145.43583512498</v>
      </c>
      <c r="AA167" s="381">
        <v>216480.87903687943</v>
      </c>
      <c r="AB167" s="381"/>
      <c r="AC167" s="382"/>
      <c r="AD167" s="382">
        <v>0</v>
      </c>
      <c r="AE167" s="382">
        <v>0</v>
      </c>
      <c r="AF167" s="382">
        <v>0</v>
      </c>
      <c r="AG167" s="382"/>
      <c r="AH167" s="382">
        <v>0</v>
      </c>
      <c r="AI167" s="382">
        <v>0</v>
      </c>
      <c r="AJ167" s="381">
        <v>-882.37333333333333</v>
      </c>
      <c r="AK167" s="381">
        <v>-1743.3225</v>
      </c>
      <c r="AL167" s="382"/>
      <c r="AM167" s="382">
        <v>0</v>
      </c>
      <c r="AN167" s="381">
        <v>213855.1832035461</v>
      </c>
      <c r="AO167" s="383">
        <v>216480.87903687943</v>
      </c>
      <c r="AP167" s="383"/>
      <c r="AQ167" s="384"/>
      <c r="AR167" s="384">
        <v>0</v>
      </c>
      <c r="AS167" s="384">
        <v>0</v>
      </c>
      <c r="AT167" s="384">
        <v>0</v>
      </c>
      <c r="AU167" s="384"/>
      <c r="AV167" s="384">
        <v>0</v>
      </c>
      <c r="AW167" s="384">
        <v>0</v>
      </c>
      <c r="AX167" s="383">
        <v>-882.37333333333333</v>
      </c>
      <c r="AY167" s="383">
        <v>-1743.3225</v>
      </c>
      <c r="AZ167" s="384"/>
      <c r="BA167" s="384">
        <v>0</v>
      </c>
      <c r="BB167" s="383">
        <v>213855.1832035461</v>
      </c>
      <c r="BC167" s="385">
        <v>216480.87903687943</v>
      </c>
      <c r="BD167" s="385"/>
      <c r="BE167" s="386"/>
      <c r="BF167" s="386">
        <v>0</v>
      </c>
      <c r="BG167" s="386">
        <v>0</v>
      </c>
      <c r="BH167" s="386">
        <v>0</v>
      </c>
      <c r="BI167" s="386"/>
      <c r="BJ167" s="386">
        <v>0</v>
      </c>
      <c r="BK167" s="386">
        <v>0</v>
      </c>
      <c r="BL167" s="385">
        <v>-882.37333333333333</v>
      </c>
      <c r="BM167" s="385">
        <v>-1743.3225</v>
      </c>
      <c r="BN167" s="386"/>
      <c r="BO167" s="386"/>
      <c r="BP167" s="385">
        <v>213855.1832035461</v>
      </c>
      <c r="BQ167" s="387">
        <v>216480.87903687943</v>
      </c>
      <c r="BR167" s="387"/>
      <c r="BS167" s="388"/>
      <c r="BT167" s="388">
        <v>0</v>
      </c>
      <c r="BU167" s="388">
        <v>0</v>
      </c>
      <c r="BV167" s="388">
        <v>0</v>
      </c>
      <c r="BW167" s="388"/>
      <c r="BX167" s="388">
        <v>0</v>
      </c>
      <c r="BY167" s="388">
        <v>0</v>
      </c>
      <c r="BZ167" s="387">
        <v>-882.37333333333333</v>
      </c>
      <c r="CA167" s="387">
        <v>-1743.3225</v>
      </c>
      <c r="CB167" s="388"/>
      <c r="CC167" s="388"/>
      <c r="CD167" s="387">
        <v>213855.1832035461</v>
      </c>
      <c r="CE167" s="389">
        <v>216480.87903687943</v>
      </c>
      <c r="CF167" s="389">
        <v>25333.934736842104</v>
      </c>
      <c r="CG167" s="390"/>
      <c r="CH167" s="390">
        <v>0</v>
      </c>
      <c r="CI167" s="390">
        <v>0</v>
      </c>
      <c r="CJ167" s="390">
        <v>0</v>
      </c>
      <c r="CK167" s="390">
        <v>0</v>
      </c>
      <c r="CL167" s="390">
        <v>0</v>
      </c>
      <c r="CM167" s="390">
        <v>0</v>
      </c>
      <c r="CN167" s="389">
        <v>-882.37333333333333</v>
      </c>
      <c r="CO167" s="389">
        <v>-1743.3225</v>
      </c>
      <c r="CP167" s="390"/>
      <c r="CQ167" s="390"/>
      <c r="CR167" s="389">
        <v>239189.11794038821</v>
      </c>
      <c r="CS167" s="391">
        <v>216480.87903687943</v>
      </c>
      <c r="CT167" s="391"/>
      <c r="CU167" s="392"/>
      <c r="CV167" s="392">
        <v>0</v>
      </c>
      <c r="CW167" s="392">
        <v>0</v>
      </c>
      <c r="CX167" s="392">
        <v>0</v>
      </c>
      <c r="CY167" s="392"/>
      <c r="CZ167" s="392">
        <v>0</v>
      </c>
      <c r="DA167" s="392">
        <v>0</v>
      </c>
      <c r="DB167" s="391">
        <v>-882.37333333333333</v>
      </c>
      <c r="DC167" s="391">
        <v>-1743.3225</v>
      </c>
      <c r="DD167" s="392"/>
      <c r="DE167" s="392"/>
      <c r="DF167" s="391">
        <v>213855.1832035461</v>
      </c>
      <c r="DG167" s="385">
        <v>216480.87903687943</v>
      </c>
      <c r="DH167" s="385"/>
      <c r="DI167" s="386"/>
      <c r="DJ167" s="386">
        <v>0</v>
      </c>
      <c r="DK167" s="386">
        <v>0</v>
      </c>
      <c r="DL167" s="386">
        <v>0</v>
      </c>
      <c r="DM167" s="386"/>
      <c r="DN167" s="386">
        <v>0</v>
      </c>
      <c r="DO167" s="386">
        <v>0</v>
      </c>
      <c r="DP167" s="385">
        <v>-882.37333333333333</v>
      </c>
      <c r="DQ167" s="385">
        <v>-1743.3225</v>
      </c>
      <c r="DR167" s="386"/>
      <c r="DS167" s="386"/>
      <c r="DT167" s="385">
        <v>213855.1832035461</v>
      </c>
      <c r="DU167" s="393">
        <v>216480.87903687943</v>
      </c>
      <c r="DV167" s="393"/>
      <c r="DW167" s="394"/>
      <c r="DX167" s="394">
        <v>0</v>
      </c>
      <c r="DY167" s="394">
        <v>0</v>
      </c>
      <c r="DZ167" s="394">
        <v>0</v>
      </c>
      <c r="EA167" s="394"/>
      <c r="EB167" s="394">
        <v>0</v>
      </c>
      <c r="EC167" s="394">
        <v>0</v>
      </c>
      <c r="ED167" s="393">
        <v>-882.37333333333333</v>
      </c>
      <c r="EE167" s="393">
        <v>-1743.3225</v>
      </c>
      <c r="EF167" s="394"/>
      <c r="EG167" s="394"/>
      <c r="EH167" s="393">
        <v>213855.1832035461</v>
      </c>
      <c r="EI167" s="383">
        <v>216480.87903687943</v>
      </c>
      <c r="EJ167" s="383">
        <v>43671.913130193912</v>
      </c>
      <c r="EK167" s="384"/>
      <c r="EL167" s="384">
        <v>0</v>
      </c>
      <c r="EM167" s="384">
        <v>0</v>
      </c>
      <c r="EN167" s="384">
        <v>0</v>
      </c>
      <c r="EO167" s="384">
        <v>0</v>
      </c>
      <c r="EP167" s="384">
        <v>0</v>
      </c>
      <c r="EQ167" s="384">
        <v>0</v>
      </c>
      <c r="ER167" s="383">
        <v>-882.37333333333333</v>
      </c>
      <c r="ES167" s="383">
        <v>-1743.3225</v>
      </c>
      <c r="ET167" s="384"/>
      <c r="EU167" s="384"/>
      <c r="EV167" s="383">
        <v>257527.09633374002</v>
      </c>
      <c r="EW167" s="381">
        <v>216480.87903687943</v>
      </c>
      <c r="EX167" s="381"/>
      <c r="EY167" s="382"/>
      <c r="EZ167" s="382">
        <v>0</v>
      </c>
      <c r="FA167" s="382">
        <v>0</v>
      </c>
      <c r="FB167" s="382">
        <v>0</v>
      </c>
      <c r="FC167" s="382"/>
      <c r="FD167" s="382">
        <v>0</v>
      </c>
      <c r="FE167" s="382">
        <v>0</v>
      </c>
      <c r="FF167" s="381">
        <v>-882.37333333333333</v>
      </c>
      <c r="FG167" s="381">
        <v>-1743.3225</v>
      </c>
      <c r="FH167" s="382"/>
      <c r="FI167" s="382"/>
      <c r="FJ167" s="381">
        <v>213855.1832035461</v>
      </c>
      <c r="FK167" s="387">
        <v>216480.87903687943</v>
      </c>
      <c r="FL167" s="387"/>
      <c r="FM167" s="388"/>
      <c r="FN167" s="388">
        <v>0</v>
      </c>
      <c r="FO167" s="388">
        <v>0</v>
      </c>
      <c r="FP167" s="388">
        <v>0</v>
      </c>
      <c r="FQ167" s="388"/>
      <c r="FR167" s="388">
        <v>0</v>
      </c>
      <c r="FS167" s="388">
        <v>0</v>
      </c>
      <c r="FT167" s="387">
        <v>-882.37333333333333</v>
      </c>
      <c r="FU167" s="387">
        <v>-1743.3225</v>
      </c>
      <c r="FV167" s="388"/>
      <c r="FW167" s="388"/>
      <c r="FX167" s="387">
        <v>213855.1832035461</v>
      </c>
      <c r="FY167" s="378"/>
      <c r="FZ167" s="395">
        <f t="shared" si="16"/>
        <v>2729066.6489411686</v>
      </c>
      <c r="GA167" s="395">
        <f t="shared" si="16"/>
        <v>0</v>
      </c>
      <c r="GB167" s="395">
        <f t="shared" si="16"/>
        <v>0</v>
      </c>
      <c r="GC167" s="395">
        <f t="shared" si="16"/>
        <v>-10588.479999999998</v>
      </c>
      <c r="GD167" s="395">
        <f t="shared" si="16"/>
        <v>-20919.869999999995</v>
      </c>
      <c r="GE167" s="395">
        <f t="shared" si="16"/>
        <v>0</v>
      </c>
      <c r="GF167" s="378"/>
      <c r="GG167" s="395">
        <f t="shared" si="17"/>
        <v>711732.88974221714</v>
      </c>
      <c r="GH167" s="395">
        <f t="shared" si="21"/>
        <v>0</v>
      </c>
      <c r="GI167" s="395">
        <f t="shared" si="21"/>
        <v>0</v>
      </c>
      <c r="GJ167" s="395">
        <f t="shared" si="21"/>
        <v>-2647.12</v>
      </c>
      <c r="GK167" s="395">
        <f t="shared" si="21"/>
        <v>-5229.9674999999997</v>
      </c>
      <c r="GL167" s="395">
        <f t="shared" si="21"/>
        <v>0</v>
      </c>
      <c r="GM167" s="395"/>
      <c r="GN167" s="395">
        <v>0</v>
      </c>
      <c r="GO167" s="377">
        <v>0</v>
      </c>
      <c r="GP167" s="378"/>
      <c r="GQ167" s="378"/>
      <c r="GR167" s="378"/>
      <c r="GS167" s="378"/>
      <c r="GT167" s="378"/>
      <c r="GU167" s="378">
        <v>8179</v>
      </c>
      <c r="GV167" s="378"/>
      <c r="GW167" s="378"/>
      <c r="GX167" s="378"/>
      <c r="GY167" s="378">
        <f t="shared" si="18"/>
        <v>711732.88974221714</v>
      </c>
      <c r="GZ167" s="378">
        <f t="shared" si="19"/>
        <v>0</v>
      </c>
      <c r="HA167" s="378">
        <f t="shared" si="20"/>
        <v>0</v>
      </c>
    </row>
    <row r="168" spans="1:209" customFormat="1" ht="15">
      <c r="A168" s="266">
        <v>2231</v>
      </c>
      <c r="B168" s="266">
        <v>103284</v>
      </c>
      <c r="C168" s="266" t="s">
        <v>728</v>
      </c>
      <c r="D168" s="175" t="s">
        <v>508</v>
      </c>
      <c r="E168" s="267" t="s">
        <v>573</v>
      </c>
      <c r="F168" s="267" t="s">
        <v>571</v>
      </c>
      <c r="G168" s="320"/>
      <c r="H168" s="377">
        <v>2472611.0307589541</v>
      </c>
      <c r="I168" s="377">
        <v>-11188.32</v>
      </c>
      <c r="J168" s="377">
        <v>-25697.86</v>
      </c>
      <c r="K168" s="377">
        <v>2435724.8507589544</v>
      </c>
      <c r="L168" s="378"/>
      <c r="M168" s="379">
        <v>206050.91922991283</v>
      </c>
      <c r="N168" s="379">
        <v>43318.080000000002</v>
      </c>
      <c r="O168" s="380"/>
      <c r="P168" s="380">
        <v>0</v>
      </c>
      <c r="Q168" s="380">
        <v>0</v>
      </c>
      <c r="R168" s="380">
        <v>0</v>
      </c>
      <c r="S168" s="380">
        <v>0</v>
      </c>
      <c r="T168" s="380">
        <v>0</v>
      </c>
      <c r="U168" s="380">
        <v>0</v>
      </c>
      <c r="V168" s="379">
        <v>-932.36</v>
      </c>
      <c r="W168" s="379">
        <v>-2141.4883333333332</v>
      </c>
      <c r="X168" s="380"/>
      <c r="Y168" s="380">
        <v>0</v>
      </c>
      <c r="Z168" s="379">
        <v>246295.15089657949</v>
      </c>
      <c r="AA168" s="381">
        <v>206050.91922991283</v>
      </c>
      <c r="AB168" s="381"/>
      <c r="AC168" s="382"/>
      <c r="AD168" s="382">
        <v>0</v>
      </c>
      <c r="AE168" s="382">
        <v>0</v>
      </c>
      <c r="AF168" s="382">
        <v>0</v>
      </c>
      <c r="AG168" s="382"/>
      <c r="AH168" s="382">
        <v>0</v>
      </c>
      <c r="AI168" s="382">
        <v>0</v>
      </c>
      <c r="AJ168" s="381">
        <v>-932.36</v>
      </c>
      <c r="AK168" s="381">
        <v>-2141.4883333333332</v>
      </c>
      <c r="AL168" s="382"/>
      <c r="AM168" s="382">
        <v>0</v>
      </c>
      <c r="AN168" s="381">
        <v>202977.07089657951</v>
      </c>
      <c r="AO168" s="383">
        <v>206050.91922991283</v>
      </c>
      <c r="AP168" s="383"/>
      <c r="AQ168" s="384"/>
      <c r="AR168" s="384">
        <v>0</v>
      </c>
      <c r="AS168" s="384">
        <v>0</v>
      </c>
      <c r="AT168" s="384">
        <v>0</v>
      </c>
      <c r="AU168" s="384"/>
      <c r="AV168" s="384">
        <v>0</v>
      </c>
      <c r="AW168" s="384">
        <v>0</v>
      </c>
      <c r="AX168" s="383">
        <v>-932.36</v>
      </c>
      <c r="AY168" s="383">
        <v>-2141.4883333333332</v>
      </c>
      <c r="AZ168" s="384"/>
      <c r="BA168" s="384">
        <v>0</v>
      </c>
      <c r="BB168" s="383">
        <v>202977.07089657951</v>
      </c>
      <c r="BC168" s="385">
        <v>206050.91922991283</v>
      </c>
      <c r="BD168" s="385"/>
      <c r="BE168" s="386"/>
      <c r="BF168" s="386">
        <v>0</v>
      </c>
      <c r="BG168" s="386">
        <v>0</v>
      </c>
      <c r="BH168" s="386">
        <v>0</v>
      </c>
      <c r="BI168" s="386"/>
      <c r="BJ168" s="386">
        <v>0</v>
      </c>
      <c r="BK168" s="386">
        <v>0</v>
      </c>
      <c r="BL168" s="385">
        <v>-932.36</v>
      </c>
      <c r="BM168" s="385">
        <v>-2141.4883333333332</v>
      </c>
      <c r="BN168" s="386"/>
      <c r="BO168" s="386"/>
      <c r="BP168" s="385">
        <v>202977.07089657951</v>
      </c>
      <c r="BQ168" s="387">
        <v>206050.91922991283</v>
      </c>
      <c r="BR168" s="387"/>
      <c r="BS168" s="388"/>
      <c r="BT168" s="388">
        <v>0</v>
      </c>
      <c r="BU168" s="388">
        <v>0</v>
      </c>
      <c r="BV168" s="388">
        <v>0</v>
      </c>
      <c r="BW168" s="388"/>
      <c r="BX168" s="388">
        <v>0</v>
      </c>
      <c r="BY168" s="388">
        <v>0</v>
      </c>
      <c r="BZ168" s="387">
        <v>-932.36</v>
      </c>
      <c r="CA168" s="387">
        <v>-2141.4883333333332</v>
      </c>
      <c r="CB168" s="388"/>
      <c r="CC168" s="388"/>
      <c r="CD168" s="387">
        <v>202977.07089657951</v>
      </c>
      <c r="CE168" s="389">
        <v>206050.91922991283</v>
      </c>
      <c r="CF168" s="389">
        <v>29664.335999999999</v>
      </c>
      <c r="CG168" s="390"/>
      <c r="CH168" s="390">
        <v>0</v>
      </c>
      <c r="CI168" s="390">
        <v>0</v>
      </c>
      <c r="CJ168" s="390">
        <v>0</v>
      </c>
      <c r="CK168" s="390">
        <v>0</v>
      </c>
      <c r="CL168" s="390">
        <v>0</v>
      </c>
      <c r="CM168" s="390">
        <v>0</v>
      </c>
      <c r="CN168" s="389">
        <v>-932.36</v>
      </c>
      <c r="CO168" s="389">
        <v>-2141.4883333333332</v>
      </c>
      <c r="CP168" s="390"/>
      <c r="CQ168" s="390"/>
      <c r="CR168" s="389">
        <v>232641.40689657952</v>
      </c>
      <c r="CS168" s="391">
        <v>206050.91922991283</v>
      </c>
      <c r="CT168" s="391"/>
      <c r="CU168" s="392"/>
      <c r="CV168" s="392">
        <v>0</v>
      </c>
      <c r="CW168" s="392">
        <v>0</v>
      </c>
      <c r="CX168" s="392">
        <v>0</v>
      </c>
      <c r="CY168" s="392"/>
      <c r="CZ168" s="392">
        <v>0</v>
      </c>
      <c r="DA168" s="392">
        <v>0</v>
      </c>
      <c r="DB168" s="391">
        <v>-932.36</v>
      </c>
      <c r="DC168" s="391">
        <v>-2141.4883333333332</v>
      </c>
      <c r="DD168" s="392"/>
      <c r="DE168" s="392"/>
      <c r="DF168" s="391">
        <v>202977.07089657951</v>
      </c>
      <c r="DG168" s="385">
        <v>206050.91922991283</v>
      </c>
      <c r="DH168" s="385"/>
      <c r="DI168" s="386"/>
      <c r="DJ168" s="386">
        <v>0</v>
      </c>
      <c r="DK168" s="386">
        <v>0</v>
      </c>
      <c r="DL168" s="386">
        <v>0</v>
      </c>
      <c r="DM168" s="386"/>
      <c r="DN168" s="386">
        <v>0</v>
      </c>
      <c r="DO168" s="386">
        <v>0</v>
      </c>
      <c r="DP168" s="385">
        <v>-932.36</v>
      </c>
      <c r="DQ168" s="385">
        <v>-2141.4883333333332</v>
      </c>
      <c r="DR168" s="386"/>
      <c r="DS168" s="386"/>
      <c r="DT168" s="385">
        <v>202977.07089657951</v>
      </c>
      <c r="DU168" s="393">
        <v>206050.91922991283</v>
      </c>
      <c r="DV168" s="393"/>
      <c r="DW168" s="394"/>
      <c r="DX168" s="394">
        <v>0</v>
      </c>
      <c r="DY168" s="394">
        <v>0</v>
      </c>
      <c r="DZ168" s="394">
        <v>0</v>
      </c>
      <c r="EA168" s="394"/>
      <c r="EB168" s="394">
        <v>0</v>
      </c>
      <c r="EC168" s="394">
        <v>0</v>
      </c>
      <c r="ED168" s="393">
        <v>-932.36</v>
      </c>
      <c r="EE168" s="393">
        <v>-2141.4883333333332</v>
      </c>
      <c r="EF168" s="394"/>
      <c r="EG168" s="394"/>
      <c r="EH168" s="393">
        <v>202977.07089657951</v>
      </c>
      <c r="EI168" s="383">
        <v>206050.91922991283</v>
      </c>
      <c r="EJ168" s="383">
        <v>32460.298105263162</v>
      </c>
      <c r="EK168" s="384"/>
      <c r="EL168" s="384">
        <v>0</v>
      </c>
      <c r="EM168" s="384">
        <v>0</v>
      </c>
      <c r="EN168" s="384">
        <v>0</v>
      </c>
      <c r="EO168" s="384">
        <v>0</v>
      </c>
      <c r="EP168" s="384">
        <v>0</v>
      </c>
      <c r="EQ168" s="384">
        <v>0</v>
      </c>
      <c r="ER168" s="383">
        <v>-932.36</v>
      </c>
      <c r="ES168" s="383">
        <v>-2141.4883333333332</v>
      </c>
      <c r="ET168" s="384"/>
      <c r="EU168" s="384"/>
      <c r="EV168" s="383">
        <v>235437.36900184266</v>
      </c>
      <c r="EW168" s="381">
        <v>206050.91922991283</v>
      </c>
      <c r="EX168" s="381"/>
      <c r="EY168" s="382"/>
      <c r="EZ168" s="382">
        <v>0</v>
      </c>
      <c r="FA168" s="382">
        <v>0</v>
      </c>
      <c r="FB168" s="382">
        <v>0</v>
      </c>
      <c r="FC168" s="382"/>
      <c r="FD168" s="382">
        <v>0</v>
      </c>
      <c r="FE168" s="382">
        <v>0</v>
      </c>
      <c r="FF168" s="381">
        <v>-932.36</v>
      </c>
      <c r="FG168" s="381">
        <v>-2141.4883333333332</v>
      </c>
      <c r="FH168" s="382"/>
      <c r="FI168" s="382"/>
      <c r="FJ168" s="381">
        <v>202977.07089657951</v>
      </c>
      <c r="FK168" s="387">
        <v>206050.91922991283</v>
      </c>
      <c r="FL168" s="387"/>
      <c r="FM168" s="388"/>
      <c r="FN168" s="388">
        <v>0</v>
      </c>
      <c r="FO168" s="388">
        <v>0</v>
      </c>
      <c r="FP168" s="388">
        <v>0</v>
      </c>
      <c r="FQ168" s="388"/>
      <c r="FR168" s="388">
        <v>0</v>
      </c>
      <c r="FS168" s="388">
        <v>0</v>
      </c>
      <c r="FT168" s="387">
        <v>-932.36</v>
      </c>
      <c r="FU168" s="387">
        <v>-2141.4883333333332</v>
      </c>
      <c r="FV168" s="388"/>
      <c r="FW168" s="388"/>
      <c r="FX168" s="387">
        <v>202977.07089657951</v>
      </c>
      <c r="FY168" s="378"/>
      <c r="FZ168" s="395">
        <f t="shared" si="16"/>
        <v>2578053.7448642175</v>
      </c>
      <c r="GA168" s="395">
        <f t="shared" si="16"/>
        <v>0</v>
      </c>
      <c r="GB168" s="395">
        <f t="shared" si="16"/>
        <v>0</v>
      </c>
      <c r="GC168" s="395">
        <f t="shared" si="16"/>
        <v>-11188.320000000002</v>
      </c>
      <c r="GD168" s="395">
        <f t="shared" si="16"/>
        <v>-25697.860000000004</v>
      </c>
      <c r="GE168" s="395">
        <f t="shared" si="16"/>
        <v>0</v>
      </c>
      <c r="GF168" s="378"/>
      <c r="GG168" s="395">
        <f t="shared" si="17"/>
        <v>661470.83768973849</v>
      </c>
      <c r="GH168" s="395">
        <f t="shared" si="21"/>
        <v>0</v>
      </c>
      <c r="GI168" s="395">
        <f t="shared" si="21"/>
        <v>0</v>
      </c>
      <c r="GJ168" s="395">
        <f t="shared" si="21"/>
        <v>-2797.08</v>
      </c>
      <c r="GK168" s="395">
        <f t="shared" si="21"/>
        <v>-6424.4650000000001</v>
      </c>
      <c r="GL168" s="395">
        <f t="shared" si="21"/>
        <v>0</v>
      </c>
      <c r="GM168" s="395"/>
      <c r="GN168" s="395">
        <v>0</v>
      </c>
      <c r="GO168" s="377">
        <v>0</v>
      </c>
      <c r="GP168" s="378"/>
      <c r="GQ168" s="378"/>
      <c r="GR168" s="378"/>
      <c r="GS168" s="378"/>
      <c r="GT168" s="378"/>
      <c r="GU168" s="378">
        <v>8229</v>
      </c>
      <c r="GV168" s="378"/>
      <c r="GW168" s="378"/>
      <c r="GX168" s="378"/>
      <c r="GY168" s="378">
        <f t="shared" si="18"/>
        <v>661470.83768973849</v>
      </c>
      <c r="GZ168" s="378">
        <f t="shared" si="19"/>
        <v>0</v>
      </c>
      <c r="HA168" s="378">
        <f t="shared" si="20"/>
        <v>0</v>
      </c>
    </row>
    <row r="169" spans="1:209" customFormat="1" ht="15">
      <c r="A169" s="266">
        <v>2014</v>
      </c>
      <c r="B169" s="266">
        <v>103162</v>
      </c>
      <c r="C169" s="266" t="s">
        <v>642</v>
      </c>
      <c r="D169" s="175" t="s">
        <v>422</v>
      </c>
      <c r="E169" s="267" t="s">
        <v>573</v>
      </c>
      <c r="F169" s="349" t="s">
        <v>571</v>
      </c>
      <c r="G169" s="320"/>
      <c r="H169" s="377">
        <v>2345336.590881425</v>
      </c>
      <c r="I169" s="377">
        <v>-10223.359999999999</v>
      </c>
      <c r="J169" s="377">
        <v>-34184.79</v>
      </c>
      <c r="K169" s="377">
        <v>2300928.440881425</v>
      </c>
      <c r="L169" s="378"/>
      <c r="M169" s="379">
        <v>195444.71590678542</v>
      </c>
      <c r="N169" s="379">
        <v>27555.840000000004</v>
      </c>
      <c r="O169" s="380"/>
      <c r="P169" s="380">
        <v>0</v>
      </c>
      <c r="Q169" s="380">
        <v>0</v>
      </c>
      <c r="R169" s="380">
        <v>0</v>
      </c>
      <c r="S169" s="380">
        <v>0</v>
      </c>
      <c r="T169" s="380">
        <v>0</v>
      </c>
      <c r="U169" s="380">
        <v>0</v>
      </c>
      <c r="V169" s="379">
        <v>-851.9466666666666</v>
      </c>
      <c r="W169" s="379">
        <v>-2848.7325000000001</v>
      </c>
      <c r="X169" s="380"/>
      <c r="Y169" s="380">
        <v>0</v>
      </c>
      <c r="Z169" s="379">
        <v>219299.87674011875</v>
      </c>
      <c r="AA169" s="381">
        <v>195444.71590678542</v>
      </c>
      <c r="AB169" s="381"/>
      <c r="AC169" s="382"/>
      <c r="AD169" s="382">
        <v>0</v>
      </c>
      <c r="AE169" s="382">
        <v>0</v>
      </c>
      <c r="AF169" s="382">
        <v>0</v>
      </c>
      <c r="AG169" s="382"/>
      <c r="AH169" s="382">
        <v>0</v>
      </c>
      <c r="AI169" s="382">
        <v>0</v>
      </c>
      <c r="AJ169" s="381">
        <v>-851.9466666666666</v>
      </c>
      <c r="AK169" s="381">
        <v>-2848.7325000000001</v>
      </c>
      <c r="AL169" s="382"/>
      <c r="AM169" s="382">
        <v>0</v>
      </c>
      <c r="AN169" s="381">
        <v>191744.03674011875</v>
      </c>
      <c r="AO169" s="383">
        <v>195444.71590678542</v>
      </c>
      <c r="AP169" s="383"/>
      <c r="AQ169" s="384"/>
      <c r="AR169" s="384">
        <v>0</v>
      </c>
      <c r="AS169" s="384">
        <v>0</v>
      </c>
      <c r="AT169" s="384">
        <v>0</v>
      </c>
      <c r="AU169" s="384"/>
      <c r="AV169" s="384">
        <v>0</v>
      </c>
      <c r="AW169" s="384">
        <v>0</v>
      </c>
      <c r="AX169" s="383">
        <v>-851.9466666666666</v>
      </c>
      <c r="AY169" s="383">
        <v>-2848.7325000000001</v>
      </c>
      <c r="AZ169" s="384"/>
      <c r="BA169" s="384">
        <v>0</v>
      </c>
      <c r="BB169" s="383">
        <v>191744.03674011875</v>
      </c>
      <c r="BC169" s="385">
        <v>195444.71590678542</v>
      </c>
      <c r="BD169" s="385"/>
      <c r="BE169" s="386"/>
      <c r="BF169" s="386">
        <v>0</v>
      </c>
      <c r="BG169" s="386">
        <v>0</v>
      </c>
      <c r="BH169" s="386">
        <v>0</v>
      </c>
      <c r="BI169" s="386"/>
      <c r="BJ169" s="386">
        <v>0</v>
      </c>
      <c r="BK169" s="386">
        <v>0</v>
      </c>
      <c r="BL169" s="385">
        <v>-851.9466666666666</v>
      </c>
      <c r="BM169" s="385">
        <v>-2848.7325000000001</v>
      </c>
      <c r="BN169" s="386"/>
      <c r="BO169" s="386"/>
      <c r="BP169" s="385">
        <v>191744.03674011875</v>
      </c>
      <c r="BQ169" s="387">
        <v>195444.71590678542</v>
      </c>
      <c r="BR169" s="387"/>
      <c r="BS169" s="388"/>
      <c r="BT169" s="388">
        <v>0</v>
      </c>
      <c r="BU169" s="388">
        <v>0</v>
      </c>
      <c r="BV169" s="388">
        <v>0</v>
      </c>
      <c r="BW169" s="388"/>
      <c r="BX169" s="388">
        <v>0</v>
      </c>
      <c r="BY169" s="388">
        <v>0</v>
      </c>
      <c r="BZ169" s="387">
        <v>-851.9466666666666</v>
      </c>
      <c r="CA169" s="387">
        <v>-2848.7325000000001</v>
      </c>
      <c r="CB169" s="388"/>
      <c r="CC169" s="388"/>
      <c r="CD169" s="387">
        <v>191744.03674011875</v>
      </c>
      <c r="CE169" s="389">
        <v>195444.71590678542</v>
      </c>
      <c r="CF169" s="389">
        <v>35780.077894736845</v>
      </c>
      <c r="CG169" s="390"/>
      <c r="CH169" s="390">
        <v>0</v>
      </c>
      <c r="CI169" s="390">
        <v>0</v>
      </c>
      <c r="CJ169" s="390">
        <v>0</v>
      </c>
      <c r="CK169" s="390">
        <v>0</v>
      </c>
      <c r="CL169" s="390">
        <v>0</v>
      </c>
      <c r="CM169" s="390">
        <v>0</v>
      </c>
      <c r="CN169" s="389">
        <v>-851.9466666666666</v>
      </c>
      <c r="CO169" s="389">
        <v>-2848.7325000000001</v>
      </c>
      <c r="CP169" s="390"/>
      <c r="CQ169" s="390"/>
      <c r="CR169" s="389">
        <v>227524.11463485559</v>
      </c>
      <c r="CS169" s="391">
        <v>195444.71590678542</v>
      </c>
      <c r="CT169" s="391"/>
      <c r="CU169" s="392"/>
      <c r="CV169" s="392">
        <v>0</v>
      </c>
      <c r="CW169" s="392">
        <v>0</v>
      </c>
      <c r="CX169" s="392">
        <v>0</v>
      </c>
      <c r="CY169" s="392"/>
      <c r="CZ169" s="392">
        <v>0</v>
      </c>
      <c r="DA169" s="392">
        <v>0</v>
      </c>
      <c r="DB169" s="391">
        <v>-851.9466666666666</v>
      </c>
      <c r="DC169" s="391">
        <v>-2848.7325000000001</v>
      </c>
      <c r="DD169" s="392"/>
      <c r="DE169" s="392"/>
      <c r="DF169" s="391">
        <v>191744.03674011875</v>
      </c>
      <c r="DG169" s="385">
        <v>195444.71590678542</v>
      </c>
      <c r="DH169" s="385"/>
      <c r="DI169" s="386"/>
      <c r="DJ169" s="386">
        <v>0</v>
      </c>
      <c r="DK169" s="386">
        <v>0</v>
      </c>
      <c r="DL169" s="386">
        <v>0</v>
      </c>
      <c r="DM169" s="386"/>
      <c r="DN169" s="386">
        <v>0</v>
      </c>
      <c r="DO169" s="386">
        <v>0</v>
      </c>
      <c r="DP169" s="385">
        <v>-851.9466666666666</v>
      </c>
      <c r="DQ169" s="385">
        <v>-2848.7325000000001</v>
      </c>
      <c r="DR169" s="386"/>
      <c r="DS169" s="386"/>
      <c r="DT169" s="385">
        <v>191744.03674011875</v>
      </c>
      <c r="DU169" s="393">
        <v>195444.71590678542</v>
      </c>
      <c r="DV169" s="393"/>
      <c r="DW169" s="394"/>
      <c r="DX169" s="394">
        <v>0</v>
      </c>
      <c r="DY169" s="394">
        <v>0</v>
      </c>
      <c r="DZ169" s="394">
        <v>0</v>
      </c>
      <c r="EA169" s="394"/>
      <c r="EB169" s="394">
        <v>0</v>
      </c>
      <c r="EC169" s="394">
        <v>0</v>
      </c>
      <c r="ED169" s="393">
        <v>-851.9466666666666</v>
      </c>
      <c r="EE169" s="393">
        <v>-2848.7325000000001</v>
      </c>
      <c r="EF169" s="394"/>
      <c r="EG169" s="394"/>
      <c r="EH169" s="393">
        <v>191744.03674011875</v>
      </c>
      <c r="EI169" s="383">
        <v>195444.71590678542</v>
      </c>
      <c r="EJ169" s="383">
        <v>26102.652631578945</v>
      </c>
      <c r="EK169" s="384"/>
      <c r="EL169" s="384">
        <v>0</v>
      </c>
      <c r="EM169" s="384">
        <v>0</v>
      </c>
      <c r="EN169" s="384">
        <v>0</v>
      </c>
      <c r="EO169" s="384">
        <v>0</v>
      </c>
      <c r="EP169" s="384">
        <v>0</v>
      </c>
      <c r="EQ169" s="384">
        <v>0</v>
      </c>
      <c r="ER169" s="383">
        <v>-851.9466666666666</v>
      </c>
      <c r="ES169" s="383">
        <v>-2848.7325000000001</v>
      </c>
      <c r="ET169" s="384"/>
      <c r="EU169" s="384"/>
      <c r="EV169" s="383">
        <v>217846.68937169769</v>
      </c>
      <c r="EW169" s="381">
        <v>195444.71590678542</v>
      </c>
      <c r="EX169" s="381"/>
      <c r="EY169" s="382"/>
      <c r="EZ169" s="382">
        <v>0</v>
      </c>
      <c r="FA169" s="382">
        <v>0</v>
      </c>
      <c r="FB169" s="382">
        <v>0</v>
      </c>
      <c r="FC169" s="382"/>
      <c r="FD169" s="382">
        <v>0</v>
      </c>
      <c r="FE169" s="382">
        <v>0</v>
      </c>
      <c r="FF169" s="381">
        <v>-851.9466666666666</v>
      </c>
      <c r="FG169" s="381">
        <v>-2848.7325000000001</v>
      </c>
      <c r="FH169" s="382"/>
      <c r="FI169" s="382"/>
      <c r="FJ169" s="381">
        <v>191744.03674011875</v>
      </c>
      <c r="FK169" s="387">
        <v>195444.71590678542</v>
      </c>
      <c r="FL169" s="387"/>
      <c r="FM169" s="388"/>
      <c r="FN169" s="388">
        <v>0</v>
      </c>
      <c r="FO169" s="388">
        <v>0</v>
      </c>
      <c r="FP169" s="388">
        <v>0</v>
      </c>
      <c r="FQ169" s="388"/>
      <c r="FR169" s="388">
        <v>0</v>
      </c>
      <c r="FS169" s="388">
        <v>0</v>
      </c>
      <c r="FT169" s="387">
        <v>-851.9466666666666</v>
      </c>
      <c r="FU169" s="387">
        <v>-2848.7325000000001</v>
      </c>
      <c r="FV169" s="388"/>
      <c r="FW169" s="388"/>
      <c r="FX169" s="387">
        <v>191744.03674011875</v>
      </c>
      <c r="FY169" s="378"/>
      <c r="FZ169" s="395">
        <f t="shared" si="16"/>
        <v>2434775.1614077403</v>
      </c>
      <c r="GA169" s="395">
        <f t="shared" si="16"/>
        <v>0</v>
      </c>
      <c r="GB169" s="395">
        <f t="shared" si="16"/>
        <v>0</v>
      </c>
      <c r="GC169" s="395">
        <f t="shared" si="16"/>
        <v>-10223.359999999999</v>
      </c>
      <c r="GD169" s="395">
        <f t="shared" si="16"/>
        <v>-34184.789999999994</v>
      </c>
      <c r="GE169" s="395">
        <f t="shared" si="16"/>
        <v>0</v>
      </c>
      <c r="GF169" s="378"/>
      <c r="GG169" s="395">
        <f t="shared" si="17"/>
        <v>613889.98772035632</v>
      </c>
      <c r="GH169" s="395">
        <f t="shared" si="21"/>
        <v>0</v>
      </c>
      <c r="GI169" s="395">
        <f t="shared" si="21"/>
        <v>0</v>
      </c>
      <c r="GJ169" s="395">
        <f t="shared" si="21"/>
        <v>-2555.8399999999997</v>
      </c>
      <c r="GK169" s="395">
        <f t="shared" si="21"/>
        <v>-8546.1975000000002</v>
      </c>
      <c r="GL169" s="395">
        <f t="shared" si="21"/>
        <v>0</v>
      </c>
      <c r="GM169" s="395"/>
      <c r="GN169" s="395">
        <v>0</v>
      </c>
      <c r="GO169" s="377">
        <v>0</v>
      </c>
      <c r="GP169" s="378"/>
      <c r="GQ169" s="378"/>
      <c r="GR169" s="378"/>
      <c r="GS169" s="378"/>
      <c r="GT169" s="378"/>
      <c r="GU169" s="378">
        <v>8100</v>
      </c>
      <c r="GV169" s="378"/>
      <c r="GW169" s="378"/>
      <c r="GX169" s="378"/>
      <c r="GY169" s="378">
        <f t="shared" si="18"/>
        <v>613889.98772035632</v>
      </c>
      <c r="GZ169" s="378">
        <f t="shared" si="19"/>
        <v>0</v>
      </c>
      <c r="HA169" s="378">
        <f t="shared" si="20"/>
        <v>0</v>
      </c>
    </row>
    <row r="170" spans="1:209" customFormat="1" ht="15">
      <c r="A170" s="266">
        <v>2456</v>
      </c>
      <c r="B170" s="266">
        <v>103383</v>
      </c>
      <c r="C170" s="266" t="s">
        <v>647</v>
      </c>
      <c r="D170" s="175" t="s">
        <v>427</v>
      </c>
      <c r="E170" s="267" t="s">
        <v>573</v>
      </c>
      <c r="F170" s="349" t="s">
        <v>571</v>
      </c>
      <c r="G170" s="320"/>
      <c r="H170" s="377">
        <v>1339724.7042200002</v>
      </c>
      <c r="I170" s="377">
        <v>-5242.08</v>
      </c>
      <c r="J170" s="377">
        <v>-43724.74</v>
      </c>
      <c r="K170" s="377">
        <v>1290757.8842200001</v>
      </c>
      <c r="L170" s="378"/>
      <c r="M170" s="379">
        <v>111643.72535166668</v>
      </c>
      <c r="N170" s="379">
        <v>0</v>
      </c>
      <c r="O170" s="380"/>
      <c r="P170" s="380">
        <v>0</v>
      </c>
      <c r="Q170" s="380">
        <v>0</v>
      </c>
      <c r="R170" s="380">
        <v>0</v>
      </c>
      <c r="S170" s="380">
        <v>0</v>
      </c>
      <c r="T170" s="380">
        <v>0</v>
      </c>
      <c r="U170" s="380">
        <v>0</v>
      </c>
      <c r="V170" s="379">
        <v>-436.84</v>
      </c>
      <c r="W170" s="379">
        <v>-3643.728333333333</v>
      </c>
      <c r="X170" s="380"/>
      <c r="Y170" s="380">
        <v>0</v>
      </c>
      <c r="Z170" s="379">
        <v>107563.15701833335</v>
      </c>
      <c r="AA170" s="381">
        <v>111643.72535166668</v>
      </c>
      <c r="AB170" s="381"/>
      <c r="AC170" s="382"/>
      <c r="AD170" s="382">
        <v>0</v>
      </c>
      <c r="AE170" s="382">
        <v>0</v>
      </c>
      <c r="AF170" s="382">
        <v>0</v>
      </c>
      <c r="AG170" s="382"/>
      <c r="AH170" s="382">
        <v>0</v>
      </c>
      <c r="AI170" s="382">
        <v>0</v>
      </c>
      <c r="AJ170" s="381">
        <v>-436.84</v>
      </c>
      <c r="AK170" s="381">
        <v>-3643.728333333333</v>
      </c>
      <c r="AL170" s="382"/>
      <c r="AM170" s="382">
        <v>0</v>
      </c>
      <c r="AN170" s="381">
        <v>107563.15701833335</v>
      </c>
      <c r="AO170" s="383">
        <v>111643.72535166668</v>
      </c>
      <c r="AP170" s="383"/>
      <c r="AQ170" s="384"/>
      <c r="AR170" s="384">
        <v>0</v>
      </c>
      <c r="AS170" s="384">
        <v>0</v>
      </c>
      <c r="AT170" s="384">
        <v>0</v>
      </c>
      <c r="AU170" s="384"/>
      <c r="AV170" s="384">
        <v>0</v>
      </c>
      <c r="AW170" s="384">
        <v>0</v>
      </c>
      <c r="AX170" s="383">
        <v>-436.84</v>
      </c>
      <c r="AY170" s="383">
        <v>-3643.728333333333</v>
      </c>
      <c r="AZ170" s="384"/>
      <c r="BA170" s="384">
        <v>0</v>
      </c>
      <c r="BB170" s="383">
        <v>107563.15701833335</v>
      </c>
      <c r="BC170" s="385">
        <v>111643.72535166668</v>
      </c>
      <c r="BD170" s="385"/>
      <c r="BE170" s="386"/>
      <c r="BF170" s="386">
        <v>0</v>
      </c>
      <c r="BG170" s="386">
        <v>0</v>
      </c>
      <c r="BH170" s="386">
        <v>0</v>
      </c>
      <c r="BI170" s="386"/>
      <c r="BJ170" s="386">
        <v>0</v>
      </c>
      <c r="BK170" s="386">
        <v>0</v>
      </c>
      <c r="BL170" s="385">
        <v>-436.84</v>
      </c>
      <c r="BM170" s="385">
        <v>-3643.728333333333</v>
      </c>
      <c r="BN170" s="386"/>
      <c r="BO170" s="386"/>
      <c r="BP170" s="385">
        <v>107563.15701833335</v>
      </c>
      <c r="BQ170" s="387">
        <v>111643.72535166668</v>
      </c>
      <c r="BR170" s="387"/>
      <c r="BS170" s="388"/>
      <c r="BT170" s="388">
        <v>0</v>
      </c>
      <c r="BU170" s="388">
        <v>0</v>
      </c>
      <c r="BV170" s="388">
        <v>0</v>
      </c>
      <c r="BW170" s="388"/>
      <c r="BX170" s="388">
        <v>0</v>
      </c>
      <c r="BY170" s="388">
        <v>0</v>
      </c>
      <c r="BZ170" s="387">
        <v>-436.84</v>
      </c>
      <c r="CA170" s="387">
        <v>-3643.728333333333</v>
      </c>
      <c r="CB170" s="388"/>
      <c r="CC170" s="388"/>
      <c r="CD170" s="387">
        <v>107563.15701833335</v>
      </c>
      <c r="CE170" s="389">
        <v>111643.72535166668</v>
      </c>
      <c r="CF170" s="389">
        <v>0</v>
      </c>
      <c r="CG170" s="390"/>
      <c r="CH170" s="390">
        <v>0</v>
      </c>
      <c r="CI170" s="390">
        <v>0</v>
      </c>
      <c r="CJ170" s="390">
        <v>0</v>
      </c>
      <c r="CK170" s="390">
        <v>0</v>
      </c>
      <c r="CL170" s="390">
        <v>0</v>
      </c>
      <c r="CM170" s="390">
        <v>0</v>
      </c>
      <c r="CN170" s="389">
        <v>-436.84</v>
      </c>
      <c r="CO170" s="389">
        <v>-3643.728333333333</v>
      </c>
      <c r="CP170" s="390"/>
      <c r="CQ170" s="390"/>
      <c r="CR170" s="389">
        <v>107563.15701833335</v>
      </c>
      <c r="CS170" s="391">
        <v>111643.72535166668</v>
      </c>
      <c r="CT170" s="391"/>
      <c r="CU170" s="392"/>
      <c r="CV170" s="392">
        <v>0</v>
      </c>
      <c r="CW170" s="392">
        <v>0</v>
      </c>
      <c r="CX170" s="392">
        <v>0</v>
      </c>
      <c r="CY170" s="392"/>
      <c r="CZ170" s="392">
        <v>0</v>
      </c>
      <c r="DA170" s="392">
        <v>0</v>
      </c>
      <c r="DB170" s="391">
        <v>-436.84</v>
      </c>
      <c r="DC170" s="391">
        <v>-3643.728333333333</v>
      </c>
      <c r="DD170" s="392"/>
      <c r="DE170" s="392"/>
      <c r="DF170" s="391">
        <v>107563.15701833335</v>
      </c>
      <c r="DG170" s="385">
        <v>111643.72535166668</v>
      </c>
      <c r="DH170" s="385"/>
      <c r="DI170" s="386"/>
      <c r="DJ170" s="386">
        <v>0</v>
      </c>
      <c r="DK170" s="386">
        <v>0</v>
      </c>
      <c r="DL170" s="386">
        <v>0</v>
      </c>
      <c r="DM170" s="386"/>
      <c r="DN170" s="386">
        <v>0</v>
      </c>
      <c r="DO170" s="386">
        <v>0</v>
      </c>
      <c r="DP170" s="385">
        <v>-436.84</v>
      </c>
      <c r="DQ170" s="385">
        <v>-3643.728333333333</v>
      </c>
      <c r="DR170" s="386"/>
      <c r="DS170" s="386"/>
      <c r="DT170" s="385">
        <v>107563.15701833335</v>
      </c>
      <c r="DU170" s="393">
        <v>111643.72535166668</v>
      </c>
      <c r="DV170" s="393"/>
      <c r="DW170" s="394"/>
      <c r="DX170" s="394">
        <v>0</v>
      </c>
      <c r="DY170" s="394">
        <v>0</v>
      </c>
      <c r="DZ170" s="394">
        <v>0</v>
      </c>
      <c r="EA170" s="394"/>
      <c r="EB170" s="394">
        <v>0</v>
      </c>
      <c r="EC170" s="394">
        <v>0</v>
      </c>
      <c r="ED170" s="393">
        <v>-436.84</v>
      </c>
      <c r="EE170" s="393">
        <v>-3643.728333333333</v>
      </c>
      <c r="EF170" s="394"/>
      <c r="EG170" s="394"/>
      <c r="EH170" s="393">
        <v>107563.15701833335</v>
      </c>
      <c r="EI170" s="383">
        <v>111643.72535166668</v>
      </c>
      <c r="EJ170" s="383">
        <v>0</v>
      </c>
      <c r="EK170" s="384"/>
      <c r="EL170" s="384">
        <v>0</v>
      </c>
      <c r="EM170" s="384">
        <v>0</v>
      </c>
      <c r="EN170" s="384">
        <v>0</v>
      </c>
      <c r="EO170" s="384">
        <v>0</v>
      </c>
      <c r="EP170" s="384">
        <v>0</v>
      </c>
      <c r="EQ170" s="384">
        <v>0</v>
      </c>
      <c r="ER170" s="383">
        <v>-436.84</v>
      </c>
      <c r="ES170" s="383">
        <v>-3643.728333333333</v>
      </c>
      <c r="ET170" s="384"/>
      <c r="EU170" s="384"/>
      <c r="EV170" s="383">
        <v>107563.15701833335</v>
      </c>
      <c r="EW170" s="381">
        <v>111643.72535166668</v>
      </c>
      <c r="EX170" s="381"/>
      <c r="EY170" s="382"/>
      <c r="EZ170" s="382">
        <v>0</v>
      </c>
      <c r="FA170" s="382">
        <v>0</v>
      </c>
      <c r="FB170" s="382">
        <v>0</v>
      </c>
      <c r="FC170" s="382"/>
      <c r="FD170" s="382">
        <v>0</v>
      </c>
      <c r="FE170" s="382">
        <v>0</v>
      </c>
      <c r="FF170" s="381">
        <v>-436.84</v>
      </c>
      <c r="FG170" s="381">
        <v>-3643.728333333333</v>
      </c>
      <c r="FH170" s="382"/>
      <c r="FI170" s="382"/>
      <c r="FJ170" s="381">
        <v>107563.15701833335</v>
      </c>
      <c r="FK170" s="387">
        <v>111643.72535166668</v>
      </c>
      <c r="FL170" s="387"/>
      <c r="FM170" s="388"/>
      <c r="FN170" s="388">
        <v>0</v>
      </c>
      <c r="FO170" s="388">
        <v>0</v>
      </c>
      <c r="FP170" s="388">
        <v>0</v>
      </c>
      <c r="FQ170" s="388"/>
      <c r="FR170" s="388">
        <v>0</v>
      </c>
      <c r="FS170" s="388">
        <v>0</v>
      </c>
      <c r="FT170" s="387">
        <v>-436.84</v>
      </c>
      <c r="FU170" s="387">
        <v>-3643.728333333333</v>
      </c>
      <c r="FV170" s="388"/>
      <c r="FW170" s="388"/>
      <c r="FX170" s="387">
        <v>107563.15701833335</v>
      </c>
      <c r="FY170" s="378"/>
      <c r="FZ170" s="395">
        <f t="shared" ref="FZ170:GE206" si="22">SUMIFS($M170:$FX170,$M$7:$FX$7,FZ$7)</f>
        <v>1339724.7042200002</v>
      </c>
      <c r="GA170" s="395">
        <f t="shared" si="22"/>
        <v>0</v>
      </c>
      <c r="GB170" s="395">
        <f t="shared" si="22"/>
        <v>0</v>
      </c>
      <c r="GC170" s="395">
        <f t="shared" si="22"/>
        <v>-5242.0800000000008</v>
      </c>
      <c r="GD170" s="395">
        <f t="shared" si="22"/>
        <v>-43724.74</v>
      </c>
      <c r="GE170" s="395">
        <f t="shared" si="22"/>
        <v>0</v>
      </c>
      <c r="GF170" s="378"/>
      <c r="GG170" s="395">
        <f t="shared" si="17"/>
        <v>334931.17605500005</v>
      </c>
      <c r="GH170" s="395">
        <f t="shared" si="21"/>
        <v>0</v>
      </c>
      <c r="GI170" s="395">
        <f t="shared" si="21"/>
        <v>0</v>
      </c>
      <c r="GJ170" s="395">
        <f t="shared" si="21"/>
        <v>-1310.52</v>
      </c>
      <c r="GK170" s="395">
        <f t="shared" si="21"/>
        <v>-10931.184999999999</v>
      </c>
      <c r="GL170" s="395">
        <f t="shared" si="21"/>
        <v>0</v>
      </c>
      <c r="GM170" s="395"/>
      <c r="GN170" s="395">
        <v>0</v>
      </c>
      <c r="GO170" s="377">
        <v>0</v>
      </c>
      <c r="GP170" s="378"/>
      <c r="GQ170" s="378"/>
      <c r="GR170" s="378"/>
      <c r="GS170" s="378"/>
      <c r="GT170" s="378"/>
      <c r="GU170" s="378">
        <v>7392</v>
      </c>
      <c r="GV170" s="378"/>
      <c r="GW170" s="378"/>
      <c r="GX170" s="378"/>
      <c r="GY170" s="378">
        <f t="shared" si="18"/>
        <v>334931.17605500005</v>
      </c>
      <c r="GZ170" s="378">
        <f t="shared" si="19"/>
        <v>0</v>
      </c>
      <c r="HA170" s="378">
        <f t="shared" si="20"/>
        <v>0</v>
      </c>
    </row>
    <row r="171" spans="1:209" customFormat="1" ht="15">
      <c r="A171" s="266">
        <v>2254</v>
      </c>
      <c r="B171" s="266">
        <v>103300</v>
      </c>
      <c r="C171" s="266" t="s">
        <v>648</v>
      </c>
      <c r="D171" s="175" t="s">
        <v>428</v>
      </c>
      <c r="E171" s="267" t="s">
        <v>573</v>
      </c>
      <c r="F171" s="349" t="s">
        <v>571</v>
      </c>
      <c r="G171" s="320"/>
      <c r="H171" s="377">
        <v>3244567.6672809855</v>
      </c>
      <c r="I171" s="377">
        <v>-13613.759999999998</v>
      </c>
      <c r="J171" s="377">
        <v>-77430.84</v>
      </c>
      <c r="K171" s="377">
        <v>3153523.0672809859</v>
      </c>
      <c r="L171" s="378"/>
      <c r="M171" s="379">
        <v>270380.63894008211</v>
      </c>
      <c r="N171" s="379">
        <v>0</v>
      </c>
      <c r="O171" s="380"/>
      <c r="P171" s="380">
        <v>0</v>
      </c>
      <c r="Q171" s="380">
        <v>7500</v>
      </c>
      <c r="R171" s="380">
        <v>0</v>
      </c>
      <c r="S171" s="380">
        <v>0</v>
      </c>
      <c r="T171" s="380">
        <v>0</v>
      </c>
      <c r="U171" s="380">
        <v>11666.820833333331</v>
      </c>
      <c r="V171" s="379">
        <v>-1134.4799999999998</v>
      </c>
      <c r="W171" s="379">
        <v>-6452.57</v>
      </c>
      <c r="X171" s="380"/>
      <c r="Y171" s="380">
        <v>0</v>
      </c>
      <c r="Z171" s="379">
        <v>281960.40977341548</v>
      </c>
      <c r="AA171" s="381">
        <v>270380.63894008211</v>
      </c>
      <c r="AB171" s="381"/>
      <c r="AC171" s="382"/>
      <c r="AD171" s="382">
        <v>0</v>
      </c>
      <c r="AE171" s="382">
        <v>7500</v>
      </c>
      <c r="AF171" s="382">
        <v>0</v>
      </c>
      <c r="AG171" s="382"/>
      <c r="AH171" s="382">
        <v>0</v>
      </c>
      <c r="AI171" s="382">
        <v>11666.820833333331</v>
      </c>
      <c r="AJ171" s="381">
        <v>-1134.4799999999998</v>
      </c>
      <c r="AK171" s="381">
        <v>-6452.57</v>
      </c>
      <c r="AL171" s="382"/>
      <c r="AM171" s="382">
        <v>0</v>
      </c>
      <c r="AN171" s="381">
        <v>281960.40977341548</v>
      </c>
      <c r="AO171" s="383">
        <v>270380.63894008211</v>
      </c>
      <c r="AP171" s="383"/>
      <c r="AQ171" s="384"/>
      <c r="AR171" s="384">
        <v>0</v>
      </c>
      <c r="AS171" s="384">
        <v>7500</v>
      </c>
      <c r="AT171" s="384">
        <v>0</v>
      </c>
      <c r="AU171" s="384"/>
      <c r="AV171" s="384">
        <v>0</v>
      </c>
      <c r="AW171" s="384">
        <v>11666.820833333331</v>
      </c>
      <c r="AX171" s="383">
        <v>-1134.4799999999998</v>
      </c>
      <c r="AY171" s="383">
        <v>-6452.57</v>
      </c>
      <c r="AZ171" s="384"/>
      <c r="BA171" s="384">
        <v>0</v>
      </c>
      <c r="BB171" s="383">
        <v>281960.40977341548</v>
      </c>
      <c r="BC171" s="385">
        <v>270380.63894008211</v>
      </c>
      <c r="BD171" s="385"/>
      <c r="BE171" s="386"/>
      <c r="BF171" s="386">
        <v>0</v>
      </c>
      <c r="BG171" s="386">
        <v>7500</v>
      </c>
      <c r="BH171" s="386">
        <v>0</v>
      </c>
      <c r="BI171" s="386"/>
      <c r="BJ171" s="386">
        <v>0</v>
      </c>
      <c r="BK171" s="386">
        <v>11666.820833333331</v>
      </c>
      <c r="BL171" s="385">
        <v>-1134.4799999999998</v>
      </c>
      <c r="BM171" s="385">
        <v>-6452.57</v>
      </c>
      <c r="BN171" s="386"/>
      <c r="BO171" s="386"/>
      <c r="BP171" s="385">
        <v>281960.40977341548</v>
      </c>
      <c r="BQ171" s="387">
        <v>270380.63894008211</v>
      </c>
      <c r="BR171" s="387"/>
      <c r="BS171" s="388"/>
      <c r="BT171" s="388">
        <v>0</v>
      </c>
      <c r="BU171" s="388">
        <v>7500</v>
      </c>
      <c r="BV171" s="388">
        <v>0</v>
      </c>
      <c r="BW171" s="388"/>
      <c r="BX171" s="388">
        <v>0</v>
      </c>
      <c r="BY171" s="388">
        <v>11666.820833333331</v>
      </c>
      <c r="BZ171" s="387">
        <v>-1134.4799999999998</v>
      </c>
      <c r="CA171" s="387">
        <v>-6452.57</v>
      </c>
      <c r="CB171" s="388"/>
      <c r="CC171" s="388"/>
      <c r="CD171" s="387">
        <v>281960.40977341548</v>
      </c>
      <c r="CE171" s="389">
        <v>270380.63894008211</v>
      </c>
      <c r="CF171" s="389">
        <v>0</v>
      </c>
      <c r="CG171" s="390"/>
      <c r="CH171" s="390">
        <v>0</v>
      </c>
      <c r="CI171" s="390">
        <v>7500</v>
      </c>
      <c r="CJ171" s="390">
        <v>0</v>
      </c>
      <c r="CK171" s="390">
        <v>0</v>
      </c>
      <c r="CL171" s="390">
        <v>0</v>
      </c>
      <c r="CM171" s="390">
        <v>11666.820833333331</v>
      </c>
      <c r="CN171" s="389">
        <v>-1134.4799999999998</v>
      </c>
      <c r="CO171" s="389">
        <v>-6452.57</v>
      </c>
      <c r="CP171" s="390"/>
      <c r="CQ171" s="390"/>
      <c r="CR171" s="389">
        <v>281960.40977341548</v>
      </c>
      <c r="CS171" s="391">
        <v>270380.63894008211</v>
      </c>
      <c r="CT171" s="391"/>
      <c r="CU171" s="392"/>
      <c r="CV171" s="392">
        <v>0</v>
      </c>
      <c r="CW171" s="392">
        <v>7500</v>
      </c>
      <c r="CX171" s="392">
        <v>0</v>
      </c>
      <c r="CY171" s="392"/>
      <c r="CZ171" s="392">
        <v>0</v>
      </c>
      <c r="DA171" s="392">
        <v>11666.820833333331</v>
      </c>
      <c r="DB171" s="391">
        <v>-1134.4799999999998</v>
      </c>
      <c r="DC171" s="391">
        <v>-6452.57</v>
      </c>
      <c r="DD171" s="392"/>
      <c r="DE171" s="392"/>
      <c r="DF171" s="391">
        <v>281960.40977341548</v>
      </c>
      <c r="DG171" s="385">
        <v>270380.63894008211</v>
      </c>
      <c r="DH171" s="385"/>
      <c r="DI171" s="386"/>
      <c r="DJ171" s="386">
        <v>0</v>
      </c>
      <c r="DK171" s="386">
        <v>7500</v>
      </c>
      <c r="DL171" s="386">
        <v>0</v>
      </c>
      <c r="DM171" s="386"/>
      <c r="DN171" s="386">
        <v>0</v>
      </c>
      <c r="DO171" s="386">
        <v>11666.820833333331</v>
      </c>
      <c r="DP171" s="385">
        <v>-1134.4799999999998</v>
      </c>
      <c r="DQ171" s="385">
        <v>-6452.57</v>
      </c>
      <c r="DR171" s="386"/>
      <c r="DS171" s="386"/>
      <c r="DT171" s="385">
        <v>281960.40977341548</v>
      </c>
      <c r="DU171" s="393">
        <v>270380.63894008211</v>
      </c>
      <c r="DV171" s="393"/>
      <c r="DW171" s="394"/>
      <c r="DX171" s="394">
        <v>0</v>
      </c>
      <c r="DY171" s="394">
        <v>7500</v>
      </c>
      <c r="DZ171" s="394">
        <v>0</v>
      </c>
      <c r="EA171" s="394"/>
      <c r="EB171" s="394">
        <v>0</v>
      </c>
      <c r="EC171" s="394">
        <v>11666.820833333331</v>
      </c>
      <c r="ED171" s="393">
        <v>-1134.4799999999998</v>
      </c>
      <c r="EE171" s="393">
        <v>-6452.57</v>
      </c>
      <c r="EF171" s="394"/>
      <c r="EG171" s="394"/>
      <c r="EH171" s="393">
        <v>281960.40977341548</v>
      </c>
      <c r="EI171" s="383">
        <v>270380.63894008211</v>
      </c>
      <c r="EJ171" s="383">
        <v>0</v>
      </c>
      <c r="EK171" s="384"/>
      <c r="EL171" s="384">
        <v>0</v>
      </c>
      <c r="EM171" s="384">
        <v>7500</v>
      </c>
      <c r="EN171" s="384">
        <v>0</v>
      </c>
      <c r="EO171" s="384">
        <v>0</v>
      </c>
      <c r="EP171" s="384">
        <v>0</v>
      </c>
      <c r="EQ171" s="384">
        <v>11666.820833333331</v>
      </c>
      <c r="ER171" s="383">
        <v>-1134.4799999999998</v>
      </c>
      <c r="ES171" s="383">
        <v>-6452.57</v>
      </c>
      <c r="ET171" s="384"/>
      <c r="EU171" s="384"/>
      <c r="EV171" s="383">
        <v>281960.40977341548</v>
      </c>
      <c r="EW171" s="381">
        <v>270380.63894008211</v>
      </c>
      <c r="EX171" s="381"/>
      <c r="EY171" s="382"/>
      <c r="EZ171" s="382">
        <v>0</v>
      </c>
      <c r="FA171" s="382">
        <v>7500</v>
      </c>
      <c r="FB171" s="382">
        <v>0</v>
      </c>
      <c r="FC171" s="382"/>
      <c r="FD171" s="382">
        <v>0</v>
      </c>
      <c r="FE171" s="382">
        <v>11666.820833333331</v>
      </c>
      <c r="FF171" s="381">
        <v>-1134.4799999999998</v>
      </c>
      <c r="FG171" s="381">
        <v>-6452.57</v>
      </c>
      <c r="FH171" s="382"/>
      <c r="FI171" s="382"/>
      <c r="FJ171" s="381">
        <v>281960.40977341548</v>
      </c>
      <c r="FK171" s="387">
        <v>270380.63894008211</v>
      </c>
      <c r="FL171" s="387"/>
      <c r="FM171" s="388"/>
      <c r="FN171" s="388">
        <v>0</v>
      </c>
      <c r="FO171" s="388">
        <v>7500</v>
      </c>
      <c r="FP171" s="388">
        <v>0</v>
      </c>
      <c r="FQ171" s="388"/>
      <c r="FR171" s="388">
        <v>0</v>
      </c>
      <c r="FS171" s="388">
        <v>11666.820833333331</v>
      </c>
      <c r="FT171" s="387">
        <v>-1134.4799999999998</v>
      </c>
      <c r="FU171" s="387">
        <v>-6452.57</v>
      </c>
      <c r="FV171" s="388"/>
      <c r="FW171" s="388"/>
      <c r="FX171" s="387">
        <v>281960.40977341548</v>
      </c>
      <c r="FY171" s="378"/>
      <c r="FZ171" s="395">
        <f t="shared" si="22"/>
        <v>3334567.6672809846</v>
      </c>
      <c r="GA171" s="395">
        <f t="shared" si="22"/>
        <v>0</v>
      </c>
      <c r="GB171" s="395">
        <f t="shared" si="22"/>
        <v>140001.84999999998</v>
      </c>
      <c r="GC171" s="395">
        <f t="shared" si="22"/>
        <v>-13613.759999999997</v>
      </c>
      <c r="GD171" s="395">
        <f t="shared" si="22"/>
        <v>-77430.84</v>
      </c>
      <c r="GE171" s="395">
        <f t="shared" si="22"/>
        <v>0</v>
      </c>
      <c r="GF171" s="378"/>
      <c r="GG171" s="395">
        <f t="shared" si="17"/>
        <v>833641.91682024626</v>
      </c>
      <c r="GH171" s="395">
        <f t="shared" si="21"/>
        <v>0</v>
      </c>
      <c r="GI171" s="395">
        <f t="shared" si="21"/>
        <v>35000.462499999994</v>
      </c>
      <c r="GJ171" s="395">
        <f t="shared" si="21"/>
        <v>-3403.4399999999996</v>
      </c>
      <c r="GK171" s="395">
        <f t="shared" si="21"/>
        <v>-19357.71</v>
      </c>
      <c r="GL171" s="395">
        <f t="shared" si="21"/>
        <v>0</v>
      </c>
      <c r="GM171" s="395"/>
      <c r="GN171" s="395">
        <v>0</v>
      </c>
      <c r="GO171" s="377">
        <v>0</v>
      </c>
      <c r="GP171" s="378"/>
      <c r="GQ171" s="378"/>
      <c r="GR171" s="378"/>
      <c r="GS171" s="378"/>
      <c r="GT171" s="378"/>
      <c r="GU171" s="378">
        <v>8667</v>
      </c>
      <c r="GV171" s="378"/>
      <c r="GW171" s="378"/>
      <c r="GX171" s="378"/>
      <c r="GY171" s="378">
        <f t="shared" si="18"/>
        <v>833641.91682024626</v>
      </c>
      <c r="GZ171" s="378">
        <f t="shared" si="19"/>
        <v>0</v>
      </c>
      <c r="HA171" s="378">
        <f t="shared" si="20"/>
        <v>35000.462499999994</v>
      </c>
    </row>
    <row r="172" spans="1:209" customFormat="1" ht="15">
      <c r="A172" s="266">
        <v>1001</v>
      </c>
      <c r="B172" s="266">
        <v>103120</v>
      </c>
      <c r="C172" s="266" t="s">
        <v>733</v>
      </c>
      <c r="D172" s="175" t="s">
        <v>513</v>
      </c>
      <c r="E172" s="267" t="s">
        <v>570</v>
      </c>
      <c r="F172" s="349" t="s">
        <v>571</v>
      </c>
      <c r="G172" s="320"/>
      <c r="H172" s="377">
        <v>0</v>
      </c>
      <c r="I172" s="377">
        <v>0</v>
      </c>
      <c r="J172" s="377">
        <v>0</v>
      </c>
      <c r="K172" s="377">
        <v>0</v>
      </c>
      <c r="L172" s="378"/>
      <c r="M172" s="379">
        <v>0</v>
      </c>
      <c r="N172" s="379">
        <v>297992.27125457476</v>
      </c>
      <c r="O172" s="380"/>
      <c r="P172" s="380">
        <v>0</v>
      </c>
      <c r="Q172" s="380">
        <v>0</v>
      </c>
      <c r="R172" s="380">
        <v>0</v>
      </c>
      <c r="S172" s="380">
        <v>513.43157894736839</v>
      </c>
      <c r="T172" s="380">
        <v>0</v>
      </c>
      <c r="U172" s="380">
        <v>0</v>
      </c>
      <c r="V172" s="379">
        <v>0</v>
      </c>
      <c r="W172" s="379">
        <v>0</v>
      </c>
      <c r="X172" s="380"/>
      <c r="Y172" s="380">
        <v>0</v>
      </c>
      <c r="Z172" s="379">
        <v>298505.70283352211</v>
      </c>
      <c r="AA172" s="381">
        <v>0</v>
      </c>
      <c r="AB172" s="381"/>
      <c r="AC172" s="382"/>
      <c r="AD172" s="382">
        <v>0</v>
      </c>
      <c r="AE172" s="382">
        <v>0</v>
      </c>
      <c r="AF172" s="382">
        <v>0</v>
      </c>
      <c r="AG172" s="382"/>
      <c r="AH172" s="382">
        <v>0</v>
      </c>
      <c r="AI172" s="382">
        <v>0</v>
      </c>
      <c r="AJ172" s="381">
        <v>0</v>
      </c>
      <c r="AK172" s="381">
        <v>0</v>
      </c>
      <c r="AL172" s="382"/>
      <c r="AM172" s="382">
        <v>0</v>
      </c>
      <c r="AN172" s="381">
        <v>0</v>
      </c>
      <c r="AO172" s="383">
        <v>0</v>
      </c>
      <c r="AP172" s="383"/>
      <c r="AQ172" s="384"/>
      <c r="AR172" s="384">
        <v>0</v>
      </c>
      <c r="AS172" s="384">
        <v>0</v>
      </c>
      <c r="AT172" s="384">
        <v>0</v>
      </c>
      <c r="AU172" s="384"/>
      <c r="AV172" s="384">
        <v>0</v>
      </c>
      <c r="AW172" s="384">
        <v>0</v>
      </c>
      <c r="AX172" s="383">
        <v>0</v>
      </c>
      <c r="AY172" s="383">
        <v>0</v>
      </c>
      <c r="AZ172" s="384"/>
      <c r="BA172" s="384">
        <v>0</v>
      </c>
      <c r="BB172" s="383">
        <v>0</v>
      </c>
      <c r="BC172" s="385">
        <v>0</v>
      </c>
      <c r="BD172" s="385"/>
      <c r="BE172" s="386"/>
      <c r="BF172" s="386">
        <v>0</v>
      </c>
      <c r="BG172" s="386">
        <v>0</v>
      </c>
      <c r="BH172" s="386">
        <v>0</v>
      </c>
      <c r="BI172" s="386"/>
      <c r="BJ172" s="386">
        <v>0</v>
      </c>
      <c r="BK172" s="386">
        <v>0</v>
      </c>
      <c r="BL172" s="385">
        <v>0</v>
      </c>
      <c r="BM172" s="385">
        <v>0</v>
      </c>
      <c r="BN172" s="386"/>
      <c r="BO172" s="386"/>
      <c r="BP172" s="385">
        <v>0</v>
      </c>
      <c r="BQ172" s="387">
        <v>0</v>
      </c>
      <c r="BR172" s="387"/>
      <c r="BS172" s="388"/>
      <c r="BT172" s="388">
        <v>0</v>
      </c>
      <c r="BU172" s="388">
        <v>0</v>
      </c>
      <c r="BV172" s="388">
        <v>0</v>
      </c>
      <c r="BW172" s="388"/>
      <c r="BX172" s="388">
        <v>0</v>
      </c>
      <c r="BY172" s="388">
        <v>0</v>
      </c>
      <c r="BZ172" s="387">
        <v>0</v>
      </c>
      <c r="CA172" s="387">
        <v>0</v>
      </c>
      <c r="CB172" s="388"/>
      <c r="CC172" s="388"/>
      <c r="CD172" s="387">
        <v>0</v>
      </c>
      <c r="CE172" s="389">
        <v>0</v>
      </c>
      <c r="CF172" s="389">
        <v>83520.968092614028</v>
      </c>
      <c r="CG172" s="390"/>
      <c r="CH172" s="390">
        <v>0</v>
      </c>
      <c r="CI172" s="390">
        <v>0</v>
      </c>
      <c r="CJ172" s="390">
        <v>0</v>
      </c>
      <c r="CK172" s="390">
        <v>256.7157894736842</v>
      </c>
      <c r="CL172" s="390">
        <v>0</v>
      </c>
      <c r="CM172" s="390">
        <v>0</v>
      </c>
      <c r="CN172" s="389">
        <v>0</v>
      </c>
      <c r="CO172" s="389">
        <v>0</v>
      </c>
      <c r="CP172" s="390"/>
      <c r="CQ172" s="390"/>
      <c r="CR172" s="389">
        <v>83777.683882087716</v>
      </c>
      <c r="CS172" s="391">
        <v>0</v>
      </c>
      <c r="CT172" s="391"/>
      <c r="CU172" s="392"/>
      <c r="CV172" s="392">
        <v>0</v>
      </c>
      <c r="CW172" s="392">
        <v>0</v>
      </c>
      <c r="CX172" s="392">
        <v>0</v>
      </c>
      <c r="CY172" s="392"/>
      <c r="CZ172" s="392">
        <v>0</v>
      </c>
      <c r="DA172" s="392">
        <v>0</v>
      </c>
      <c r="DB172" s="391">
        <v>0</v>
      </c>
      <c r="DC172" s="391">
        <v>0</v>
      </c>
      <c r="DD172" s="392"/>
      <c r="DE172" s="392"/>
      <c r="DF172" s="391">
        <v>0</v>
      </c>
      <c r="DG172" s="385">
        <v>0</v>
      </c>
      <c r="DH172" s="385"/>
      <c r="DI172" s="386"/>
      <c r="DJ172" s="386">
        <v>0</v>
      </c>
      <c r="DK172" s="386">
        <v>0</v>
      </c>
      <c r="DL172" s="386">
        <v>0</v>
      </c>
      <c r="DM172" s="386"/>
      <c r="DN172" s="386">
        <v>0</v>
      </c>
      <c r="DO172" s="386">
        <v>0</v>
      </c>
      <c r="DP172" s="385">
        <v>0</v>
      </c>
      <c r="DQ172" s="385">
        <v>0</v>
      </c>
      <c r="DR172" s="386"/>
      <c r="DS172" s="386"/>
      <c r="DT172" s="385">
        <v>0</v>
      </c>
      <c r="DU172" s="393">
        <v>0</v>
      </c>
      <c r="DV172" s="393"/>
      <c r="DW172" s="394"/>
      <c r="DX172" s="394">
        <v>0</v>
      </c>
      <c r="DY172" s="394">
        <v>0</v>
      </c>
      <c r="DZ172" s="394">
        <v>0</v>
      </c>
      <c r="EA172" s="394"/>
      <c r="EB172" s="394">
        <v>0</v>
      </c>
      <c r="EC172" s="394">
        <v>0</v>
      </c>
      <c r="ED172" s="393">
        <v>0</v>
      </c>
      <c r="EE172" s="393">
        <v>0</v>
      </c>
      <c r="EF172" s="394"/>
      <c r="EG172" s="394"/>
      <c r="EH172" s="393">
        <v>0</v>
      </c>
      <c r="EI172" s="383">
        <v>0</v>
      </c>
      <c r="EJ172" s="383">
        <v>75215.292631578981</v>
      </c>
      <c r="EK172" s="384"/>
      <c r="EL172" s="384">
        <v>0</v>
      </c>
      <c r="EM172" s="384">
        <v>0</v>
      </c>
      <c r="EN172" s="384">
        <v>0</v>
      </c>
      <c r="EO172" s="384">
        <v>224.49639889196675</v>
      </c>
      <c r="EP172" s="384">
        <v>0</v>
      </c>
      <c r="EQ172" s="384">
        <v>0</v>
      </c>
      <c r="ER172" s="383">
        <v>0</v>
      </c>
      <c r="ES172" s="383">
        <v>0</v>
      </c>
      <c r="ET172" s="384"/>
      <c r="EU172" s="384"/>
      <c r="EV172" s="383">
        <v>75439.789030470944</v>
      </c>
      <c r="EW172" s="381">
        <v>0</v>
      </c>
      <c r="EX172" s="381"/>
      <c r="EY172" s="382"/>
      <c r="EZ172" s="382">
        <v>0</v>
      </c>
      <c r="FA172" s="382">
        <v>0</v>
      </c>
      <c r="FB172" s="382">
        <v>0</v>
      </c>
      <c r="FC172" s="382"/>
      <c r="FD172" s="382">
        <v>0</v>
      </c>
      <c r="FE172" s="382">
        <v>0</v>
      </c>
      <c r="FF172" s="381">
        <v>0</v>
      </c>
      <c r="FG172" s="381">
        <v>0</v>
      </c>
      <c r="FH172" s="382"/>
      <c r="FI172" s="382"/>
      <c r="FJ172" s="381">
        <v>0</v>
      </c>
      <c r="FK172" s="387">
        <v>0</v>
      </c>
      <c r="FL172" s="387"/>
      <c r="FM172" s="388"/>
      <c r="FN172" s="388">
        <v>0</v>
      </c>
      <c r="FO172" s="388">
        <v>0</v>
      </c>
      <c r="FP172" s="388">
        <v>0</v>
      </c>
      <c r="FQ172" s="388"/>
      <c r="FR172" s="388">
        <v>0</v>
      </c>
      <c r="FS172" s="388">
        <v>0</v>
      </c>
      <c r="FT172" s="387">
        <v>0</v>
      </c>
      <c r="FU172" s="387">
        <v>0</v>
      </c>
      <c r="FV172" s="388"/>
      <c r="FW172" s="388"/>
      <c r="FX172" s="387">
        <v>0</v>
      </c>
      <c r="FY172" s="378"/>
      <c r="FZ172" s="395">
        <f t="shared" si="22"/>
        <v>456728.53197876777</v>
      </c>
      <c r="GA172" s="395">
        <f t="shared" si="22"/>
        <v>0</v>
      </c>
      <c r="GB172" s="395">
        <f t="shared" si="22"/>
        <v>994.64376731301923</v>
      </c>
      <c r="GC172" s="395">
        <f t="shared" si="22"/>
        <v>0</v>
      </c>
      <c r="GD172" s="395">
        <f t="shared" si="22"/>
        <v>0</v>
      </c>
      <c r="GE172" s="395">
        <f t="shared" si="22"/>
        <v>0</v>
      </c>
      <c r="GF172" s="378"/>
      <c r="GG172" s="395">
        <f t="shared" si="17"/>
        <v>297992.27125457476</v>
      </c>
      <c r="GH172" s="395">
        <f t="shared" si="21"/>
        <v>0</v>
      </c>
      <c r="GI172" s="395">
        <f t="shared" si="21"/>
        <v>513.43157894736839</v>
      </c>
      <c r="GJ172" s="395">
        <f t="shared" si="21"/>
        <v>0</v>
      </c>
      <c r="GK172" s="395">
        <f t="shared" si="21"/>
        <v>0</v>
      </c>
      <c r="GL172" s="395">
        <f t="shared" si="21"/>
        <v>0</v>
      </c>
      <c r="GM172" s="395"/>
      <c r="GN172" s="395">
        <v>0</v>
      </c>
      <c r="GO172" s="377">
        <v>0</v>
      </c>
      <c r="GP172" s="378"/>
      <c r="GQ172" s="378"/>
      <c r="GR172" s="378"/>
      <c r="GS172" s="378"/>
      <c r="GT172" s="378"/>
      <c r="GU172" s="378">
        <v>0</v>
      </c>
      <c r="GV172" s="378"/>
      <c r="GW172" s="378"/>
      <c r="GX172" s="378"/>
      <c r="GY172" s="378">
        <f t="shared" si="18"/>
        <v>297992.27125457476</v>
      </c>
      <c r="GZ172" s="378">
        <f t="shared" si="19"/>
        <v>0</v>
      </c>
      <c r="HA172" s="378">
        <f t="shared" si="20"/>
        <v>513.43157894736839</v>
      </c>
    </row>
    <row r="173" spans="1:209" customFormat="1" ht="15">
      <c r="A173" s="266">
        <v>2464</v>
      </c>
      <c r="B173" s="266">
        <v>103390</v>
      </c>
      <c r="C173" s="266" t="s">
        <v>741</v>
      </c>
      <c r="D173" s="175" t="s">
        <v>520</v>
      </c>
      <c r="E173" s="267" t="s">
        <v>573</v>
      </c>
      <c r="F173" s="349" t="s">
        <v>571</v>
      </c>
      <c r="G173" s="320"/>
      <c r="H173" s="377">
        <v>2068569.81</v>
      </c>
      <c r="I173" s="377">
        <v>-10718.88</v>
      </c>
      <c r="J173" s="377">
        <v>-32064.81</v>
      </c>
      <c r="K173" s="377">
        <v>2025786.12</v>
      </c>
      <c r="L173" s="378"/>
      <c r="M173" s="379">
        <v>172380.8175</v>
      </c>
      <c r="N173" s="379">
        <v>0</v>
      </c>
      <c r="O173" s="380"/>
      <c r="P173" s="380">
        <v>0</v>
      </c>
      <c r="Q173" s="380">
        <v>0</v>
      </c>
      <c r="R173" s="380">
        <v>0</v>
      </c>
      <c r="S173" s="380">
        <v>0</v>
      </c>
      <c r="T173" s="380">
        <v>0</v>
      </c>
      <c r="U173" s="380">
        <v>0</v>
      </c>
      <c r="V173" s="379">
        <v>-893.2399999999999</v>
      </c>
      <c r="W173" s="379">
        <v>-2672.0675000000001</v>
      </c>
      <c r="X173" s="380"/>
      <c r="Y173" s="380">
        <v>0</v>
      </c>
      <c r="Z173" s="379">
        <v>168815.51</v>
      </c>
      <c r="AA173" s="381">
        <v>172380.8175</v>
      </c>
      <c r="AB173" s="381"/>
      <c r="AC173" s="382"/>
      <c r="AD173" s="382">
        <v>0</v>
      </c>
      <c r="AE173" s="382">
        <v>0</v>
      </c>
      <c r="AF173" s="382">
        <v>0</v>
      </c>
      <c r="AG173" s="382"/>
      <c r="AH173" s="382">
        <v>0</v>
      </c>
      <c r="AI173" s="382">
        <v>0</v>
      </c>
      <c r="AJ173" s="381">
        <v>-893.2399999999999</v>
      </c>
      <c r="AK173" s="381">
        <v>-2672.0675000000001</v>
      </c>
      <c r="AL173" s="382"/>
      <c r="AM173" s="382">
        <v>0</v>
      </c>
      <c r="AN173" s="381">
        <v>168815.51</v>
      </c>
      <c r="AO173" s="383">
        <v>172380.8175</v>
      </c>
      <c r="AP173" s="383"/>
      <c r="AQ173" s="384"/>
      <c r="AR173" s="384">
        <v>0</v>
      </c>
      <c r="AS173" s="384">
        <v>0</v>
      </c>
      <c r="AT173" s="384">
        <v>0</v>
      </c>
      <c r="AU173" s="384"/>
      <c r="AV173" s="384">
        <v>0</v>
      </c>
      <c r="AW173" s="384">
        <v>0</v>
      </c>
      <c r="AX173" s="383">
        <v>-893.2399999999999</v>
      </c>
      <c r="AY173" s="383">
        <v>-2672.0675000000001</v>
      </c>
      <c r="AZ173" s="384"/>
      <c r="BA173" s="384">
        <v>0</v>
      </c>
      <c r="BB173" s="383">
        <v>168815.51</v>
      </c>
      <c r="BC173" s="385">
        <v>172380.8175</v>
      </c>
      <c r="BD173" s="385"/>
      <c r="BE173" s="386"/>
      <c r="BF173" s="386">
        <v>0</v>
      </c>
      <c r="BG173" s="386">
        <v>0</v>
      </c>
      <c r="BH173" s="386">
        <v>0</v>
      </c>
      <c r="BI173" s="386"/>
      <c r="BJ173" s="386">
        <v>0</v>
      </c>
      <c r="BK173" s="386">
        <v>0</v>
      </c>
      <c r="BL173" s="385">
        <v>-893.2399999999999</v>
      </c>
      <c r="BM173" s="385">
        <v>-2672.0675000000001</v>
      </c>
      <c r="BN173" s="386"/>
      <c r="BO173" s="386"/>
      <c r="BP173" s="385">
        <v>168815.51</v>
      </c>
      <c r="BQ173" s="387">
        <v>172380.8175</v>
      </c>
      <c r="BR173" s="387"/>
      <c r="BS173" s="388"/>
      <c r="BT173" s="388">
        <v>0</v>
      </c>
      <c r="BU173" s="388">
        <v>0</v>
      </c>
      <c r="BV173" s="388">
        <v>0</v>
      </c>
      <c r="BW173" s="388"/>
      <c r="BX173" s="388">
        <v>0</v>
      </c>
      <c r="BY173" s="388">
        <v>0</v>
      </c>
      <c r="BZ173" s="387">
        <v>-893.2399999999999</v>
      </c>
      <c r="CA173" s="387">
        <v>-2672.0675000000001</v>
      </c>
      <c r="CB173" s="388"/>
      <c r="CC173" s="388"/>
      <c r="CD173" s="387">
        <v>168815.51</v>
      </c>
      <c r="CE173" s="389">
        <v>172380.8175</v>
      </c>
      <c r="CF173" s="389">
        <v>0</v>
      </c>
      <c r="CG173" s="390"/>
      <c r="CH173" s="390">
        <v>0</v>
      </c>
      <c r="CI173" s="390">
        <v>0</v>
      </c>
      <c r="CJ173" s="390">
        <v>0</v>
      </c>
      <c r="CK173" s="390">
        <v>0</v>
      </c>
      <c r="CL173" s="390">
        <v>0</v>
      </c>
      <c r="CM173" s="390">
        <v>0</v>
      </c>
      <c r="CN173" s="389">
        <v>-893.2399999999999</v>
      </c>
      <c r="CO173" s="389">
        <v>-2672.0675000000001</v>
      </c>
      <c r="CP173" s="390"/>
      <c r="CQ173" s="390"/>
      <c r="CR173" s="389">
        <v>168815.51</v>
      </c>
      <c r="CS173" s="391">
        <v>172380.8175</v>
      </c>
      <c r="CT173" s="391"/>
      <c r="CU173" s="392"/>
      <c r="CV173" s="392">
        <v>0</v>
      </c>
      <c r="CW173" s="392">
        <v>0</v>
      </c>
      <c r="CX173" s="392">
        <v>0</v>
      </c>
      <c r="CY173" s="392"/>
      <c r="CZ173" s="392">
        <v>0</v>
      </c>
      <c r="DA173" s="392">
        <v>0</v>
      </c>
      <c r="DB173" s="391">
        <v>-893.2399999999999</v>
      </c>
      <c r="DC173" s="391">
        <v>-2672.0675000000001</v>
      </c>
      <c r="DD173" s="392"/>
      <c r="DE173" s="392"/>
      <c r="DF173" s="391">
        <v>168815.51</v>
      </c>
      <c r="DG173" s="385">
        <v>172380.8175</v>
      </c>
      <c r="DH173" s="385"/>
      <c r="DI173" s="386"/>
      <c r="DJ173" s="386">
        <v>0</v>
      </c>
      <c r="DK173" s="386">
        <v>0</v>
      </c>
      <c r="DL173" s="386">
        <v>0</v>
      </c>
      <c r="DM173" s="386"/>
      <c r="DN173" s="386">
        <v>0</v>
      </c>
      <c r="DO173" s="386">
        <v>0</v>
      </c>
      <c r="DP173" s="385">
        <v>-893.2399999999999</v>
      </c>
      <c r="DQ173" s="385">
        <v>-2672.0675000000001</v>
      </c>
      <c r="DR173" s="386"/>
      <c r="DS173" s="386"/>
      <c r="DT173" s="385">
        <v>168815.51</v>
      </c>
      <c r="DU173" s="393">
        <v>172380.8175</v>
      </c>
      <c r="DV173" s="393"/>
      <c r="DW173" s="394"/>
      <c r="DX173" s="394">
        <v>0</v>
      </c>
      <c r="DY173" s="394">
        <v>0</v>
      </c>
      <c r="DZ173" s="394">
        <v>0</v>
      </c>
      <c r="EA173" s="394"/>
      <c r="EB173" s="394">
        <v>0</v>
      </c>
      <c r="EC173" s="394">
        <v>0</v>
      </c>
      <c r="ED173" s="393">
        <v>-893.2399999999999</v>
      </c>
      <c r="EE173" s="393">
        <v>-2672.0675000000001</v>
      </c>
      <c r="EF173" s="394"/>
      <c r="EG173" s="394"/>
      <c r="EH173" s="393">
        <v>168815.51</v>
      </c>
      <c r="EI173" s="383">
        <v>172380.8175</v>
      </c>
      <c r="EJ173" s="383">
        <v>0</v>
      </c>
      <c r="EK173" s="384"/>
      <c r="EL173" s="384">
        <v>0</v>
      </c>
      <c r="EM173" s="384">
        <v>0</v>
      </c>
      <c r="EN173" s="384">
        <v>0</v>
      </c>
      <c r="EO173" s="384">
        <v>0</v>
      </c>
      <c r="EP173" s="384">
        <v>0</v>
      </c>
      <c r="EQ173" s="384">
        <v>0</v>
      </c>
      <c r="ER173" s="383">
        <v>-893.2399999999999</v>
      </c>
      <c r="ES173" s="383">
        <v>-2672.0675000000001</v>
      </c>
      <c r="ET173" s="384"/>
      <c r="EU173" s="384"/>
      <c r="EV173" s="383">
        <v>168815.51</v>
      </c>
      <c r="EW173" s="381">
        <v>172380.8175</v>
      </c>
      <c r="EX173" s="381"/>
      <c r="EY173" s="382"/>
      <c r="EZ173" s="382">
        <v>0</v>
      </c>
      <c r="FA173" s="382">
        <v>0</v>
      </c>
      <c r="FB173" s="382">
        <v>0</v>
      </c>
      <c r="FC173" s="382"/>
      <c r="FD173" s="382">
        <v>0</v>
      </c>
      <c r="FE173" s="382">
        <v>0</v>
      </c>
      <c r="FF173" s="381">
        <v>-893.2399999999999</v>
      </c>
      <c r="FG173" s="381">
        <v>-2672.0675000000001</v>
      </c>
      <c r="FH173" s="382"/>
      <c r="FI173" s="382"/>
      <c r="FJ173" s="381">
        <v>168815.51</v>
      </c>
      <c r="FK173" s="387">
        <v>172380.8175</v>
      </c>
      <c r="FL173" s="387"/>
      <c r="FM173" s="388"/>
      <c r="FN173" s="388">
        <v>0</v>
      </c>
      <c r="FO173" s="388">
        <v>0</v>
      </c>
      <c r="FP173" s="388">
        <v>0</v>
      </c>
      <c r="FQ173" s="388"/>
      <c r="FR173" s="388">
        <v>0</v>
      </c>
      <c r="FS173" s="388">
        <v>0</v>
      </c>
      <c r="FT173" s="387">
        <v>-893.2399999999999</v>
      </c>
      <c r="FU173" s="387">
        <v>-2672.0675000000001</v>
      </c>
      <c r="FV173" s="388"/>
      <c r="FW173" s="388"/>
      <c r="FX173" s="387">
        <v>168815.51</v>
      </c>
      <c r="FY173" s="378"/>
      <c r="FZ173" s="395">
        <f t="shared" si="22"/>
        <v>2068569.8099999996</v>
      </c>
      <c r="GA173" s="395">
        <f t="shared" si="22"/>
        <v>0</v>
      </c>
      <c r="GB173" s="395">
        <f t="shared" si="22"/>
        <v>0</v>
      </c>
      <c r="GC173" s="395">
        <f t="shared" si="22"/>
        <v>-10718.88</v>
      </c>
      <c r="GD173" s="395">
        <f t="shared" si="22"/>
        <v>-32064.810000000009</v>
      </c>
      <c r="GE173" s="395">
        <f t="shared" si="22"/>
        <v>0</v>
      </c>
      <c r="GF173" s="378"/>
      <c r="GG173" s="395">
        <f t="shared" si="17"/>
        <v>517142.45250000001</v>
      </c>
      <c r="GH173" s="395">
        <f t="shared" si="21"/>
        <v>0</v>
      </c>
      <c r="GI173" s="395">
        <f t="shared" si="21"/>
        <v>0</v>
      </c>
      <c r="GJ173" s="395">
        <f t="shared" si="21"/>
        <v>-2679.72</v>
      </c>
      <c r="GK173" s="395">
        <f t="shared" si="21"/>
        <v>-8016.2025000000003</v>
      </c>
      <c r="GL173" s="395">
        <f t="shared" si="21"/>
        <v>0</v>
      </c>
      <c r="GM173" s="395"/>
      <c r="GN173" s="395">
        <v>0</v>
      </c>
      <c r="GO173" s="377">
        <v>0</v>
      </c>
      <c r="GP173" s="378"/>
      <c r="GQ173" s="378"/>
      <c r="GR173" s="378"/>
      <c r="GS173" s="378"/>
      <c r="GT173" s="378"/>
      <c r="GU173" s="378">
        <v>8183</v>
      </c>
      <c r="GV173" s="378"/>
      <c r="GW173" s="378"/>
      <c r="GX173" s="378"/>
      <c r="GY173" s="378">
        <f t="shared" si="18"/>
        <v>517142.45250000001</v>
      </c>
      <c r="GZ173" s="378">
        <f t="shared" si="19"/>
        <v>0</v>
      </c>
      <c r="HA173" s="378">
        <f t="shared" si="20"/>
        <v>0</v>
      </c>
    </row>
    <row r="174" spans="1:209" customFormat="1" ht="15">
      <c r="A174" s="266">
        <v>1802</v>
      </c>
      <c r="B174" s="266">
        <v>103150</v>
      </c>
      <c r="C174" s="266" t="s">
        <v>639</v>
      </c>
      <c r="D174" s="175" t="s">
        <v>419</v>
      </c>
      <c r="E174" s="267" t="s">
        <v>570</v>
      </c>
      <c r="F174" s="349" t="s">
        <v>571</v>
      </c>
      <c r="G174" s="320"/>
      <c r="H174" s="377">
        <v>0</v>
      </c>
      <c r="I174" s="377">
        <v>0</v>
      </c>
      <c r="J174" s="377">
        <v>0</v>
      </c>
      <c r="K174" s="377">
        <v>0</v>
      </c>
      <c r="L174" s="378"/>
      <c r="M174" s="379">
        <v>0</v>
      </c>
      <c r="N174" s="379">
        <v>336626.84017442446</v>
      </c>
      <c r="O174" s="380"/>
      <c r="P174" s="380">
        <v>0</v>
      </c>
      <c r="Q174" s="380">
        <v>0</v>
      </c>
      <c r="R174" s="380">
        <v>0</v>
      </c>
      <c r="S174" s="380">
        <v>256.7157894736842</v>
      </c>
      <c r="T174" s="380">
        <v>0</v>
      </c>
      <c r="U174" s="380">
        <v>0</v>
      </c>
      <c r="V174" s="379">
        <v>0</v>
      </c>
      <c r="W174" s="379">
        <v>0</v>
      </c>
      <c r="X174" s="380"/>
      <c r="Y174" s="380">
        <v>0</v>
      </c>
      <c r="Z174" s="379">
        <v>336883.55596389814</v>
      </c>
      <c r="AA174" s="381">
        <v>0</v>
      </c>
      <c r="AB174" s="381"/>
      <c r="AC174" s="382"/>
      <c r="AD174" s="382">
        <v>0</v>
      </c>
      <c r="AE174" s="382">
        <v>0</v>
      </c>
      <c r="AF174" s="382">
        <v>0</v>
      </c>
      <c r="AG174" s="382"/>
      <c r="AH174" s="382">
        <v>0</v>
      </c>
      <c r="AI174" s="382">
        <v>0</v>
      </c>
      <c r="AJ174" s="381">
        <v>0</v>
      </c>
      <c r="AK174" s="381">
        <v>0</v>
      </c>
      <c r="AL174" s="382"/>
      <c r="AM174" s="382">
        <v>0</v>
      </c>
      <c r="AN174" s="381">
        <v>0</v>
      </c>
      <c r="AO174" s="383">
        <v>0</v>
      </c>
      <c r="AP174" s="383"/>
      <c r="AQ174" s="384"/>
      <c r="AR174" s="384">
        <v>0</v>
      </c>
      <c r="AS174" s="384">
        <v>0</v>
      </c>
      <c r="AT174" s="384">
        <v>0</v>
      </c>
      <c r="AU174" s="384"/>
      <c r="AV174" s="384">
        <v>0</v>
      </c>
      <c r="AW174" s="384">
        <v>0</v>
      </c>
      <c r="AX174" s="383">
        <v>0</v>
      </c>
      <c r="AY174" s="383">
        <v>0</v>
      </c>
      <c r="AZ174" s="384"/>
      <c r="BA174" s="384">
        <v>0</v>
      </c>
      <c r="BB174" s="383">
        <v>0</v>
      </c>
      <c r="BC174" s="385">
        <v>0</v>
      </c>
      <c r="BD174" s="385"/>
      <c r="BE174" s="386"/>
      <c r="BF174" s="386">
        <v>0</v>
      </c>
      <c r="BG174" s="386">
        <v>0</v>
      </c>
      <c r="BH174" s="386">
        <v>0</v>
      </c>
      <c r="BI174" s="386"/>
      <c r="BJ174" s="386">
        <v>0</v>
      </c>
      <c r="BK174" s="386">
        <v>0</v>
      </c>
      <c r="BL174" s="385">
        <v>0</v>
      </c>
      <c r="BM174" s="385">
        <v>0</v>
      </c>
      <c r="BN174" s="386"/>
      <c r="BO174" s="386"/>
      <c r="BP174" s="385">
        <v>0</v>
      </c>
      <c r="BQ174" s="387">
        <v>0</v>
      </c>
      <c r="BR174" s="387"/>
      <c r="BS174" s="388"/>
      <c r="BT174" s="388">
        <v>0</v>
      </c>
      <c r="BU174" s="388">
        <v>0</v>
      </c>
      <c r="BV174" s="388">
        <v>0</v>
      </c>
      <c r="BW174" s="388"/>
      <c r="BX174" s="388">
        <v>0</v>
      </c>
      <c r="BY174" s="388">
        <v>0</v>
      </c>
      <c r="BZ174" s="387">
        <v>0</v>
      </c>
      <c r="CA174" s="387">
        <v>0</v>
      </c>
      <c r="CB174" s="388"/>
      <c r="CC174" s="388"/>
      <c r="CD174" s="387">
        <v>0</v>
      </c>
      <c r="CE174" s="389">
        <v>0</v>
      </c>
      <c r="CF174" s="389">
        <v>88291.216888787865</v>
      </c>
      <c r="CG174" s="390"/>
      <c r="CH174" s="390">
        <v>0</v>
      </c>
      <c r="CI174" s="390">
        <v>0</v>
      </c>
      <c r="CJ174" s="390">
        <v>0</v>
      </c>
      <c r="CK174" s="390">
        <v>256.7157894736842</v>
      </c>
      <c r="CL174" s="390">
        <v>0</v>
      </c>
      <c r="CM174" s="390">
        <v>0</v>
      </c>
      <c r="CN174" s="389">
        <v>0</v>
      </c>
      <c r="CO174" s="389">
        <v>0</v>
      </c>
      <c r="CP174" s="390"/>
      <c r="CQ174" s="390"/>
      <c r="CR174" s="389">
        <v>88547.932678261554</v>
      </c>
      <c r="CS174" s="391">
        <v>0</v>
      </c>
      <c r="CT174" s="391"/>
      <c r="CU174" s="392"/>
      <c r="CV174" s="392">
        <v>0</v>
      </c>
      <c r="CW174" s="392">
        <v>0</v>
      </c>
      <c r="CX174" s="392">
        <v>0</v>
      </c>
      <c r="CY174" s="392"/>
      <c r="CZ174" s="392">
        <v>0</v>
      </c>
      <c r="DA174" s="392">
        <v>0</v>
      </c>
      <c r="DB174" s="391">
        <v>0</v>
      </c>
      <c r="DC174" s="391">
        <v>0</v>
      </c>
      <c r="DD174" s="392"/>
      <c r="DE174" s="392"/>
      <c r="DF174" s="391">
        <v>0</v>
      </c>
      <c r="DG174" s="385">
        <v>0</v>
      </c>
      <c r="DH174" s="385"/>
      <c r="DI174" s="386"/>
      <c r="DJ174" s="386">
        <v>0</v>
      </c>
      <c r="DK174" s="386">
        <v>0</v>
      </c>
      <c r="DL174" s="386">
        <v>0</v>
      </c>
      <c r="DM174" s="386"/>
      <c r="DN174" s="386">
        <v>0</v>
      </c>
      <c r="DO174" s="386">
        <v>0</v>
      </c>
      <c r="DP174" s="385">
        <v>0</v>
      </c>
      <c r="DQ174" s="385">
        <v>0</v>
      </c>
      <c r="DR174" s="386"/>
      <c r="DS174" s="386"/>
      <c r="DT174" s="385">
        <v>0</v>
      </c>
      <c r="DU174" s="393">
        <v>0</v>
      </c>
      <c r="DV174" s="393"/>
      <c r="DW174" s="394"/>
      <c r="DX174" s="394">
        <v>0</v>
      </c>
      <c r="DY174" s="394">
        <v>0</v>
      </c>
      <c r="DZ174" s="394">
        <v>0</v>
      </c>
      <c r="EA174" s="394"/>
      <c r="EB174" s="394">
        <v>0</v>
      </c>
      <c r="EC174" s="394">
        <v>0</v>
      </c>
      <c r="ED174" s="393">
        <v>0</v>
      </c>
      <c r="EE174" s="393">
        <v>0</v>
      </c>
      <c r="EF174" s="394"/>
      <c r="EG174" s="394"/>
      <c r="EH174" s="393">
        <v>0</v>
      </c>
      <c r="EI174" s="383">
        <v>0</v>
      </c>
      <c r="EJ174" s="383">
        <v>90651.135290858729</v>
      </c>
      <c r="EK174" s="384"/>
      <c r="EL174" s="384">
        <v>0</v>
      </c>
      <c r="EM174" s="384">
        <v>0</v>
      </c>
      <c r="EN174" s="384">
        <v>0</v>
      </c>
      <c r="EO174" s="384">
        <v>149.66426592797785</v>
      </c>
      <c r="EP174" s="384">
        <v>0</v>
      </c>
      <c r="EQ174" s="384">
        <v>0</v>
      </c>
      <c r="ER174" s="383">
        <v>0</v>
      </c>
      <c r="ES174" s="383">
        <v>0</v>
      </c>
      <c r="ET174" s="384"/>
      <c r="EU174" s="384"/>
      <c r="EV174" s="383">
        <v>90800.799556786704</v>
      </c>
      <c r="EW174" s="381">
        <v>0</v>
      </c>
      <c r="EX174" s="381"/>
      <c r="EY174" s="382"/>
      <c r="EZ174" s="382">
        <v>0</v>
      </c>
      <c r="FA174" s="382">
        <v>0</v>
      </c>
      <c r="FB174" s="382">
        <v>0</v>
      </c>
      <c r="FC174" s="382"/>
      <c r="FD174" s="382">
        <v>0</v>
      </c>
      <c r="FE174" s="382">
        <v>0</v>
      </c>
      <c r="FF174" s="381">
        <v>0</v>
      </c>
      <c r="FG174" s="381">
        <v>0</v>
      </c>
      <c r="FH174" s="382"/>
      <c r="FI174" s="382"/>
      <c r="FJ174" s="381">
        <v>0</v>
      </c>
      <c r="FK174" s="387">
        <v>0</v>
      </c>
      <c r="FL174" s="387"/>
      <c r="FM174" s="388"/>
      <c r="FN174" s="388">
        <v>0</v>
      </c>
      <c r="FO174" s="388">
        <v>0</v>
      </c>
      <c r="FP174" s="388">
        <v>0</v>
      </c>
      <c r="FQ174" s="388"/>
      <c r="FR174" s="388">
        <v>0</v>
      </c>
      <c r="FS174" s="388">
        <v>0</v>
      </c>
      <c r="FT174" s="387">
        <v>0</v>
      </c>
      <c r="FU174" s="387">
        <v>0</v>
      </c>
      <c r="FV174" s="388"/>
      <c r="FW174" s="388"/>
      <c r="FX174" s="387">
        <v>0</v>
      </c>
      <c r="FY174" s="378"/>
      <c r="FZ174" s="395">
        <f t="shared" si="22"/>
        <v>515569.19235407107</v>
      </c>
      <c r="GA174" s="395">
        <f t="shared" si="22"/>
        <v>0</v>
      </c>
      <c r="GB174" s="395">
        <f t="shared" si="22"/>
        <v>663.0958448753463</v>
      </c>
      <c r="GC174" s="395">
        <f t="shared" si="22"/>
        <v>0</v>
      </c>
      <c r="GD174" s="395">
        <f t="shared" si="22"/>
        <v>0</v>
      </c>
      <c r="GE174" s="395">
        <f t="shared" si="22"/>
        <v>0</v>
      </c>
      <c r="GF174" s="378"/>
      <c r="GG174" s="395">
        <f t="shared" si="17"/>
        <v>336626.84017442446</v>
      </c>
      <c r="GH174" s="395">
        <f t="shared" si="21"/>
        <v>0</v>
      </c>
      <c r="GI174" s="395">
        <f t="shared" si="21"/>
        <v>256.7157894736842</v>
      </c>
      <c r="GJ174" s="395">
        <f t="shared" si="21"/>
        <v>0</v>
      </c>
      <c r="GK174" s="395">
        <f t="shared" si="21"/>
        <v>0</v>
      </c>
      <c r="GL174" s="395">
        <f t="shared" si="21"/>
        <v>0</v>
      </c>
      <c r="GM174" s="395"/>
      <c r="GN174" s="395">
        <v>0</v>
      </c>
      <c r="GO174" s="377">
        <v>0</v>
      </c>
      <c r="GP174" s="378"/>
      <c r="GQ174" s="378"/>
      <c r="GR174" s="378"/>
      <c r="GS174" s="378"/>
      <c r="GT174" s="378"/>
      <c r="GU174" s="378">
        <v>0</v>
      </c>
      <c r="GV174" s="378"/>
      <c r="GW174" s="378"/>
      <c r="GX174" s="378"/>
      <c r="GY174" s="378">
        <f t="shared" si="18"/>
        <v>336626.84017442446</v>
      </c>
      <c r="GZ174" s="378">
        <f t="shared" si="19"/>
        <v>0</v>
      </c>
      <c r="HA174" s="378">
        <f t="shared" si="20"/>
        <v>256.7157894736842</v>
      </c>
    </row>
    <row r="175" spans="1:209" customFormat="1" ht="15">
      <c r="A175" s="266">
        <v>2091</v>
      </c>
      <c r="B175" s="266">
        <v>103208</v>
      </c>
      <c r="C175" s="266" t="s">
        <v>665</v>
      </c>
      <c r="D175" s="175" t="s">
        <v>445</v>
      </c>
      <c r="E175" s="267" t="s">
        <v>573</v>
      </c>
      <c r="F175" s="349" t="s">
        <v>571</v>
      </c>
      <c r="G175" s="320"/>
      <c r="H175" s="377">
        <v>1198680.2245729088</v>
      </c>
      <c r="I175" s="377">
        <v>-4850.88</v>
      </c>
      <c r="J175" s="377">
        <v>-16916.68</v>
      </c>
      <c r="K175" s="377">
        <v>1176912.664572909</v>
      </c>
      <c r="L175" s="378"/>
      <c r="M175" s="379">
        <v>99890.018714409074</v>
      </c>
      <c r="N175" s="379">
        <v>0</v>
      </c>
      <c r="O175" s="380"/>
      <c r="P175" s="380">
        <v>0</v>
      </c>
      <c r="Q175" s="380">
        <v>0</v>
      </c>
      <c r="R175" s="380">
        <v>0</v>
      </c>
      <c r="S175" s="380">
        <v>0</v>
      </c>
      <c r="T175" s="380">
        <v>0</v>
      </c>
      <c r="U175" s="380">
        <v>0</v>
      </c>
      <c r="V175" s="379">
        <v>-404.24</v>
      </c>
      <c r="W175" s="379">
        <v>-1409.7233333333334</v>
      </c>
      <c r="X175" s="380"/>
      <c r="Y175" s="380">
        <v>0</v>
      </c>
      <c r="Z175" s="379">
        <v>98076.055381075741</v>
      </c>
      <c r="AA175" s="381">
        <v>99890.018714409074</v>
      </c>
      <c r="AB175" s="381"/>
      <c r="AC175" s="382"/>
      <c r="AD175" s="382">
        <v>0</v>
      </c>
      <c r="AE175" s="382">
        <v>0</v>
      </c>
      <c r="AF175" s="382">
        <v>0</v>
      </c>
      <c r="AG175" s="382"/>
      <c r="AH175" s="382">
        <v>0</v>
      </c>
      <c r="AI175" s="382">
        <v>0</v>
      </c>
      <c r="AJ175" s="381">
        <v>-404.24</v>
      </c>
      <c r="AK175" s="381">
        <v>-1409.7233333333334</v>
      </c>
      <c r="AL175" s="382"/>
      <c r="AM175" s="382">
        <v>0</v>
      </c>
      <c r="AN175" s="381">
        <v>98076.055381075741</v>
      </c>
      <c r="AO175" s="383">
        <v>99890.018714409074</v>
      </c>
      <c r="AP175" s="383"/>
      <c r="AQ175" s="384"/>
      <c r="AR175" s="384">
        <v>0</v>
      </c>
      <c r="AS175" s="384">
        <v>0</v>
      </c>
      <c r="AT175" s="384">
        <v>0</v>
      </c>
      <c r="AU175" s="384"/>
      <c r="AV175" s="384">
        <v>0</v>
      </c>
      <c r="AW175" s="384">
        <v>0</v>
      </c>
      <c r="AX175" s="383">
        <v>-404.24</v>
      </c>
      <c r="AY175" s="383">
        <v>-1409.7233333333334</v>
      </c>
      <c r="AZ175" s="384"/>
      <c r="BA175" s="384">
        <v>0</v>
      </c>
      <c r="BB175" s="383">
        <v>98076.055381075741</v>
      </c>
      <c r="BC175" s="385">
        <v>99890.018714409074</v>
      </c>
      <c r="BD175" s="385"/>
      <c r="BE175" s="386"/>
      <c r="BF175" s="386">
        <v>0</v>
      </c>
      <c r="BG175" s="386">
        <v>0</v>
      </c>
      <c r="BH175" s="386">
        <v>0</v>
      </c>
      <c r="BI175" s="386"/>
      <c r="BJ175" s="386">
        <v>0</v>
      </c>
      <c r="BK175" s="386">
        <v>0</v>
      </c>
      <c r="BL175" s="385">
        <v>-404.24</v>
      </c>
      <c r="BM175" s="385">
        <v>-1409.7233333333334</v>
      </c>
      <c r="BN175" s="386"/>
      <c r="BO175" s="386"/>
      <c r="BP175" s="385">
        <v>98076.055381075741</v>
      </c>
      <c r="BQ175" s="387">
        <v>99890.018714409074</v>
      </c>
      <c r="BR175" s="387"/>
      <c r="BS175" s="388"/>
      <c r="BT175" s="388">
        <v>0</v>
      </c>
      <c r="BU175" s="388">
        <v>0</v>
      </c>
      <c r="BV175" s="388">
        <v>0</v>
      </c>
      <c r="BW175" s="388"/>
      <c r="BX175" s="388">
        <v>0</v>
      </c>
      <c r="BY175" s="388">
        <v>0</v>
      </c>
      <c r="BZ175" s="387">
        <v>-404.24</v>
      </c>
      <c r="CA175" s="387">
        <v>-1409.7233333333334</v>
      </c>
      <c r="CB175" s="388"/>
      <c r="CC175" s="388"/>
      <c r="CD175" s="387">
        <v>98076.055381075741</v>
      </c>
      <c r="CE175" s="389">
        <v>99890.018714409074</v>
      </c>
      <c r="CF175" s="389">
        <v>0</v>
      </c>
      <c r="CG175" s="390"/>
      <c r="CH175" s="390">
        <v>0</v>
      </c>
      <c r="CI175" s="390">
        <v>0</v>
      </c>
      <c r="CJ175" s="390">
        <v>0</v>
      </c>
      <c r="CK175" s="390">
        <v>0</v>
      </c>
      <c r="CL175" s="390">
        <v>0</v>
      </c>
      <c r="CM175" s="390">
        <v>0</v>
      </c>
      <c r="CN175" s="389">
        <v>-404.24</v>
      </c>
      <c r="CO175" s="389">
        <v>-1409.7233333333334</v>
      </c>
      <c r="CP175" s="390"/>
      <c r="CQ175" s="390"/>
      <c r="CR175" s="389">
        <v>98076.055381075741</v>
      </c>
      <c r="CS175" s="391">
        <v>99890.018714409074</v>
      </c>
      <c r="CT175" s="391"/>
      <c r="CU175" s="392"/>
      <c r="CV175" s="392">
        <v>0</v>
      </c>
      <c r="CW175" s="392">
        <v>0</v>
      </c>
      <c r="CX175" s="392">
        <v>0</v>
      </c>
      <c r="CY175" s="392"/>
      <c r="CZ175" s="392">
        <v>0</v>
      </c>
      <c r="DA175" s="392">
        <v>0</v>
      </c>
      <c r="DB175" s="391">
        <v>-404.24</v>
      </c>
      <c r="DC175" s="391">
        <v>-1409.7233333333334</v>
      </c>
      <c r="DD175" s="392"/>
      <c r="DE175" s="392"/>
      <c r="DF175" s="391">
        <v>98076.055381075741</v>
      </c>
      <c r="DG175" s="385">
        <v>99890.018714409074</v>
      </c>
      <c r="DH175" s="385"/>
      <c r="DI175" s="386"/>
      <c r="DJ175" s="386">
        <v>0</v>
      </c>
      <c r="DK175" s="386">
        <v>0</v>
      </c>
      <c r="DL175" s="386">
        <v>0</v>
      </c>
      <c r="DM175" s="386"/>
      <c r="DN175" s="386">
        <v>0</v>
      </c>
      <c r="DO175" s="386">
        <v>0</v>
      </c>
      <c r="DP175" s="385">
        <v>-404.24</v>
      </c>
      <c r="DQ175" s="385">
        <v>-1409.7233333333334</v>
      </c>
      <c r="DR175" s="386"/>
      <c r="DS175" s="386"/>
      <c r="DT175" s="385">
        <v>98076.055381075741</v>
      </c>
      <c r="DU175" s="393">
        <v>99890.018714409074</v>
      </c>
      <c r="DV175" s="393"/>
      <c r="DW175" s="394"/>
      <c r="DX175" s="394">
        <v>0</v>
      </c>
      <c r="DY175" s="394">
        <v>0</v>
      </c>
      <c r="DZ175" s="394">
        <v>0</v>
      </c>
      <c r="EA175" s="394"/>
      <c r="EB175" s="394">
        <v>0</v>
      </c>
      <c r="EC175" s="394">
        <v>0</v>
      </c>
      <c r="ED175" s="393">
        <v>-404.24</v>
      </c>
      <c r="EE175" s="393">
        <v>-1409.7233333333334</v>
      </c>
      <c r="EF175" s="394"/>
      <c r="EG175" s="394"/>
      <c r="EH175" s="393">
        <v>98076.055381075741</v>
      </c>
      <c r="EI175" s="383">
        <v>99890.018714409074</v>
      </c>
      <c r="EJ175" s="383">
        <v>0</v>
      </c>
      <c r="EK175" s="384"/>
      <c r="EL175" s="384">
        <v>0</v>
      </c>
      <c r="EM175" s="384">
        <v>0</v>
      </c>
      <c r="EN175" s="384">
        <v>0</v>
      </c>
      <c r="EO175" s="384">
        <v>0</v>
      </c>
      <c r="EP175" s="384">
        <v>0</v>
      </c>
      <c r="EQ175" s="384">
        <v>0</v>
      </c>
      <c r="ER175" s="383">
        <v>-404.24</v>
      </c>
      <c r="ES175" s="383">
        <v>-1409.7233333333334</v>
      </c>
      <c r="ET175" s="384"/>
      <c r="EU175" s="384"/>
      <c r="EV175" s="383">
        <v>98076.055381075741</v>
      </c>
      <c r="EW175" s="381">
        <v>99890.018714409074</v>
      </c>
      <c r="EX175" s="381"/>
      <c r="EY175" s="382"/>
      <c r="EZ175" s="382">
        <v>0</v>
      </c>
      <c r="FA175" s="382">
        <v>0</v>
      </c>
      <c r="FB175" s="382">
        <v>0</v>
      </c>
      <c r="FC175" s="382"/>
      <c r="FD175" s="382">
        <v>0</v>
      </c>
      <c r="FE175" s="382">
        <v>0</v>
      </c>
      <c r="FF175" s="381">
        <v>-404.24</v>
      </c>
      <c r="FG175" s="381">
        <v>-1409.7233333333334</v>
      </c>
      <c r="FH175" s="382"/>
      <c r="FI175" s="382"/>
      <c r="FJ175" s="381">
        <v>98076.055381075741</v>
      </c>
      <c r="FK175" s="387">
        <v>99890.018714409074</v>
      </c>
      <c r="FL175" s="387"/>
      <c r="FM175" s="388"/>
      <c r="FN175" s="388">
        <v>0</v>
      </c>
      <c r="FO175" s="388">
        <v>0</v>
      </c>
      <c r="FP175" s="388">
        <v>0</v>
      </c>
      <c r="FQ175" s="388"/>
      <c r="FR175" s="388">
        <v>0</v>
      </c>
      <c r="FS175" s="388">
        <v>0</v>
      </c>
      <c r="FT175" s="387">
        <v>-404.24</v>
      </c>
      <c r="FU175" s="387">
        <v>-1409.7233333333334</v>
      </c>
      <c r="FV175" s="388"/>
      <c r="FW175" s="388"/>
      <c r="FX175" s="387">
        <v>98076.055381075741</v>
      </c>
      <c r="FY175" s="378"/>
      <c r="FZ175" s="395">
        <f t="shared" si="22"/>
        <v>1198680.2245729088</v>
      </c>
      <c r="GA175" s="395">
        <f t="shared" si="22"/>
        <v>0</v>
      </c>
      <c r="GB175" s="395">
        <f t="shared" si="22"/>
        <v>0</v>
      </c>
      <c r="GC175" s="395">
        <f t="shared" si="22"/>
        <v>-4850.8799999999992</v>
      </c>
      <c r="GD175" s="395">
        <f t="shared" si="22"/>
        <v>-16916.68</v>
      </c>
      <c r="GE175" s="395">
        <f t="shared" si="22"/>
        <v>0</v>
      </c>
      <c r="GF175" s="378"/>
      <c r="GG175" s="395">
        <f t="shared" si="17"/>
        <v>299670.05614322721</v>
      </c>
      <c r="GH175" s="395">
        <f t="shared" si="21"/>
        <v>0</v>
      </c>
      <c r="GI175" s="395">
        <f t="shared" si="21"/>
        <v>0</v>
      </c>
      <c r="GJ175" s="395">
        <f t="shared" si="21"/>
        <v>-1212.72</v>
      </c>
      <c r="GK175" s="395">
        <f t="shared" si="21"/>
        <v>-4229.17</v>
      </c>
      <c r="GL175" s="395">
        <f t="shared" si="21"/>
        <v>0</v>
      </c>
      <c r="GM175" s="395"/>
      <c r="GN175" s="395">
        <v>0</v>
      </c>
      <c r="GO175" s="377">
        <v>0</v>
      </c>
      <c r="GP175" s="378"/>
      <c r="GQ175" s="378"/>
      <c r="GR175" s="378"/>
      <c r="GS175" s="378"/>
      <c r="GT175" s="378"/>
      <c r="GU175" s="378">
        <v>7375</v>
      </c>
      <c r="GV175" s="378"/>
      <c r="GW175" s="378"/>
      <c r="GX175" s="378"/>
      <c r="GY175" s="378">
        <f t="shared" si="18"/>
        <v>299670.05614322721</v>
      </c>
      <c r="GZ175" s="378">
        <f t="shared" si="19"/>
        <v>0</v>
      </c>
      <c r="HA175" s="378">
        <f t="shared" si="20"/>
        <v>0</v>
      </c>
    </row>
    <row r="176" spans="1:209" customFormat="1" ht="15">
      <c r="A176" s="266">
        <v>2477</v>
      </c>
      <c r="B176" s="266">
        <v>132261</v>
      </c>
      <c r="C176" s="266" t="s">
        <v>667</v>
      </c>
      <c r="D176" s="175" t="s">
        <v>447</v>
      </c>
      <c r="E176" s="267" t="s">
        <v>573</v>
      </c>
      <c r="F176" s="349" t="s">
        <v>571</v>
      </c>
      <c r="G176" s="320"/>
      <c r="H176" s="377">
        <v>4240157.79</v>
      </c>
      <c r="I176" s="377">
        <v>-21724.639999999999</v>
      </c>
      <c r="J176" s="377">
        <v>-33389.800000000003</v>
      </c>
      <c r="K176" s="377">
        <v>4185043.3500000006</v>
      </c>
      <c r="L176" s="378"/>
      <c r="M176" s="379">
        <v>353346.48249999998</v>
      </c>
      <c r="N176" s="379">
        <v>0</v>
      </c>
      <c r="O176" s="380"/>
      <c r="P176" s="380">
        <v>0</v>
      </c>
      <c r="Q176" s="380">
        <v>0</v>
      </c>
      <c r="R176" s="380">
        <v>0</v>
      </c>
      <c r="S176" s="380">
        <v>0</v>
      </c>
      <c r="T176" s="380">
        <v>0</v>
      </c>
      <c r="U176" s="380">
        <v>0</v>
      </c>
      <c r="V176" s="379">
        <v>-1810.3866666666665</v>
      </c>
      <c r="W176" s="379">
        <v>-2782.4833333333336</v>
      </c>
      <c r="X176" s="380"/>
      <c r="Y176" s="380">
        <v>0</v>
      </c>
      <c r="Z176" s="379">
        <v>348753.61249999999</v>
      </c>
      <c r="AA176" s="381">
        <v>353346.48249999998</v>
      </c>
      <c r="AB176" s="381"/>
      <c r="AC176" s="382"/>
      <c r="AD176" s="382">
        <v>0</v>
      </c>
      <c r="AE176" s="382">
        <v>0</v>
      </c>
      <c r="AF176" s="382">
        <v>0</v>
      </c>
      <c r="AG176" s="382"/>
      <c r="AH176" s="382">
        <v>0</v>
      </c>
      <c r="AI176" s="382">
        <v>0</v>
      </c>
      <c r="AJ176" s="381">
        <v>-1810.3866666666665</v>
      </c>
      <c r="AK176" s="381">
        <v>-2782.4833333333336</v>
      </c>
      <c r="AL176" s="382"/>
      <c r="AM176" s="382">
        <v>0</v>
      </c>
      <c r="AN176" s="381">
        <v>348753.61249999999</v>
      </c>
      <c r="AO176" s="383">
        <v>353346.48249999998</v>
      </c>
      <c r="AP176" s="383"/>
      <c r="AQ176" s="384"/>
      <c r="AR176" s="384">
        <v>0</v>
      </c>
      <c r="AS176" s="384">
        <v>0</v>
      </c>
      <c r="AT176" s="384">
        <v>0</v>
      </c>
      <c r="AU176" s="384"/>
      <c r="AV176" s="384">
        <v>0</v>
      </c>
      <c r="AW176" s="384">
        <v>0</v>
      </c>
      <c r="AX176" s="383">
        <v>-1810.3866666666665</v>
      </c>
      <c r="AY176" s="383">
        <v>-2782.4833333333336</v>
      </c>
      <c r="AZ176" s="384"/>
      <c r="BA176" s="384">
        <v>0</v>
      </c>
      <c r="BB176" s="383">
        <v>348753.61249999999</v>
      </c>
      <c r="BC176" s="385">
        <v>353346.48249999998</v>
      </c>
      <c r="BD176" s="385"/>
      <c r="BE176" s="386"/>
      <c r="BF176" s="386">
        <v>0</v>
      </c>
      <c r="BG176" s="386">
        <v>0</v>
      </c>
      <c r="BH176" s="386">
        <v>0</v>
      </c>
      <c r="BI176" s="386"/>
      <c r="BJ176" s="386">
        <v>0</v>
      </c>
      <c r="BK176" s="386">
        <v>0</v>
      </c>
      <c r="BL176" s="385">
        <v>-1810.3866666666665</v>
      </c>
      <c r="BM176" s="385">
        <v>-2782.4833333333336</v>
      </c>
      <c r="BN176" s="386"/>
      <c r="BO176" s="386"/>
      <c r="BP176" s="385">
        <v>348753.61249999999</v>
      </c>
      <c r="BQ176" s="387">
        <v>353346.48249999998</v>
      </c>
      <c r="BR176" s="387"/>
      <c r="BS176" s="388"/>
      <c r="BT176" s="388">
        <v>0</v>
      </c>
      <c r="BU176" s="388">
        <v>0</v>
      </c>
      <c r="BV176" s="388">
        <v>0</v>
      </c>
      <c r="BW176" s="388"/>
      <c r="BX176" s="388">
        <v>0</v>
      </c>
      <c r="BY176" s="388">
        <v>0</v>
      </c>
      <c r="BZ176" s="387">
        <v>-1810.3866666666665</v>
      </c>
      <c r="CA176" s="387">
        <v>-2782.4833333333336</v>
      </c>
      <c r="CB176" s="388"/>
      <c r="CC176" s="388"/>
      <c r="CD176" s="387">
        <v>348753.61249999999</v>
      </c>
      <c r="CE176" s="389">
        <v>353346.48249999998</v>
      </c>
      <c r="CF176" s="389">
        <v>0</v>
      </c>
      <c r="CG176" s="390"/>
      <c r="CH176" s="390">
        <v>0</v>
      </c>
      <c r="CI176" s="390">
        <v>0</v>
      </c>
      <c r="CJ176" s="390">
        <v>0</v>
      </c>
      <c r="CK176" s="390">
        <v>0</v>
      </c>
      <c r="CL176" s="390">
        <v>0</v>
      </c>
      <c r="CM176" s="390">
        <v>0</v>
      </c>
      <c r="CN176" s="389">
        <v>-1810.3866666666665</v>
      </c>
      <c r="CO176" s="389">
        <v>-2782.4833333333336</v>
      </c>
      <c r="CP176" s="390"/>
      <c r="CQ176" s="390"/>
      <c r="CR176" s="389">
        <v>348753.61249999999</v>
      </c>
      <c r="CS176" s="391">
        <v>353346.48249999998</v>
      </c>
      <c r="CT176" s="391"/>
      <c r="CU176" s="392"/>
      <c r="CV176" s="392">
        <v>0</v>
      </c>
      <c r="CW176" s="392">
        <v>0</v>
      </c>
      <c r="CX176" s="392">
        <v>0</v>
      </c>
      <c r="CY176" s="392"/>
      <c r="CZ176" s="392">
        <v>0</v>
      </c>
      <c r="DA176" s="392">
        <v>0</v>
      </c>
      <c r="DB176" s="391">
        <v>-1810.3866666666665</v>
      </c>
      <c r="DC176" s="391">
        <v>-2782.4833333333336</v>
      </c>
      <c r="DD176" s="392"/>
      <c r="DE176" s="392"/>
      <c r="DF176" s="391">
        <v>348753.61249999999</v>
      </c>
      <c r="DG176" s="385">
        <v>353346.48249999998</v>
      </c>
      <c r="DH176" s="385"/>
      <c r="DI176" s="386"/>
      <c r="DJ176" s="386">
        <v>0</v>
      </c>
      <c r="DK176" s="386">
        <v>0</v>
      </c>
      <c r="DL176" s="386">
        <v>0</v>
      </c>
      <c r="DM176" s="386"/>
      <c r="DN176" s="386">
        <v>0</v>
      </c>
      <c r="DO176" s="386">
        <v>0</v>
      </c>
      <c r="DP176" s="385">
        <v>-1810.3866666666665</v>
      </c>
      <c r="DQ176" s="385">
        <v>-2782.4833333333336</v>
      </c>
      <c r="DR176" s="386"/>
      <c r="DS176" s="386"/>
      <c r="DT176" s="385">
        <v>348753.61249999999</v>
      </c>
      <c r="DU176" s="393">
        <v>353346.48249999998</v>
      </c>
      <c r="DV176" s="393"/>
      <c r="DW176" s="394"/>
      <c r="DX176" s="394">
        <v>0</v>
      </c>
      <c r="DY176" s="394">
        <v>0</v>
      </c>
      <c r="DZ176" s="394">
        <v>0</v>
      </c>
      <c r="EA176" s="394"/>
      <c r="EB176" s="394">
        <v>0</v>
      </c>
      <c r="EC176" s="394">
        <v>0</v>
      </c>
      <c r="ED176" s="393">
        <v>-1810.3866666666665</v>
      </c>
      <c r="EE176" s="393">
        <v>-2782.4833333333336</v>
      </c>
      <c r="EF176" s="394"/>
      <c r="EG176" s="394"/>
      <c r="EH176" s="393">
        <v>348753.61249999999</v>
      </c>
      <c r="EI176" s="383">
        <v>353346.48249999998</v>
      </c>
      <c r="EJ176" s="383">
        <v>0</v>
      </c>
      <c r="EK176" s="384"/>
      <c r="EL176" s="384">
        <v>0</v>
      </c>
      <c r="EM176" s="384">
        <v>0</v>
      </c>
      <c r="EN176" s="384">
        <v>0</v>
      </c>
      <c r="EO176" s="384">
        <v>0</v>
      </c>
      <c r="EP176" s="384">
        <v>0</v>
      </c>
      <c r="EQ176" s="384">
        <v>0</v>
      </c>
      <c r="ER176" s="383">
        <v>-1810.3866666666665</v>
      </c>
      <c r="ES176" s="383">
        <v>-2782.4833333333336</v>
      </c>
      <c r="ET176" s="384"/>
      <c r="EU176" s="384"/>
      <c r="EV176" s="383">
        <v>348753.61249999999</v>
      </c>
      <c r="EW176" s="381">
        <v>353346.48249999998</v>
      </c>
      <c r="EX176" s="381"/>
      <c r="EY176" s="382"/>
      <c r="EZ176" s="382">
        <v>0</v>
      </c>
      <c r="FA176" s="382">
        <v>0</v>
      </c>
      <c r="FB176" s="382">
        <v>0</v>
      </c>
      <c r="FC176" s="382"/>
      <c r="FD176" s="382">
        <v>0</v>
      </c>
      <c r="FE176" s="382">
        <v>0</v>
      </c>
      <c r="FF176" s="381">
        <v>-1810.3866666666665</v>
      </c>
      <c r="FG176" s="381">
        <v>-2782.4833333333336</v>
      </c>
      <c r="FH176" s="382"/>
      <c r="FI176" s="382"/>
      <c r="FJ176" s="381">
        <v>348753.61249999999</v>
      </c>
      <c r="FK176" s="387">
        <v>353346.48249999998</v>
      </c>
      <c r="FL176" s="387"/>
      <c r="FM176" s="388"/>
      <c r="FN176" s="388">
        <v>0</v>
      </c>
      <c r="FO176" s="388">
        <v>0</v>
      </c>
      <c r="FP176" s="388">
        <v>0</v>
      </c>
      <c r="FQ176" s="388"/>
      <c r="FR176" s="388">
        <v>0</v>
      </c>
      <c r="FS176" s="388">
        <v>0</v>
      </c>
      <c r="FT176" s="387">
        <v>-1810.3866666666665</v>
      </c>
      <c r="FU176" s="387">
        <v>-2782.4833333333336</v>
      </c>
      <c r="FV176" s="388"/>
      <c r="FW176" s="388"/>
      <c r="FX176" s="387">
        <v>348753.61249999999</v>
      </c>
      <c r="FY176" s="378"/>
      <c r="FZ176" s="395">
        <f t="shared" si="22"/>
        <v>4240157.79</v>
      </c>
      <c r="GA176" s="395">
        <f t="shared" si="22"/>
        <v>0</v>
      </c>
      <c r="GB176" s="395">
        <f t="shared" si="22"/>
        <v>0</v>
      </c>
      <c r="GC176" s="395">
        <f t="shared" si="22"/>
        <v>-21724.639999999999</v>
      </c>
      <c r="GD176" s="395">
        <f t="shared" si="22"/>
        <v>-33389.800000000003</v>
      </c>
      <c r="GE176" s="395">
        <f t="shared" si="22"/>
        <v>0</v>
      </c>
      <c r="GF176" s="378"/>
      <c r="GG176" s="395">
        <f t="shared" si="17"/>
        <v>1060039.4475</v>
      </c>
      <c r="GH176" s="395">
        <f t="shared" si="21"/>
        <v>0</v>
      </c>
      <c r="GI176" s="395">
        <f t="shared" si="21"/>
        <v>0</v>
      </c>
      <c r="GJ176" s="395">
        <f t="shared" si="21"/>
        <v>-5431.16</v>
      </c>
      <c r="GK176" s="395">
        <f t="shared" si="21"/>
        <v>-8347.4500000000007</v>
      </c>
      <c r="GL176" s="395">
        <f t="shared" si="21"/>
        <v>0</v>
      </c>
      <c r="GM176" s="395"/>
      <c r="GN176" s="395">
        <v>0</v>
      </c>
      <c r="GO176" s="377">
        <v>0</v>
      </c>
      <c r="GP176" s="378"/>
      <c r="GQ176" s="378"/>
      <c r="GR176" s="378"/>
      <c r="GS176" s="378"/>
      <c r="GT176" s="378"/>
      <c r="GU176" s="378">
        <v>9529</v>
      </c>
      <c r="GV176" s="378"/>
      <c r="GW176" s="378"/>
      <c r="GX176" s="378"/>
      <c r="GY176" s="378">
        <f t="shared" si="18"/>
        <v>1060039.4475</v>
      </c>
      <c r="GZ176" s="378">
        <f t="shared" si="19"/>
        <v>0</v>
      </c>
      <c r="HA176" s="378">
        <f t="shared" si="20"/>
        <v>0</v>
      </c>
    </row>
    <row r="177" spans="1:209" customFormat="1" ht="15">
      <c r="A177" s="266">
        <v>3436</v>
      </c>
      <c r="B177" s="266">
        <v>136440</v>
      </c>
      <c r="C177" s="266" t="s">
        <v>668</v>
      </c>
      <c r="D177" s="175" t="s">
        <v>448</v>
      </c>
      <c r="E177" s="267" t="s">
        <v>573</v>
      </c>
      <c r="F177" s="349" t="s">
        <v>571</v>
      </c>
      <c r="G177" s="320"/>
      <c r="H177" s="377">
        <v>1093762.8994420455</v>
      </c>
      <c r="I177" s="377">
        <v>-4407.5199999999995</v>
      </c>
      <c r="J177" s="377">
        <v>-6677.96</v>
      </c>
      <c r="K177" s="377">
        <v>1082677.4194420455</v>
      </c>
      <c r="L177" s="378"/>
      <c r="M177" s="379">
        <v>91146.908286837119</v>
      </c>
      <c r="N177" s="379">
        <v>0</v>
      </c>
      <c r="O177" s="380"/>
      <c r="P177" s="380">
        <v>0</v>
      </c>
      <c r="Q177" s="380">
        <v>0</v>
      </c>
      <c r="R177" s="380">
        <v>0</v>
      </c>
      <c r="S177" s="380">
        <v>0</v>
      </c>
      <c r="T177" s="380">
        <v>0</v>
      </c>
      <c r="U177" s="380">
        <v>0</v>
      </c>
      <c r="V177" s="379">
        <v>-367.29333333333329</v>
      </c>
      <c r="W177" s="379">
        <v>-556.49666666666667</v>
      </c>
      <c r="X177" s="380"/>
      <c r="Y177" s="380">
        <v>0</v>
      </c>
      <c r="Z177" s="379">
        <v>90223.118286837111</v>
      </c>
      <c r="AA177" s="381">
        <v>91146.908286837119</v>
      </c>
      <c r="AB177" s="381"/>
      <c r="AC177" s="382"/>
      <c r="AD177" s="382">
        <v>0</v>
      </c>
      <c r="AE177" s="382">
        <v>0</v>
      </c>
      <c r="AF177" s="382">
        <v>0</v>
      </c>
      <c r="AG177" s="382"/>
      <c r="AH177" s="382">
        <v>0</v>
      </c>
      <c r="AI177" s="382">
        <v>0</v>
      </c>
      <c r="AJ177" s="381">
        <v>-367.29333333333329</v>
      </c>
      <c r="AK177" s="381">
        <v>-556.49666666666667</v>
      </c>
      <c r="AL177" s="382"/>
      <c r="AM177" s="382">
        <v>0</v>
      </c>
      <c r="AN177" s="381">
        <v>90223.118286837111</v>
      </c>
      <c r="AO177" s="383">
        <v>91146.908286837119</v>
      </c>
      <c r="AP177" s="383"/>
      <c r="AQ177" s="384"/>
      <c r="AR177" s="384">
        <v>0</v>
      </c>
      <c r="AS177" s="384">
        <v>0</v>
      </c>
      <c r="AT177" s="384">
        <v>0</v>
      </c>
      <c r="AU177" s="384"/>
      <c r="AV177" s="384">
        <v>0</v>
      </c>
      <c r="AW177" s="384">
        <v>0</v>
      </c>
      <c r="AX177" s="383">
        <v>-367.29333333333329</v>
      </c>
      <c r="AY177" s="383">
        <v>-556.49666666666667</v>
      </c>
      <c r="AZ177" s="384"/>
      <c r="BA177" s="384">
        <v>0</v>
      </c>
      <c r="BB177" s="383">
        <v>90223.118286837111</v>
      </c>
      <c r="BC177" s="385">
        <v>91146.908286837119</v>
      </c>
      <c r="BD177" s="385"/>
      <c r="BE177" s="386"/>
      <c r="BF177" s="386">
        <v>0</v>
      </c>
      <c r="BG177" s="386">
        <v>0</v>
      </c>
      <c r="BH177" s="386">
        <v>0</v>
      </c>
      <c r="BI177" s="386"/>
      <c r="BJ177" s="386">
        <v>0</v>
      </c>
      <c r="BK177" s="386">
        <v>0</v>
      </c>
      <c r="BL177" s="385">
        <v>-367.29333333333329</v>
      </c>
      <c r="BM177" s="385">
        <v>-556.49666666666667</v>
      </c>
      <c r="BN177" s="386"/>
      <c r="BO177" s="386"/>
      <c r="BP177" s="385">
        <v>90223.118286837111</v>
      </c>
      <c r="BQ177" s="387">
        <v>91146.908286837119</v>
      </c>
      <c r="BR177" s="387"/>
      <c r="BS177" s="388"/>
      <c r="BT177" s="388">
        <v>0</v>
      </c>
      <c r="BU177" s="388">
        <v>0</v>
      </c>
      <c r="BV177" s="388">
        <v>0</v>
      </c>
      <c r="BW177" s="388"/>
      <c r="BX177" s="388">
        <v>0</v>
      </c>
      <c r="BY177" s="388">
        <v>0</v>
      </c>
      <c r="BZ177" s="387">
        <v>-367.29333333333329</v>
      </c>
      <c r="CA177" s="387">
        <v>-556.49666666666667</v>
      </c>
      <c r="CB177" s="388"/>
      <c r="CC177" s="388"/>
      <c r="CD177" s="387">
        <v>90223.118286837111</v>
      </c>
      <c r="CE177" s="389">
        <v>91146.908286837119</v>
      </c>
      <c r="CF177" s="389">
        <v>0</v>
      </c>
      <c r="CG177" s="390"/>
      <c r="CH177" s="390">
        <v>0</v>
      </c>
      <c r="CI177" s="390">
        <v>0</v>
      </c>
      <c r="CJ177" s="390">
        <v>0</v>
      </c>
      <c r="CK177" s="390">
        <v>0</v>
      </c>
      <c r="CL177" s="390">
        <v>0</v>
      </c>
      <c r="CM177" s="390">
        <v>0</v>
      </c>
      <c r="CN177" s="389">
        <v>-367.29333333333329</v>
      </c>
      <c r="CO177" s="389">
        <v>-556.49666666666667</v>
      </c>
      <c r="CP177" s="390"/>
      <c r="CQ177" s="390"/>
      <c r="CR177" s="389">
        <v>90223.118286837111</v>
      </c>
      <c r="CS177" s="391">
        <v>91146.908286837119</v>
      </c>
      <c r="CT177" s="391"/>
      <c r="CU177" s="392"/>
      <c r="CV177" s="392">
        <v>0</v>
      </c>
      <c r="CW177" s="392">
        <v>0</v>
      </c>
      <c r="CX177" s="392">
        <v>0</v>
      </c>
      <c r="CY177" s="392"/>
      <c r="CZ177" s="392">
        <v>0</v>
      </c>
      <c r="DA177" s="392">
        <v>0</v>
      </c>
      <c r="DB177" s="391">
        <v>-367.29333333333329</v>
      </c>
      <c r="DC177" s="391">
        <v>-556.49666666666667</v>
      </c>
      <c r="DD177" s="392"/>
      <c r="DE177" s="392"/>
      <c r="DF177" s="391">
        <v>90223.118286837111</v>
      </c>
      <c r="DG177" s="385">
        <v>91146.908286837119</v>
      </c>
      <c r="DH177" s="385"/>
      <c r="DI177" s="386"/>
      <c r="DJ177" s="386">
        <v>0</v>
      </c>
      <c r="DK177" s="386">
        <v>0</v>
      </c>
      <c r="DL177" s="386">
        <v>0</v>
      </c>
      <c r="DM177" s="386"/>
      <c r="DN177" s="386">
        <v>0</v>
      </c>
      <c r="DO177" s="386">
        <v>0</v>
      </c>
      <c r="DP177" s="385">
        <v>-367.29333333333329</v>
      </c>
      <c r="DQ177" s="385">
        <v>-556.49666666666667</v>
      </c>
      <c r="DR177" s="386"/>
      <c r="DS177" s="386"/>
      <c r="DT177" s="385">
        <v>90223.118286837111</v>
      </c>
      <c r="DU177" s="393">
        <v>91146.908286837119</v>
      </c>
      <c r="DV177" s="393"/>
      <c r="DW177" s="394"/>
      <c r="DX177" s="394">
        <v>0</v>
      </c>
      <c r="DY177" s="394">
        <v>0</v>
      </c>
      <c r="DZ177" s="394">
        <v>0</v>
      </c>
      <c r="EA177" s="394"/>
      <c r="EB177" s="394">
        <v>0</v>
      </c>
      <c r="EC177" s="394">
        <v>0</v>
      </c>
      <c r="ED177" s="393">
        <v>-367.29333333333329</v>
      </c>
      <c r="EE177" s="393">
        <v>-556.49666666666667</v>
      </c>
      <c r="EF177" s="394"/>
      <c r="EG177" s="394"/>
      <c r="EH177" s="393">
        <v>90223.118286837111</v>
      </c>
      <c r="EI177" s="383">
        <v>91146.908286837119</v>
      </c>
      <c r="EJ177" s="383">
        <v>0</v>
      </c>
      <c r="EK177" s="384"/>
      <c r="EL177" s="384">
        <v>0</v>
      </c>
      <c r="EM177" s="384">
        <v>0</v>
      </c>
      <c r="EN177" s="384">
        <v>0</v>
      </c>
      <c r="EO177" s="384">
        <v>0</v>
      </c>
      <c r="EP177" s="384">
        <v>0</v>
      </c>
      <c r="EQ177" s="384">
        <v>0</v>
      </c>
      <c r="ER177" s="383">
        <v>-367.29333333333329</v>
      </c>
      <c r="ES177" s="383">
        <v>-556.49666666666667</v>
      </c>
      <c r="ET177" s="384"/>
      <c r="EU177" s="384"/>
      <c r="EV177" s="383">
        <v>90223.118286837111</v>
      </c>
      <c r="EW177" s="381">
        <v>91146.908286837119</v>
      </c>
      <c r="EX177" s="381"/>
      <c r="EY177" s="382"/>
      <c r="EZ177" s="382">
        <v>0</v>
      </c>
      <c r="FA177" s="382">
        <v>0</v>
      </c>
      <c r="FB177" s="382">
        <v>0</v>
      </c>
      <c r="FC177" s="382"/>
      <c r="FD177" s="382">
        <v>0</v>
      </c>
      <c r="FE177" s="382">
        <v>0</v>
      </c>
      <c r="FF177" s="381">
        <v>-367.29333333333329</v>
      </c>
      <c r="FG177" s="381">
        <v>-556.49666666666667</v>
      </c>
      <c r="FH177" s="382"/>
      <c r="FI177" s="382"/>
      <c r="FJ177" s="381">
        <v>90223.118286837111</v>
      </c>
      <c r="FK177" s="387">
        <v>91146.908286837119</v>
      </c>
      <c r="FL177" s="387"/>
      <c r="FM177" s="388"/>
      <c r="FN177" s="388">
        <v>0</v>
      </c>
      <c r="FO177" s="388">
        <v>0</v>
      </c>
      <c r="FP177" s="388">
        <v>0</v>
      </c>
      <c r="FQ177" s="388"/>
      <c r="FR177" s="388">
        <v>0</v>
      </c>
      <c r="FS177" s="388">
        <v>0</v>
      </c>
      <c r="FT177" s="387">
        <v>-367.29333333333329</v>
      </c>
      <c r="FU177" s="387">
        <v>-556.49666666666667</v>
      </c>
      <c r="FV177" s="388"/>
      <c r="FW177" s="388"/>
      <c r="FX177" s="387">
        <v>90223.118286837111</v>
      </c>
      <c r="FY177" s="378"/>
      <c r="FZ177" s="395">
        <f t="shared" si="22"/>
        <v>1093762.8994420457</v>
      </c>
      <c r="GA177" s="395">
        <f t="shared" si="22"/>
        <v>0</v>
      </c>
      <c r="GB177" s="395">
        <f t="shared" si="22"/>
        <v>0</v>
      </c>
      <c r="GC177" s="395">
        <f t="shared" si="22"/>
        <v>-4407.5199999999986</v>
      </c>
      <c r="GD177" s="395">
        <f t="shared" si="22"/>
        <v>-6677.9600000000019</v>
      </c>
      <c r="GE177" s="395">
        <f t="shared" si="22"/>
        <v>0</v>
      </c>
      <c r="GF177" s="378"/>
      <c r="GG177" s="395">
        <f t="shared" si="17"/>
        <v>273440.72486051137</v>
      </c>
      <c r="GH177" s="395">
        <f t="shared" si="21"/>
        <v>0</v>
      </c>
      <c r="GI177" s="395">
        <f t="shared" si="21"/>
        <v>0</v>
      </c>
      <c r="GJ177" s="395">
        <f t="shared" si="21"/>
        <v>-1101.8799999999999</v>
      </c>
      <c r="GK177" s="395">
        <f t="shared" si="21"/>
        <v>-1669.49</v>
      </c>
      <c r="GL177" s="395">
        <f t="shared" si="21"/>
        <v>0</v>
      </c>
      <c r="GM177" s="395"/>
      <c r="GN177" s="395">
        <v>0</v>
      </c>
      <c r="GO177" s="377">
        <v>38723.75</v>
      </c>
      <c r="GP177" s="378"/>
      <c r="GQ177" s="378"/>
      <c r="GR177" s="378"/>
      <c r="GS177" s="378"/>
      <c r="GT177" s="378"/>
      <c r="GU177" s="378">
        <v>7296</v>
      </c>
      <c r="GV177" s="378"/>
      <c r="GW177" s="378"/>
      <c r="GX177" s="378"/>
      <c r="GY177" s="378">
        <f t="shared" si="18"/>
        <v>312164.47486051137</v>
      </c>
      <c r="GZ177" s="378">
        <f t="shared" si="19"/>
        <v>0</v>
      </c>
      <c r="HA177" s="378">
        <f t="shared" si="20"/>
        <v>0</v>
      </c>
    </row>
    <row r="178" spans="1:209" customFormat="1" ht="15">
      <c r="A178" s="266">
        <v>2474</v>
      </c>
      <c r="B178" s="266">
        <v>131672</v>
      </c>
      <c r="C178" s="266" t="s">
        <v>671</v>
      </c>
      <c r="D178" s="175" t="s">
        <v>451</v>
      </c>
      <c r="E178" s="267" t="s">
        <v>573</v>
      </c>
      <c r="F178" s="349" t="s">
        <v>571</v>
      </c>
      <c r="G178" s="320"/>
      <c r="H178" s="377">
        <v>2201448.0705624702</v>
      </c>
      <c r="I178" s="377">
        <v>-10771.039999999999</v>
      </c>
      <c r="J178" s="377">
        <v>-33857.5</v>
      </c>
      <c r="K178" s="377">
        <v>2156819.5305624702</v>
      </c>
      <c r="L178" s="378"/>
      <c r="M178" s="379">
        <v>183454.00588020586</v>
      </c>
      <c r="N178" s="379">
        <v>0</v>
      </c>
      <c r="O178" s="380"/>
      <c r="P178" s="380">
        <v>0</v>
      </c>
      <c r="Q178" s="380">
        <v>0</v>
      </c>
      <c r="R178" s="380">
        <v>0</v>
      </c>
      <c r="S178" s="380">
        <v>0</v>
      </c>
      <c r="T178" s="380">
        <v>0</v>
      </c>
      <c r="U178" s="380">
        <v>0</v>
      </c>
      <c r="V178" s="379">
        <v>-897.58666666666659</v>
      </c>
      <c r="W178" s="379">
        <v>-2821.4583333333335</v>
      </c>
      <c r="X178" s="380"/>
      <c r="Y178" s="380">
        <v>0</v>
      </c>
      <c r="Z178" s="379">
        <v>179734.96088020585</v>
      </c>
      <c r="AA178" s="381">
        <v>183454.00588020586</v>
      </c>
      <c r="AB178" s="381"/>
      <c r="AC178" s="382"/>
      <c r="AD178" s="382">
        <v>0</v>
      </c>
      <c r="AE178" s="382">
        <v>0</v>
      </c>
      <c r="AF178" s="382">
        <v>0</v>
      </c>
      <c r="AG178" s="382"/>
      <c r="AH178" s="382">
        <v>0</v>
      </c>
      <c r="AI178" s="382">
        <v>0</v>
      </c>
      <c r="AJ178" s="381">
        <v>-897.58666666666659</v>
      </c>
      <c r="AK178" s="381">
        <v>-2821.4583333333335</v>
      </c>
      <c r="AL178" s="382"/>
      <c r="AM178" s="382">
        <v>0</v>
      </c>
      <c r="AN178" s="381">
        <v>179734.96088020585</v>
      </c>
      <c r="AO178" s="383">
        <v>183454.00588020586</v>
      </c>
      <c r="AP178" s="383"/>
      <c r="AQ178" s="384"/>
      <c r="AR178" s="384">
        <v>0</v>
      </c>
      <c r="AS178" s="384">
        <v>0</v>
      </c>
      <c r="AT178" s="384">
        <v>0</v>
      </c>
      <c r="AU178" s="384"/>
      <c r="AV178" s="384">
        <v>0</v>
      </c>
      <c r="AW178" s="384">
        <v>0</v>
      </c>
      <c r="AX178" s="383">
        <v>-897.58666666666659</v>
      </c>
      <c r="AY178" s="383">
        <v>-2821.4583333333335</v>
      </c>
      <c r="AZ178" s="384"/>
      <c r="BA178" s="384">
        <v>0</v>
      </c>
      <c r="BB178" s="383">
        <v>179734.96088020585</v>
      </c>
      <c r="BC178" s="385">
        <v>183454.00588020586</v>
      </c>
      <c r="BD178" s="385"/>
      <c r="BE178" s="386"/>
      <c r="BF178" s="386">
        <v>0</v>
      </c>
      <c r="BG178" s="386">
        <v>0</v>
      </c>
      <c r="BH178" s="386">
        <v>0</v>
      </c>
      <c r="BI178" s="386"/>
      <c r="BJ178" s="386">
        <v>0</v>
      </c>
      <c r="BK178" s="386">
        <v>0</v>
      </c>
      <c r="BL178" s="385">
        <v>-897.58666666666659</v>
      </c>
      <c r="BM178" s="385">
        <v>-2821.4583333333335</v>
      </c>
      <c r="BN178" s="386"/>
      <c r="BO178" s="386"/>
      <c r="BP178" s="385">
        <v>179734.96088020585</v>
      </c>
      <c r="BQ178" s="387">
        <v>183454.00588020586</v>
      </c>
      <c r="BR178" s="387"/>
      <c r="BS178" s="388"/>
      <c r="BT178" s="388">
        <v>0</v>
      </c>
      <c r="BU178" s="388">
        <v>0</v>
      </c>
      <c r="BV178" s="388">
        <v>0</v>
      </c>
      <c r="BW178" s="388"/>
      <c r="BX178" s="388">
        <v>0</v>
      </c>
      <c r="BY178" s="388">
        <v>0</v>
      </c>
      <c r="BZ178" s="387">
        <v>-897.58666666666659</v>
      </c>
      <c r="CA178" s="387">
        <v>-2821.4583333333335</v>
      </c>
      <c r="CB178" s="388"/>
      <c r="CC178" s="388"/>
      <c r="CD178" s="387">
        <v>179734.96088020585</v>
      </c>
      <c r="CE178" s="389">
        <v>183454.00588020586</v>
      </c>
      <c r="CF178" s="389">
        <v>0</v>
      </c>
      <c r="CG178" s="390"/>
      <c r="CH178" s="390">
        <v>0</v>
      </c>
      <c r="CI178" s="390">
        <v>0</v>
      </c>
      <c r="CJ178" s="390">
        <v>0</v>
      </c>
      <c r="CK178" s="390">
        <v>0</v>
      </c>
      <c r="CL178" s="390">
        <v>0</v>
      </c>
      <c r="CM178" s="390">
        <v>0</v>
      </c>
      <c r="CN178" s="389">
        <v>-897.58666666666659</v>
      </c>
      <c r="CO178" s="389">
        <v>-2821.4583333333335</v>
      </c>
      <c r="CP178" s="390"/>
      <c r="CQ178" s="390"/>
      <c r="CR178" s="389">
        <v>179734.96088020585</v>
      </c>
      <c r="CS178" s="391">
        <v>183454.00588020586</v>
      </c>
      <c r="CT178" s="391"/>
      <c r="CU178" s="392"/>
      <c r="CV178" s="392">
        <v>0</v>
      </c>
      <c r="CW178" s="392">
        <v>0</v>
      </c>
      <c r="CX178" s="392">
        <v>0</v>
      </c>
      <c r="CY178" s="392"/>
      <c r="CZ178" s="392">
        <v>0</v>
      </c>
      <c r="DA178" s="392">
        <v>0</v>
      </c>
      <c r="DB178" s="391">
        <v>-897.58666666666659</v>
      </c>
      <c r="DC178" s="391">
        <v>-2821.4583333333335</v>
      </c>
      <c r="DD178" s="392"/>
      <c r="DE178" s="392"/>
      <c r="DF178" s="391">
        <v>179734.96088020585</v>
      </c>
      <c r="DG178" s="385">
        <v>183454.00588020586</v>
      </c>
      <c r="DH178" s="385"/>
      <c r="DI178" s="386"/>
      <c r="DJ178" s="386">
        <v>0</v>
      </c>
      <c r="DK178" s="386">
        <v>0</v>
      </c>
      <c r="DL178" s="386">
        <v>0</v>
      </c>
      <c r="DM178" s="386"/>
      <c r="DN178" s="386">
        <v>0</v>
      </c>
      <c r="DO178" s="386">
        <v>0</v>
      </c>
      <c r="DP178" s="385">
        <v>-897.58666666666659</v>
      </c>
      <c r="DQ178" s="385">
        <v>-2821.4583333333335</v>
      </c>
      <c r="DR178" s="386"/>
      <c r="DS178" s="386"/>
      <c r="DT178" s="385">
        <v>179734.96088020585</v>
      </c>
      <c r="DU178" s="393">
        <v>183454.00588020586</v>
      </c>
      <c r="DV178" s="393"/>
      <c r="DW178" s="394"/>
      <c r="DX178" s="394">
        <v>0</v>
      </c>
      <c r="DY178" s="394">
        <v>0</v>
      </c>
      <c r="DZ178" s="394">
        <v>0</v>
      </c>
      <c r="EA178" s="394"/>
      <c r="EB178" s="394">
        <v>0</v>
      </c>
      <c r="EC178" s="394">
        <v>0</v>
      </c>
      <c r="ED178" s="393">
        <v>-897.58666666666659</v>
      </c>
      <c r="EE178" s="393">
        <v>-2821.4583333333335</v>
      </c>
      <c r="EF178" s="394"/>
      <c r="EG178" s="394"/>
      <c r="EH178" s="393">
        <v>179734.96088020585</v>
      </c>
      <c r="EI178" s="383">
        <v>183454.00588020586</v>
      </c>
      <c r="EJ178" s="383">
        <v>0</v>
      </c>
      <c r="EK178" s="384"/>
      <c r="EL178" s="384">
        <v>0</v>
      </c>
      <c r="EM178" s="384">
        <v>0</v>
      </c>
      <c r="EN178" s="384">
        <v>0</v>
      </c>
      <c r="EO178" s="384">
        <v>0</v>
      </c>
      <c r="EP178" s="384">
        <v>0</v>
      </c>
      <c r="EQ178" s="384">
        <v>0</v>
      </c>
      <c r="ER178" s="383">
        <v>-897.58666666666659</v>
      </c>
      <c r="ES178" s="383">
        <v>-2821.4583333333335</v>
      </c>
      <c r="ET178" s="384"/>
      <c r="EU178" s="384"/>
      <c r="EV178" s="383">
        <v>179734.96088020585</v>
      </c>
      <c r="EW178" s="381">
        <v>183454.00588020586</v>
      </c>
      <c r="EX178" s="381"/>
      <c r="EY178" s="382"/>
      <c r="EZ178" s="382">
        <v>0</v>
      </c>
      <c r="FA178" s="382">
        <v>0</v>
      </c>
      <c r="FB178" s="382">
        <v>0</v>
      </c>
      <c r="FC178" s="382"/>
      <c r="FD178" s="382">
        <v>0</v>
      </c>
      <c r="FE178" s="382">
        <v>0</v>
      </c>
      <c r="FF178" s="381">
        <v>-897.58666666666659</v>
      </c>
      <c r="FG178" s="381">
        <v>-2821.4583333333335</v>
      </c>
      <c r="FH178" s="382"/>
      <c r="FI178" s="382"/>
      <c r="FJ178" s="381">
        <v>179734.96088020585</v>
      </c>
      <c r="FK178" s="387">
        <v>183454.00588020586</v>
      </c>
      <c r="FL178" s="387"/>
      <c r="FM178" s="388"/>
      <c r="FN178" s="388">
        <v>0</v>
      </c>
      <c r="FO178" s="388">
        <v>0</v>
      </c>
      <c r="FP178" s="388">
        <v>0</v>
      </c>
      <c r="FQ178" s="388"/>
      <c r="FR178" s="388">
        <v>0</v>
      </c>
      <c r="FS178" s="388">
        <v>0</v>
      </c>
      <c r="FT178" s="387">
        <v>-897.58666666666659</v>
      </c>
      <c r="FU178" s="387">
        <v>-2821.4583333333335</v>
      </c>
      <c r="FV178" s="388"/>
      <c r="FW178" s="388"/>
      <c r="FX178" s="387">
        <v>179734.96088020585</v>
      </c>
      <c r="FY178" s="378"/>
      <c r="FZ178" s="395">
        <f t="shared" si="22"/>
        <v>2201448.0705624702</v>
      </c>
      <c r="GA178" s="395">
        <f t="shared" si="22"/>
        <v>0</v>
      </c>
      <c r="GB178" s="395">
        <f t="shared" si="22"/>
        <v>0</v>
      </c>
      <c r="GC178" s="395">
        <f t="shared" si="22"/>
        <v>-10771.039999999995</v>
      </c>
      <c r="GD178" s="395">
        <f t="shared" si="22"/>
        <v>-33857.499999999993</v>
      </c>
      <c r="GE178" s="395">
        <f t="shared" si="22"/>
        <v>0</v>
      </c>
      <c r="GF178" s="378"/>
      <c r="GG178" s="395">
        <f t="shared" si="17"/>
        <v>550362.01764061756</v>
      </c>
      <c r="GH178" s="395">
        <f t="shared" si="21"/>
        <v>0</v>
      </c>
      <c r="GI178" s="395">
        <f t="shared" si="21"/>
        <v>0</v>
      </c>
      <c r="GJ178" s="395">
        <f t="shared" si="21"/>
        <v>-2692.7599999999998</v>
      </c>
      <c r="GK178" s="395">
        <f t="shared" si="21"/>
        <v>-8464.375</v>
      </c>
      <c r="GL178" s="395">
        <f t="shared" si="21"/>
        <v>0</v>
      </c>
      <c r="GM178" s="395"/>
      <c r="GN178" s="395">
        <v>0</v>
      </c>
      <c r="GO178" s="377">
        <v>0</v>
      </c>
      <c r="GP178" s="378"/>
      <c r="GQ178" s="378"/>
      <c r="GR178" s="378"/>
      <c r="GS178" s="378"/>
      <c r="GT178" s="378"/>
      <c r="GU178" s="378">
        <v>8150</v>
      </c>
      <c r="GV178" s="378"/>
      <c r="GW178" s="378"/>
      <c r="GX178" s="378"/>
      <c r="GY178" s="378">
        <f t="shared" si="18"/>
        <v>550362.01764061756</v>
      </c>
      <c r="GZ178" s="378">
        <f t="shared" si="19"/>
        <v>0</v>
      </c>
      <c r="HA178" s="378">
        <f t="shared" si="20"/>
        <v>0</v>
      </c>
    </row>
    <row r="179" spans="1:209" customFormat="1" ht="15">
      <c r="A179" s="266">
        <v>3352</v>
      </c>
      <c r="B179" s="266">
        <v>103444</v>
      </c>
      <c r="C179" s="266" t="s">
        <v>674</v>
      </c>
      <c r="D179" s="175" t="s">
        <v>454</v>
      </c>
      <c r="E179" s="267" t="s">
        <v>573</v>
      </c>
      <c r="F179" s="349" t="s">
        <v>571</v>
      </c>
      <c r="G179" s="320"/>
      <c r="H179" s="377">
        <v>921663.57137849461</v>
      </c>
      <c r="I179" s="377">
        <v>-3938.08</v>
      </c>
      <c r="J179" s="377">
        <v>-7207.96</v>
      </c>
      <c r="K179" s="377">
        <v>910517.53137849469</v>
      </c>
      <c r="L179" s="378"/>
      <c r="M179" s="379">
        <v>76805.297614874551</v>
      </c>
      <c r="N179" s="379">
        <v>22023.669473684211</v>
      </c>
      <c r="O179" s="380"/>
      <c r="P179" s="380">
        <v>0</v>
      </c>
      <c r="Q179" s="380">
        <v>0</v>
      </c>
      <c r="R179" s="380">
        <v>0</v>
      </c>
      <c r="S179" s="380">
        <v>0</v>
      </c>
      <c r="T179" s="380">
        <v>0</v>
      </c>
      <c r="U179" s="380">
        <v>0</v>
      </c>
      <c r="V179" s="379">
        <v>-328.17333333333335</v>
      </c>
      <c r="W179" s="379">
        <v>-600.6633333333333</v>
      </c>
      <c r="X179" s="380"/>
      <c r="Y179" s="380">
        <v>0</v>
      </c>
      <c r="Z179" s="379">
        <v>97900.1304218921</v>
      </c>
      <c r="AA179" s="381">
        <v>76805.297614874551</v>
      </c>
      <c r="AB179" s="381"/>
      <c r="AC179" s="382"/>
      <c r="AD179" s="382">
        <v>0</v>
      </c>
      <c r="AE179" s="382">
        <v>0</v>
      </c>
      <c r="AF179" s="382">
        <v>0</v>
      </c>
      <c r="AG179" s="382"/>
      <c r="AH179" s="382">
        <v>0</v>
      </c>
      <c r="AI179" s="382">
        <v>0</v>
      </c>
      <c r="AJ179" s="381">
        <v>-328.17333333333335</v>
      </c>
      <c r="AK179" s="381">
        <v>-600.6633333333333</v>
      </c>
      <c r="AL179" s="382"/>
      <c r="AM179" s="382">
        <v>0</v>
      </c>
      <c r="AN179" s="381">
        <v>75876.460948207881</v>
      </c>
      <c r="AO179" s="383">
        <v>76805.297614874551</v>
      </c>
      <c r="AP179" s="383"/>
      <c r="AQ179" s="384"/>
      <c r="AR179" s="384">
        <v>0</v>
      </c>
      <c r="AS179" s="384">
        <v>0</v>
      </c>
      <c r="AT179" s="384">
        <v>0</v>
      </c>
      <c r="AU179" s="384"/>
      <c r="AV179" s="384">
        <v>0</v>
      </c>
      <c r="AW179" s="384">
        <v>0</v>
      </c>
      <c r="AX179" s="383">
        <v>-328.17333333333335</v>
      </c>
      <c r="AY179" s="383">
        <v>-600.6633333333333</v>
      </c>
      <c r="AZ179" s="384"/>
      <c r="BA179" s="384">
        <v>0</v>
      </c>
      <c r="BB179" s="383">
        <v>75876.460948207881</v>
      </c>
      <c r="BC179" s="385">
        <v>76805.297614874551</v>
      </c>
      <c r="BD179" s="385"/>
      <c r="BE179" s="386"/>
      <c r="BF179" s="386">
        <v>0</v>
      </c>
      <c r="BG179" s="386">
        <v>0</v>
      </c>
      <c r="BH179" s="386">
        <v>0</v>
      </c>
      <c r="BI179" s="386"/>
      <c r="BJ179" s="386">
        <v>0</v>
      </c>
      <c r="BK179" s="386">
        <v>0</v>
      </c>
      <c r="BL179" s="385">
        <v>-328.17333333333335</v>
      </c>
      <c r="BM179" s="385">
        <v>-600.6633333333333</v>
      </c>
      <c r="BN179" s="386"/>
      <c r="BO179" s="386"/>
      <c r="BP179" s="385">
        <v>75876.460948207881</v>
      </c>
      <c r="BQ179" s="387">
        <v>76805.297614874551</v>
      </c>
      <c r="BR179" s="387"/>
      <c r="BS179" s="388"/>
      <c r="BT179" s="388">
        <v>0</v>
      </c>
      <c r="BU179" s="388">
        <v>0</v>
      </c>
      <c r="BV179" s="388">
        <v>0</v>
      </c>
      <c r="BW179" s="388"/>
      <c r="BX179" s="388">
        <v>0</v>
      </c>
      <c r="BY179" s="388">
        <v>0</v>
      </c>
      <c r="BZ179" s="387">
        <v>-328.17333333333335</v>
      </c>
      <c r="CA179" s="387">
        <v>-600.6633333333333</v>
      </c>
      <c r="CB179" s="388"/>
      <c r="CC179" s="388"/>
      <c r="CD179" s="387">
        <v>75876.460948207881</v>
      </c>
      <c r="CE179" s="389">
        <v>76805.297614874551</v>
      </c>
      <c r="CF179" s="389">
        <v>7154.16</v>
      </c>
      <c r="CG179" s="390"/>
      <c r="CH179" s="390">
        <v>0</v>
      </c>
      <c r="CI179" s="390">
        <v>0</v>
      </c>
      <c r="CJ179" s="390">
        <v>0</v>
      </c>
      <c r="CK179" s="390">
        <v>0</v>
      </c>
      <c r="CL179" s="390">
        <v>0</v>
      </c>
      <c r="CM179" s="390">
        <v>0</v>
      </c>
      <c r="CN179" s="389">
        <v>-328.17333333333335</v>
      </c>
      <c r="CO179" s="389">
        <v>-600.6633333333333</v>
      </c>
      <c r="CP179" s="390"/>
      <c r="CQ179" s="390"/>
      <c r="CR179" s="389">
        <v>83030.620948207885</v>
      </c>
      <c r="CS179" s="391">
        <v>76805.297614874551</v>
      </c>
      <c r="CT179" s="391"/>
      <c r="CU179" s="392"/>
      <c r="CV179" s="392">
        <v>0</v>
      </c>
      <c r="CW179" s="392">
        <v>0</v>
      </c>
      <c r="CX179" s="392">
        <v>0</v>
      </c>
      <c r="CY179" s="392"/>
      <c r="CZ179" s="392">
        <v>0</v>
      </c>
      <c r="DA179" s="392">
        <v>0</v>
      </c>
      <c r="DB179" s="391">
        <v>-328.17333333333335</v>
      </c>
      <c r="DC179" s="391">
        <v>-600.6633333333333</v>
      </c>
      <c r="DD179" s="392"/>
      <c r="DE179" s="392"/>
      <c r="DF179" s="391">
        <v>75876.460948207881</v>
      </c>
      <c r="DG179" s="385">
        <v>76805.297614874551</v>
      </c>
      <c r="DH179" s="385"/>
      <c r="DI179" s="386"/>
      <c r="DJ179" s="386">
        <v>0</v>
      </c>
      <c r="DK179" s="386">
        <v>0</v>
      </c>
      <c r="DL179" s="386">
        <v>0</v>
      </c>
      <c r="DM179" s="386"/>
      <c r="DN179" s="386">
        <v>0</v>
      </c>
      <c r="DO179" s="386">
        <v>0</v>
      </c>
      <c r="DP179" s="385">
        <v>-328.17333333333335</v>
      </c>
      <c r="DQ179" s="385">
        <v>-600.6633333333333</v>
      </c>
      <c r="DR179" s="386"/>
      <c r="DS179" s="386"/>
      <c r="DT179" s="385">
        <v>75876.460948207881</v>
      </c>
      <c r="DU179" s="393">
        <v>76805.297614874551</v>
      </c>
      <c r="DV179" s="393"/>
      <c r="DW179" s="394"/>
      <c r="DX179" s="394">
        <v>0</v>
      </c>
      <c r="DY179" s="394">
        <v>0</v>
      </c>
      <c r="DZ179" s="394">
        <v>0</v>
      </c>
      <c r="EA179" s="394"/>
      <c r="EB179" s="394">
        <v>0</v>
      </c>
      <c r="EC179" s="394">
        <v>0</v>
      </c>
      <c r="ED179" s="393">
        <v>-328.17333333333335</v>
      </c>
      <c r="EE179" s="393">
        <v>-600.6633333333333</v>
      </c>
      <c r="EF179" s="394"/>
      <c r="EG179" s="394"/>
      <c r="EH179" s="393">
        <v>75876.460948207881</v>
      </c>
      <c r="EI179" s="383">
        <v>76805.297614874551</v>
      </c>
      <c r="EJ179" s="383">
        <v>14843.160997229917</v>
      </c>
      <c r="EK179" s="384"/>
      <c r="EL179" s="384">
        <v>0</v>
      </c>
      <c r="EM179" s="384">
        <v>0</v>
      </c>
      <c r="EN179" s="384">
        <v>0</v>
      </c>
      <c r="EO179" s="384">
        <v>0</v>
      </c>
      <c r="EP179" s="384">
        <v>0</v>
      </c>
      <c r="EQ179" s="384">
        <v>0</v>
      </c>
      <c r="ER179" s="383">
        <v>-328.17333333333335</v>
      </c>
      <c r="ES179" s="383">
        <v>-600.6633333333333</v>
      </c>
      <c r="ET179" s="384"/>
      <c r="EU179" s="384"/>
      <c r="EV179" s="383">
        <v>90719.621945437801</v>
      </c>
      <c r="EW179" s="381">
        <v>76805.297614874551</v>
      </c>
      <c r="EX179" s="381"/>
      <c r="EY179" s="382"/>
      <c r="EZ179" s="382">
        <v>0</v>
      </c>
      <c r="FA179" s="382">
        <v>0</v>
      </c>
      <c r="FB179" s="382">
        <v>0</v>
      </c>
      <c r="FC179" s="382"/>
      <c r="FD179" s="382">
        <v>0</v>
      </c>
      <c r="FE179" s="382">
        <v>0</v>
      </c>
      <c r="FF179" s="381">
        <v>-328.17333333333335</v>
      </c>
      <c r="FG179" s="381">
        <v>-600.6633333333333</v>
      </c>
      <c r="FH179" s="382"/>
      <c r="FI179" s="382"/>
      <c r="FJ179" s="381">
        <v>75876.460948207881</v>
      </c>
      <c r="FK179" s="387">
        <v>76805.297614874551</v>
      </c>
      <c r="FL179" s="387"/>
      <c r="FM179" s="388"/>
      <c r="FN179" s="388">
        <v>0</v>
      </c>
      <c r="FO179" s="388">
        <v>0</v>
      </c>
      <c r="FP179" s="388">
        <v>0</v>
      </c>
      <c r="FQ179" s="388"/>
      <c r="FR179" s="388">
        <v>0</v>
      </c>
      <c r="FS179" s="388">
        <v>0</v>
      </c>
      <c r="FT179" s="387">
        <v>-328.17333333333335</v>
      </c>
      <c r="FU179" s="387">
        <v>-600.6633333333333</v>
      </c>
      <c r="FV179" s="388"/>
      <c r="FW179" s="388"/>
      <c r="FX179" s="387">
        <v>75876.460948207881</v>
      </c>
      <c r="FY179" s="378"/>
      <c r="FZ179" s="395">
        <f t="shared" si="22"/>
        <v>965684.56184940867</v>
      </c>
      <c r="GA179" s="395">
        <f t="shared" si="22"/>
        <v>0</v>
      </c>
      <c r="GB179" s="395">
        <f t="shared" si="22"/>
        <v>0</v>
      </c>
      <c r="GC179" s="395">
        <f t="shared" si="22"/>
        <v>-3938.0799999999995</v>
      </c>
      <c r="GD179" s="395">
        <f t="shared" si="22"/>
        <v>-7207.9599999999982</v>
      </c>
      <c r="GE179" s="395">
        <f t="shared" si="22"/>
        <v>0</v>
      </c>
      <c r="GF179" s="378"/>
      <c r="GG179" s="395">
        <f t="shared" si="17"/>
        <v>252439.56231830787</v>
      </c>
      <c r="GH179" s="395">
        <f t="shared" si="21"/>
        <v>0</v>
      </c>
      <c r="GI179" s="395">
        <f t="shared" si="21"/>
        <v>0</v>
      </c>
      <c r="GJ179" s="395">
        <f t="shared" si="21"/>
        <v>-984.52</v>
      </c>
      <c r="GK179" s="395">
        <f t="shared" si="21"/>
        <v>-1801.9899999999998</v>
      </c>
      <c r="GL179" s="395">
        <f t="shared" si="21"/>
        <v>0</v>
      </c>
      <c r="GM179" s="395"/>
      <c r="GN179" s="395">
        <v>0</v>
      </c>
      <c r="GO179" s="377">
        <v>22340.625</v>
      </c>
      <c r="GP179" s="378"/>
      <c r="GQ179" s="378"/>
      <c r="GR179" s="378"/>
      <c r="GS179" s="378"/>
      <c r="GT179" s="378"/>
      <c r="GU179" s="378">
        <v>7346</v>
      </c>
      <c r="GV179" s="378"/>
      <c r="GW179" s="378"/>
      <c r="GX179" s="378"/>
      <c r="GY179" s="378">
        <f t="shared" si="18"/>
        <v>274780.18731830787</v>
      </c>
      <c r="GZ179" s="378">
        <f t="shared" si="19"/>
        <v>0</v>
      </c>
      <c r="HA179" s="378">
        <f t="shared" si="20"/>
        <v>0</v>
      </c>
    </row>
    <row r="180" spans="1:209" customFormat="1" ht="15">
      <c r="A180" s="266">
        <v>2005</v>
      </c>
      <c r="B180" s="266">
        <v>134098</v>
      </c>
      <c r="C180" s="266" t="s">
        <v>675</v>
      </c>
      <c r="D180" s="175" t="s">
        <v>455</v>
      </c>
      <c r="E180" s="267" t="s">
        <v>573</v>
      </c>
      <c r="F180" s="349" t="s">
        <v>571</v>
      </c>
      <c r="G180" s="320"/>
      <c r="H180" s="377">
        <v>3161174.8</v>
      </c>
      <c r="I180" s="377">
        <v>-16326.079999999998</v>
      </c>
      <c r="J180" s="377">
        <v>-59344.800000000003</v>
      </c>
      <c r="K180" s="377">
        <v>3085503.92</v>
      </c>
      <c r="L180" s="378"/>
      <c r="M180" s="379">
        <v>263431.23333333334</v>
      </c>
      <c r="N180" s="379">
        <v>34271.469221052634</v>
      </c>
      <c r="O180" s="380"/>
      <c r="P180" s="380">
        <v>0</v>
      </c>
      <c r="Q180" s="380">
        <v>500</v>
      </c>
      <c r="R180" s="380">
        <v>0</v>
      </c>
      <c r="S180" s="380">
        <v>0</v>
      </c>
      <c r="T180" s="380">
        <v>0</v>
      </c>
      <c r="U180" s="380">
        <v>2606.8325</v>
      </c>
      <c r="V180" s="379">
        <v>-1360.5066666666664</v>
      </c>
      <c r="W180" s="379">
        <v>-4945.4000000000005</v>
      </c>
      <c r="X180" s="380"/>
      <c r="Y180" s="380">
        <v>0</v>
      </c>
      <c r="Z180" s="379">
        <v>294503.62838771933</v>
      </c>
      <c r="AA180" s="381">
        <v>263431.23333333334</v>
      </c>
      <c r="AB180" s="381"/>
      <c r="AC180" s="382"/>
      <c r="AD180" s="382">
        <v>0</v>
      </c>
      <c r="AE180" s="382">
        <v>500</v>
      </c>
      <c r="AF180" s="382">
        <v>0</v>
      </c>
      <c r="AG180" s="382"/>
      <c r="AH180" s="382">
        <v>0</v>
      </c>
      <c r="AI180" s="382">
        <v>2606.8325</v>
      </c>
      <c r="AJ180" s="381">
        <v>-1360.5066666666664</v>
      </c>
      <c r="AK180" s="381">
        <v>-4945.4000000000005</v>
      </c>
      <c r="AL180" s="382"/>
      <c r="AM180" s="382">
        <v>0</v>
      </c>
      <c r="AN180" s="381">
        <v>260232.15916666671</v>
      </c>
      <c r="AO180" s="383">
        <v>263431.23333333334</v>
      </c>
      <c r="AP180" s="383"/>
      <c r="AQ180" s="384"/>
      <c r="AR180" s="384">
        <v>0</v>
      </c>
      <c r="AS180" s="384">
        <v>500</v>
      </c>
      <c r="AT180" s="384">
        <v>0</v>
      </c>
      <c r="AU180" s="384"/>
      <c r="AV180" s="384">
        <v>0</v>
      </c>
      <c r="AW180" s="384">
        <v>2606.8325</v>
      </c>
      <c r="AX180" s="383">
        <v>-1360.5066666666664</v>
      </c>
      <c r="AY180" s="383">
        <v>-4945.4000000000005</v>
      </c>
      <c r="AZ180" s="384"/>
      <c r="BA180" s="384">
        <v>0</v>
      </c>
      <c r="BB180" s="383">
        <v>260232.15916666671</v>
      </c>
      <c r="BC180" s="385">
        <v>263431.23333333334</v>
      </c>
      <c r="BD180" s="385"/>
      <c r="BE180" s="386"/>
      <c r="BF180" s="386">
        <v>0</v>
      </c>
      <c r="BG180" s="386">
        <v>500</v>
      </c>
      <c r="BH180" s="386">
        <v>0</v>
      </c>
      <c r="BI180" s="386"/>
      <c r="BJ180" s="386">
        <v>0</v>
      </c>
      <c r="BK180" s="386">
        <v>2606.8325</v>
      </c>
      <c r="BL180" s="385">
        <v>-1360.5066666666664</v>
      </c>
      <c r="BM180" s="385">
        <v>-4945.4000000000005</v>
      </c>
      <c r="BN180" s="386"/>
      <c r="BO180" s="386"/>
      <c r="BP180" s="385">
        <v>260232.15916666671</v>
      </c>
      <c r="BQ180" s="387">
        <v>263431.23333333334</v>
      </c>
      <c r="BR180" s="387"/>
      <c r="BS180" s="388"/>
      <c r="BT180" s="388">
        <v>0</v>
      </c>
      <c r="BU180" s="388">
        <v>500</v>
      </c>
      <c r="BV180" s="388">
        <v>0</v>
      </c>
      <c r="BW180" s="388"/>
      <c r="BX180" s="388">
        <v>0</v>
      </c>
      <c r="BY180" s="388">
        <v>2606.8325</v>
      </c>
      <c r="BZ180" s="387">
        <v>-1360.5066666666664</v>
      </c>
      <c r="CA180" s="387">
        <v>-4945.4000000000005</v>
      </c>
      <c r="CB180" s="388"/>
      <c r="CC180" s="388"/>
      <c r="CD180" s="387">
        <v>260232.15916666671</v>
      </c>
      <c r="CE180" s="389">
        <v>263431.23333333334</v>
      </c>
      <c r="CF180" s="389">
        <v>38232.82374736842</v>
      </c>
      <c r="CG180" s="390"/>
      <c r="CH180" s="390">
        <v>0</v>
      </c>
      <c r="CI180" s="390">
        <v>500</v>
      </c>
      <c r="CJ180" s="390">
        <v>0</v>
      </c>
      <c r="CK180" s="390">
        <v>0</v>
      </c>
      <c r="CL180" s="390">
        <v>0</v>
      </c>
      <c r="CM180" s="390">
        <v>2606.8325</v>
      </c>
      <c r="CN180" s="389">
        <v>-1360.5066666666664</v>
      </c>
      <c r="CO180" s="389">
        <v>-4945.4000000000005</v>
      </c>
      <c r="CP180" s="390"/>
      <c r="CQ180" s="390"/>
      <c r="CR180" s="389">
        <v>298464.98291403509</v>
      </c>
      <c r="CS180" s="391">
        <v>263431.23333333334</v>
      </c>
      <c r="CT180" s="391"/>
      <c r="CU180" s="392"/>
      <c r="CV180" s="392">
        <v>0</v>
      </c>
      <c r="CW180" s="392">
        <v>500</v>
      </c>
      <c r="CX180" s="392">
        <v>0</v>
      </c>
      <c r="CY180" s="392"/>
      <c r="CZ180" s="392">
        <v>0</v>
      </c>
      <c r="DA180" s="392">
        <v>2606.8325</v>
      </c>
      <c r="DB180" s="391">
        <v>-1360.5066666666664</v>
      </c>
      <c r="DC180" s="391">
        <v>-4945.4000000000005</v>
      </c>
      <c r="DD180" s="392"/>
      <c r="DE180" s="392"/>
      <c r="DF180" s="391">
        <v>260232.15916666671</v>
      </c>
      <c r="DG180" s="385">
        <v>263431.23333333334</v>
      </c>
      <c r="DH180" s="385"/>
      <c r="DI180" s="386"/>
      <c r="DJ180" s="386">
        <v>0</v>
      </c>
      <c r="DK180" s="386">
        <v>500</v>
      </c>
      <c r="DL180" s="386">
        <v>0</v>
      </c>
      <c r="DM180" s="386"/>
      <c r="DN180" s="386">
        <v>0</v>
      </c>
      <c r="DO180" s="386">
        <v>2606.8325</v>
      </c>
      <c r="DP180" s="385">
        <v>-1360.5066666666664</v>
      </c>
      <c r="DQ180" s="385">
        <v>-4945.4000000000005</v>
      </c>
      <c r="DR180" s="386"/>
      <c r="DS180" s="386"/>
      <c r="DT180" s="385">
        <v>260232.15916666671</v>
      </c>
      <c r="DU180" s="393">
        <v>263431.23333333334</v>
      </c>
      <c r="DV180" s="393"/>
      <c r="DW180" s="394"/>
      <c r="DX180" s="394">
        <v>0</v>
      </c>
      <c r="DY180" s="394">
        <v>500</v>
      </c>
      <c r="DZ180" s="394">
        <v>0</v>
      </c>
      <c r="EA180" s="394"/>
      <c r="EB180" s="394">
        <v>0</v>
      </c>
      <c r="EC180" s="394">
        <v>2606.8325</v>
      </c>
      <c r="ED180" s="393">
        <v>-1360.5066666666664</v>
      </c>
      <c r="EE180" s="393">
        <v>-4945.4000000000005</v>
      </c>
      <c r="EF180" s="394"/>
      <c r="EG180" s="394"/>
      <c r="EH180" s="393">
        <v>260232.15916666671</v>
      </c>
      <c r="EI180" s="383">
        <v>263431.23333333334</v>
      </c>
      <c r="EJ180" s="383">
        <v>30867.537480332412</v>
      </c>
      <c r="EK180" s="384"/>
      <c r="EL180" s="384">
        <v>0</v>
      </c>
      <c r="EM180" s="384">
        <v>500</v>
      </c>
      <c r="EN180" s="384">
        <v>0</v>
      </c>
      <c r="EO180" s="384">
        <v>0</v>
      </c>
      <c r="EP180" s="384">
        <v>0</v>
      </c>
      <c r="EQ180" s="384">
        <v>2606.8325</v>
      </c>
      <c r="ER180" s="383">
        <v>-1360.5066666666664</v>
      </c>
      <c r="ES180" s="383">
        <v>-4945.4000000000005</v>
      </c>
      <c r="ET180" s="384"/>
      <c r="EU180" s="384"/>
      <c r="EV180" s="383">
        <v>291099.6966469991</v>
      </c>
      <c r="EW180" s="381">
        <v>263431.23333333334</v>
      </c>
      <c r="EX180" s="381"/>
      <c r="EY180" s="382"/>
      <c r="EZ180" s="382">
        <v>0</v>
      </c>
      <c r="FA180" s="382">
        <v>500</v>
      </c>
      <c r="FB180" s="382">
        <v>0</v>
      </c>
      <c r="FC180" s="382"/>
      <c r="FD180" s="382">
        <v>0</v>
      </c>
      <c r="FE180" s="382">
        <v>2606.8325</v>
      </c>
      <c r="FF180" s="381">
        <v>-1360.5066666666664</v>
      </c>
      <c r="FG180" s="381">
        <v>-4945.4000000000005</v>
      </c>
      <c r="FH180" s="382"/>
      <c r="FI180" s="382"/>
      <c r="FJ180" s="381">
        <v>260232.15916666671</v>
      </c>
      <c r="FK180" s="387">
        <v>263431.23333333334</v>
      </c>
      <c r="FL180" s="387"/>
      <c r="FM180" s="388"/>
      <c r="FN180" s="388">
        <v>0</v>
      </c>
      <c r="FO180" s="388">
        <v>500</v>
      </c>
      <c r="FP180" s="388">
        <v>0</v>
      </c>
      <c r="FQ180" s="388"/>
      <c r="FR180" s="388">
        <v>0</v>
      </c>
      <c r="FS180" s="388">
        <v>2606.8325</v>
      </c>
      <c r="FT180" s="387">
        <v>-1360.5066666666664</v>
      </c>
      <c r="FU180" s="387">
        <v>-4945.4000000000005</v>
      </c>
      <c r="FV180" s="388"/>
      <c r="FW180" s="388"/>
      <c r="FX180" s="387">
        <v>260232.15916666671</v>
      </c>
      <c r="FY180" s="378"/>
      <c r="FZ180" s="395">
        <f t="shared" si="22"/>
        <v>3270546.6304487539</v>
      </c>
      <c r="GA180" s="395">
        <f t="shared" si="22"/>
        <v>0</v>
      </c>
      <c r="GB180" s="395">
        <f t="shared" si="22"/>
        <v>31281.99</v>
      </c>
      <c r="GC180" s="395">
        <f t="shared" si="22"/>
        <v>-16326.079999999996</v>
      </c>
      <c r="GD180" s="395">
        <f t="shared" si="22"/>
        <v>-59344.80000000001</v>
      </c>
      <c r="GE180" s="395">
        <f t="shared" si="22"/>
        <v>0</v>
      </c>
      <c r="GF180" s="378"/>
      <c r="GG180" s="395">
        <f t="shared" si="17"/>
        <v>826065.16922105267</v>
      </c>
      <c r="GH180" s="395">
        <f t="shared" si="21"/>
        <v>0</v>
      </c>
      <c r="GI180" s="395">
        <f t="shared" si="21"/>
        <v>7820.4974999999995</v>
      </c>
      <c r="GJ180" s="395">
        <f t="shared" si="21"/>
        <v>-4081.5199999999995</v>
      </c>
      <c r="GK180" s="395">
        <f t="shared" si="21"/>
        <v>-14836.2</v>
      </c>
      <c r="GL180" s="395">
        <f t="shared" si="21"/>
        <v>0</v>
      </c>
      <c r="GM180" s="395"/>
      <c r="GN180" s="395">
        <v>0</v>
      </c>
      <c r="GO180" s="377">
        <v>0</v>
      </c>
      <c r="GP180" s="378"/>
      <c r="GQ180" s="378"/>
      <c r="GR180" s="378"/>
      <c r="GS180" s="378"/>
      <c r="GT180" s="378"/>
      <c r="GU180" s="378">
        <v>8942</v>
      </c>
      <c r="GV180" s="378"/>
      <c r="GW180" s="378"/>
      <c r="GX180" s="378"/>
      <c r="GY180" s="378">
        <f t="shared" si="18"/>
        <v>826065.16922105267</v>
      </c>
      <c r="GZ180" s="378">
        <f t="shared" si="19"/>
        <v>0</v>
      </c>
      <c r="HA180" s="378">
        <f t="shared" si="20"/>
        <v>7820.4974999999995</v>
      </c>
    </row>
    <row r="181" spans="1:209" customFormat="1" ht="15">
      <c r="A181" s="266">
        <v>2189</v>
      </c>
      <c r="B181" s="266">
        <v>103265</v>
      </c>
      <c r="C181" s="266" t="s">
        <v>749</v>
      </c>
      <c r="D181" s="175" t="s">
        <v>528</v>
      </c>
      <c r="E181" s="267" t="s">
        <v>573</v>
      </c>
      <c r="F181" s="349" t="s">
        <v>571</v>
      </c>
      <c r="G181" s="320"/>
      <c r="H181" s="377">
        <v>1463753.4769655175</v>
      </c>
      <c r="I181" s="377">
        <v>-5737.5999999999995</v>
      </c>
      <c r="J181" s="377">
        <v>-31534.81</v>
      </c>
      <c r="K181" s="377">
        <v>1426481.0669655174</v>
      </c>
      <c r="L181" s="378"/>
      <c r="M181" s="379">
        <v>121979.45641379313</v>
      </c>
      <c r="N181" s="379">
        <v>19758.960000000003</v>
      </c>
      <c r="O181" s="380"/>
      <c r="P181" s="380">
        <v>0</v>
      </c>
      <c r="Q181" s="380">
        <v>0</v>
      </c>
      <c r="R181" s="380">
        <v>0</v>
      </c>
      <c r="S181" s="380">
        <v>0</v>
      </c>
      <c r="T181" s="380">
        <v>0</v>
      </c>
      <c r="U181" s="380">
        <v>0</v>
      </c>
      <c r="V181" s="379">
        <v>-478.13333333333327</v>
      </c>
      <c r="W181" s="379">
        <v>-2627.9008333333336</v>
      </c>
      <c r="X181" s="380"/>
      <c r="Y181" s="380">
        <v>0</v>
      </c>
      <c r="Z181" s="379">
        <v>138632.38224712646</v>
      </c>
      <c r="AA181" s="381">
        <v>121979.45641379313</v>
      </c>
      <c r="AB181" s="381"/>
      <c r="AC181" s="382"/>
      <c r="AD181" s="382">
        <v>0</v>
      </c>
      <c r="AE181" s="382">
        <v>0</v>
      </c>
      <c r="AF181" s="382">
        <v>0</v>
      </c>
      <c r="AG181" s="382"/>
      <c r="AH181" s="382">
        <v>0</v>
      </c>
      <c r="AI181" s="382">
        <v>0</v>
      </c>
      <c r="AJ181" s="381">
        <v>-478.13333333333327</v>
      </c>
      <c r="AK181" s="381">
        <v>-2627.9008333333336</v>
      </c>
      <c r="AL181" s="382"/>
      <c r="AM181" s="382">
        <v>0</v>
      </c>
      <c r="AN181" s="381">
        <v>118873.42224712647</v>
      </c>
      <c r="AO181" s="383">
        <v>121979.45641379313</v>
      </c>
      <c r="AP181" s="383"/>
      <c r="AQ181" s="384"/>
      <c r="AR181" s="384">
        <v>0</v>
      </c>
      <c r="AS181" s="384">
        <v>0</v>
      </c>
      <c r="AT181" s="384">
        <v>0</v>
      </c>
      <c r="AU181" s="384"/>
      <c r="AV181" s="384">
        <v>0</v>
      </c>
      <c r="AW181" s="384">
        <v>0</v>
      </c>
      <c r="AX181" s="383">
        <v>-478.13333333333327</v>
      </c>
      <c r="AY181" s="383">
        <v>-2627.9008333333336</v>
      </c>
      <c r="AZ181" s="384"/>
      <c r="BA181" s="384">
        <v>0</v>
      </c>
      <c r="BB181" s="383">
        <v>118873.42224712647</v>
      </c>
      <c r="BC181" s="385">
        <v>121979.45641379313</v>
      </c>
      <c r="BD181" s="385"/>
      <c r="BE181" s="386"/>
      <c r="BF181" s="386">
        <v>0</v>
      </c>
      <c r="BG181" s="386">
        <v>0</v>
      </c>
      <c r="BH181" s="386">
        <v>0</v>
      </c>
      <c r="BI181" s="386"/>
      <c r="BJ181" s="386">
        <v>0</v>
      </c>
      <c r="BK181" s="386">
        <v>0</v>
      </c>
      <c r="BL181" s="385">
        <v>-478.13333333333327</v>
      </c>
      <c r="BM181" s="385">
        <v>-2627.9008333333336</v>
      </c>
      <c r="BN181" s="386"/>
      <c r="BO181" s="386"/>
      <c r="BP181" s="385">
        <v>118873.42224712647</v>
      </c>
      <c r="BQ181" s="387">
        <v>121979.45641379313</v>
      </c>
      <c r="BR181" s="387"/>
      <c r="BS181" s="388"/>
      <c r="BT181" s="388">
        <v>0</v>
      </c>
      <c r="BU181" s="388">
        <v>0</v>
      </c>
      <c r="BV181" s="388">
        <v>0</v>
      </c>
      <c r="BW181" s="388"/>
      <c r="BX181" s="388">
        <v>0</v>
      </c>
      <c r="BY181" s="388">
        <v>0</v>
      </c>
      <c r="BZ181" s="387">
        <v>-478.13333333333327</v>
      </c>
      <c r="CA181" s="387">
        <v>-2627.9008333333336</v>
      </c>
      <c r="CB181" s="388"/>
      <c r="CC181" s="388"/>
      <c r="CD181" s="387">
        <v>118873.42224712647</v>
      </c>
      <c r="CE181" s="389">
        <v>121979.45641379313</v>
      </c>
      <c r="CF181" s="389">
        <v>19702.800000000003</v>
      </c>
      <c r="CG181" s="390"/>
      <c r="CH181" s="390">
        <v>0</v>
      </c>
      <c r="CI181" s="390">
        <v>0</v>
      </c>
      <c r="CJ181" s="390">
        <v>0</v>
      </c>
      <c r="CK181" s="390">
        <v>0</v>
      </c>
      <c r="CL181" s="390">
        <v>0</v>
      </c>
      <c r="CM181" s="390">
        <v>0</v>
      </c>
      <c r="CN181" s="389">
        <v>-478.13333333333327</v>
      </c>
      <c r="CO181" s="389">
        <v>-2627.9008333333336</v>
      </c>
      <c r="CP181" s="390"/>
      <c r="CQ181" s="390"/>
      <c r="CR181" s="389">
        <v>138576.22224712645</v>
      </c>
      <c r="CS181" s="391">
        <v>121979.45641379313</v>
      </c>
      <c r="CT181" s="391"/>
      <c r="CU181" s="392"/>
      <c r="CV181" s="392">
        <v>0</v>
      </c>
      <c r="CW181" s="392">
        <v>0</v>
      </c>
      <c r="CX181" s="392">
        <v>0</v>
      </c>
      <c r="CY181" s="392"/>
      <c r="CZ181" s="392">
        <v>0</v>
      </c>
      <c r="DA181" s="392">
        <v>0</v>
      </c>
      <c r="DB181" s="391">
        <v>-478.13333333333327</v>
      </c>
      <c r="DC181" s="391">
        <v>-2627.9008333333336</v>
      </c>
      <c r="DD181" s="392"/>
      <c r="DE181" s="392"/>
      <c r="DF181" s="391">
        <v>118873.42224712647</v>
      </c>
      <c r="DG181" s="385">
        <v>121979.45641379313</v>
      </c>
      <c r="DH181" s="385"/>
      <c r="DI181" s="386"/>
      <c r="DJ181" s="386">
        <v>0</v>
      </c>
      <c r="DK181" s="386">
        <v>0</v>
      </c>
      <c r="DL181" s="386">
        <v>0</v>
      </c>
      <c r="DM181" s="386"/>
      <c r="DN181" s="386">
        <v>0</v>
      </c>
      <c r="DO181" s="386">
        <v>0</v>
      </c>
      <c r="DP181" s="385">
        <v>-478.13333333333327</v>
      </c>
      <c r="DQ181" s="385">
        <v>-2627.9008333333336</v>
      </c>
      <c r="DR181" s="386"/>
      <c r="DS181" s="386"/>
      <c r="DT181" s="385">
        <v>118873.42224712647</v>
      </c>
      <c r="DU181" s="393">
        <v>121979.45641379313</v>
      </c>
      <c r="DV181" s="393"/>
      <c r="DW181" s="394"/>
      <c r="DX181" s="394">
        <v>0</v>
      </c>
      <c r="DY181" s="394">
        <v>0</v>
      </c>
      <c r="DZ181" s="394">
        <v>0</v>
      </c>
      <c r="EA181" s="394"/>
      <c r="EB181" s="394">
        <v>0</v>
      </c>
      <c r="EC181" s="394">
        <v>0</v>
      </c>
      <c r="ED181" s="393">
        <v>-478.13333333333327</v>
      </c>
      <c r="EE181" s="393">
        <v>-2627.9008333333336</v>
      </c>
      <c r="EF181" s="394"/>
      <c r="EG181" s="394"/>
      <c r="EH181" s="393">
        <v>118873.42224712647</v>
      </c>
      <c r="EI181" s="383">
        <v>121979.45641379313</v>
      </c>
      <c r="EJ181" s="383">
        <v>16736.134736842105</v>
      </c>
      <c r="EK181" s="384"/>
      <c r="EL181" s="384">
        <v>0</v>
      </c>
      <c r="EM181" s="384">
        <v>0</v>
      </c>
      <c r="EN181" s="384">
        <v>0</v>
      </c>
      <c r="EO181" s="384">
        <v>0</v>
      </c>
      <c r="EP181" s="384">
        <v>0</v>
      </c>
      <c r="EQ181" s="384">
        <v>0</v>
      </c>
      <c r="ER181" s="383">
        <v>-478.13333333333327</v>
      </c>
      <c r="ES181" s="383">
        <v>-2627.9008333333336</v>
      </c>
      <c r="ET181" s="384"/>
      <c r="EU181" s="384"/>
      <c r="EV181" s="383">
        <v>135609.55698396856</v>
      </c>
      <c r="EW181" s="381">
        <v>121979.45641379313</v>
      </c>
      <c r="EX181" s="381"/>
      <c r="EY181" s="382"/>
      <c r="EZ181" s="382">
        <v>0</v>
      </c>
      <c r="FA181" s="382">
        <v>0</v>
      </c>
      <c r="FB181" s="382">
        <v>0</v>
      </c>
      <c r="FC181" s="382"/>
      <c r="FD181" s="382">
        <v>0</v>
      </c>
      <c r="FE181" s="382">
        <v>0</v>
      </c>
      <c r="FF181" s="381">
        <v>-478.13333333333327</v>
      </c>
      <c r="FG181" s="381">
        <v>-2627.9008333333336</v>
      </c>
      <c r="FH181" s="382"/>
      <c r="FI181" s="382"/>
      <c r="FJ181" s="381">
        <v>118873.42224712647</v>
      </c>
      <c r="FK181" s="387">
        <v>121979.45641379313</v>
      </c>
      <c r="FL181" s="387"/>
      <c r="FM181" s="388"/>
      <c r="FN181" s="388">
        <v>0</v>
      </c>
      <c r="FO181" s="388">
        <v>0</v>
      </c>
      <c r="FP181" s="388">
        <v>0</v>
      </c>
      <c r="FQ181" s="388"/>
      <c r="FR181" s="388">
        <v>0</v>
      </c>
      <c r="FS181" s="388">
        <v>0</v>
      </c>
      <c r="FT181" s="387">
        <v>-478.13333333333327</v>
      </c>
      <c r="FU181" s="387">
        <v>-2627.9008333333336</v>
      </c>
      <c r="FV181" s="388"/>
      <c r="FW181" s="388"/>
      <c r="FX181" s="387">
        <v>118873.42224712647</v>
      </c>
      <c r="FY181" s="378"/>
      <c r="FZ181" s="395">
        <f t="shared" si="22"/>
        <v>1519951.3717023598</v>
      </c>
      <c r="GA181" s="395">
        <f t="shared" si="22"/>
        <v>0</v>
      </c>
      <c r="GB181" s="395">
        <f t="shared" si="22"/>
        <v>0</v>
      </c>
      <c r="GC181" s="395">
        <f t="shared" si="22"/>
        <v>-5737.5999999999995</v>
      </c>
      <c r="GD181" s="395">
        <f t="shared" si="22"/>
        <v>-31534.81</v>
      </c>
      <c r="GE181" s="395">
        <f t="shared" si="22"/>
        <v>0</v>
      </c>
      <c r="GF181" s="378"/>
      <c r="GG181" s="395">
        <f t="shared" si="17"/>
        <v>385697.3292413794</v>
      </c>
      <c r="GH181" s="395">
        <f t="shared" si="21"/>
        <v>0</v>
      </c>
      <c r="GI181" s="395">
        <f t="shared" si="21"/>
        <v>0</v>
      </c>
      <c r="GJ181" s="395">
        <f t="shared" si="21"/>
        <v>-1434.3999999999999</v>
      </c>
      <c r="GK181" s="395">
        <f t="shared" si="21"/>
        <v>-7883.7025000000012</v>
      </c>
      <c r="GL181" s="395">
        <f t="shared" si="21"/>
        <v>0</v>
      </c>
      <c r="GM181" s="395"/>
      <c r="GN181" s="395">
        <v>0</v>
      </c>
      <c r="GO181" s="377">
        <v>0</v>
      </c>
      <c r="GP181" s="378"/>
      <c r="GQ181" s="378"/>
      <c r="GR181" s="378"/>
      <c r="GS181" s="378"/>
      <c r="GT181" s="378"/>
      <c r="GU181" s="378">
        <v>7558</v>
      </c>
      <c r="GV181" s="378"/>
      <c r="GW181" s="378"/>
      <c r="GX181" s="378"/>
      <c r="GY181" s="378">
        <f t="shared" si="18"/>
        <v>385697.3292413794</v>
      </c>
      <c r="GZ181" s="378">
        <f t="shared" si="19"/>
        <v>0</v>
      </c>
      <c r="HA181" s="378">
        <f t="shared" si="20"/>
        <v>0</v>
      </c>
    </row>
    <row r="182" spans="1:209" customFormat="1" ht="15">
      <c r="A182" s="266">
        <v>7060</v>
      </c>
      <c r="B182" s="266">
        <v>103630</v>
      </c>
      <c r="C182" s="266" t="s">
        <v>750</v>
      </c>
      <c r="D182" s="175" t="s">
        <v>529</v>
      </c>
      <c r="E182" s="267" t="s">
        <v>575</v>
      </c>
      <c r="F182" s="349" t="s">
        <v>571</v>
      </c>
      <c r="G182" s="320"/>
      <c r="H182" s="377">
        <v>0</v>
      </c>
      <c r="I182" s="377">
        <v>0</v>
      </c>
      <c r="J182" s="377">
        <v>0</v>
      </c>
      <c r="K182" s="377">
        <v>0</v>
      </c>
      <c r="L182" s="378"/>
      <c r="M182" s="379">
        <v>0</v>
      </c>
      <c r="N182" s="379">
        <v>0</v>
      </c>
      <c r="O182" s="380"/>
      <c r="P182" s="380">
        <v>115156.25</v>
      </c>
      <c r="Q182" s="380">
        <v>0</v>
      </c>
      <c r="R182" s="380">
        <v>0</v>
      </c>
      <c r="S182" s="380">
        <v>0</v>
      </c>
      <c r="T182" s="380">
        <v>118361.55584610171</v>
      </c>
      <c r="U182" s="380">
        <v>0</v>
      </c>
      <c r="V182" s="379">
        <v>0</v>
      </c>
      <c r="W182" s="379">
        <v>0</v>
      </c>
      <c r="X182" s="380"/>
      <c r="Y182" s="380">
        <v>0</v>
      </c>
      <c r="Z182" s="379">
        <v>233517.80584610172</v>
      </c>
      <c r="AA182" s="381">
        <v>0</v>
      </c>
      <c r="AB182" s="381"/>
      <c r="AC182" s="382"/>
      <c r="AD182" s="382">
        <v>115156.25</v>
      </c>
      <c r="AE182" s="382">
        <v>0</v>
      </c>
      <c r="AF182" s="382">
        <v>0</v>
      </c>
      <c r="AG182" s="382"/>
      <c r="AH182" s="382">
        <v>118361.55584610171</v>
      </c>
      <c r="AI182" s="382">
        <v>0</v>
      </c>
      <c r="AJ182" s="381">
        <v>0</v>
      </c>
      <c r="AK182" s="381">
        <v>0</v>
      </c>
      <c r="AL182" s="382"/>
      <c r="AM182" s="382">
        <v>0</v>
      </c>
      <c r="AN182" s="381">
        <v>233517.80584610172</v>
      </c>
      <c r="AO182" s="383">
        <v>0</v>
      </c>
      <c r="AP182" s="383"/>
      <c r="AQ182" s="384"/>
      <c r="AR182" s="384">
        <v>115156.25</v>
      </c>
      <c r="AS182" s="384">
        <v>0</v>
      </c>
      <c r="AT182" s="384">
        <v>0</v>
      </c>
      <c r="AU182" s="384"/>
      <c r="AV182" s="384">
        <v>341705.09430764033</v>
      </c>
      <c r="AW182" s="384">
        <v>0</v>
      </c>
      <c r="AX182" s="383">
        <v>0</v>
      </c>
      <c r="AY182" s="383">
        <v>0</v>
      </c>
      <c r="AZ182" s="384"/>
      <c r="BA182" s="384">
        <v>0</v>
      </c>
      <c r="BB182" s="383">
        <v>456861.34430764033</v>
      </c>
      <c r="BC182" s="385">
        <v>0</v>
      </c>
      <c r="BD182" s="385"/>
      <c r="BE182" s="386"/>
      <c r="BF182" s="386">
        <v>115156.25</v>
      </c>
      <c r="BG182" s="386">
        <v>0</v>
      </c>
      <c r="BH182" s="386">
        <v>0</v>
      </c>
      <c r="BI182" s="386"/>
      <c r="BJ182" s="386">
        <v>118361.55584610171</v>
      </c>
      <c r="BK182" s="386">
        <v>0</v>
      </c>
      <c r="BL182" s="385">
        <v>0</v>
      </c>
      <c r="BM182" s="385">
        <v>0</v>
      </c>
      <c r="BN182" s="386"/>
      <c r="BO182" s="386"/>
      <c r="BP182" s="385">
        <v>233517.80584610172</v>
      </c>
      <c r="BQ182" s="387">
        <v>0</v>
      </c>
      <c r="BR182" s="387"/>
      <c r="BS182" s="388"/>
      <c r="BT182" s="388">
        <v>115156.25</v>
      </c>
      <c r="BU182" s="388">
        <v>0</v>
      </c>
      <c r="BV182" s="388">
        <v>0</v>
      </c>
      <c r="BW182" s="388"/>
      <c r="BX182" s="388">
        <v>118361.55584610171</v>
      </c>
      <c r="BY182" s="388">
        <v>0</v>
      </c>
      <c r="BZ182" s="387">
        <v>0</v>
      </c>
      <c r="CA182" s="387">
        <v>0</v>
      </c>
      <c r="CB182" s="388"/>
      <c r="CC182" s="388"/>
      <c r="CD182" s="387">
        <v>233517.80584610172</v>
      </c>
      <c r="CE182" s="389">
        <v>0</v>
      </c>
      <c r="CF182" s="389">
        <v>0</v>
      </c>
      <c r="CG182" s="390"/>
      <c r="CH182" s="390">
        <v>115156.25</v>
      </c>
      <c r="CI182" s="390">
        <v>0</v>
      </c>
      <c r="CJ182" s="390">
        <v>0</v>
      </c>
      <c r="CK182" s="390">
        <v>0</v>
      </c>
      <c r="CL182" s="390">
        <v>118361.55584610171</v>
      </c>
      <c r="CM182" s="390">
        <v>0</v>
      </c>
      <c r="CN182" s="389">
        <v>0</v>
      </c>
      <c r="CO182" s="389">
        <v>0</v>
      </c>
      <c r="CP182" s="390"/>
      <c r="CQ182" s="390"/>
      <c r="CR182" s="389">
        <v>233517.80584610172</v>
      </c>
      <c r="CS182" s="391">
        <v>0</v>
      </c>
      <c r="CT182" s="391"/>
      <c r="CU182" s="392"/>
      <c r="CV182" s="392">
        <v>115156.25</v>
      </c>
      <c r="CW182" s="392">
        <v>0</v>
      </c>
      <c r="CX182" s="392">
        <v>0</v>
      </c>
      <c r="CY182" s="392"/>
      <c r="CZ182" s="392">
        <v>118361.55584610171</v>
      </c>
      <c r="DA182" s="392">
        <v>0</v>
      </c>
      <c r="DB182" s="391">
        <v>0</v>
      </c>
      <c r="DC182" s="391">
        <v>0</v>
      </c>
      <c r="DD182" s="392"/>
      <c r="DE182" s="392"/>
      <c r="DF182" s="391">
        <v>233517.80584610172</v>
      </c>
      <c r="DG182" s="385">
        <v>0</v>
      </c>
      <c r="DH182" s="385"/>
      <c r="DI182" s="386"/>
      <c r="DJ182" s="386">
        <v>115156.25</v>
      </c>
      <c r="DK182" s="386">
        <v>0</v>
      </c>
      <c r="DL182" s="386">
        <v>0</v>
      </c>
      <c r="DM182" s="386"/>
      <c r="DN182" s="386">
        <v>118361.55584610171</v>
      </c>
      <c r="DO182" s="386">
        <v>0</v>
      </c>
      <c r="DP182" s="385">
        <v>0</v>
      </c>
      <c r="DQ182" s="385">
        <v>0</v>
      </c>
      <c r="DR182" s="386"/>
      <c r="DS182" s="386"/>
      <c r="DT182" s="385">
        <v>233517.80584610172</v>
      </c>
      <c r="DU182" s="393">
        <v>0</v>
      </c>
      <c r="DV182" s="393"/>
      <c r="DW182" s="394"/>
      <c r="DX182" s="394">
        <v>115156.25</v>
      </c>
      <c r="DY182" s="394">
        <v>0</v>
      </c>
      <c r="DZ182" s="394">
        <v>0</v>
      </c>
      <c r="EA182" s="394"/>
      <c r="EB182" s="394">
        <v>118361.55584610171</v>
      </c>
      <c r="EC182" s="394">
        <v>0</v>
      </c>
      <c r="ED182" s="393">
        <v>0</v>
      </c>
      <c r="EE182" s="393">
        <v>0</v>
      </c>
      <c r="EF182" s="394"/>
      <c r="EG182" s="394"/>
      <c r="EH182" s="393">
        <v>233517.80584610172</v>
      </c>
      <c r="EI182" s="383">
        <v>0</v>
      </c>
      <c r="EJ182" s="383">
        <v>0</v>
      </c>
      <c r="EK182" s="384"/>
      <c r="EL182" s="384">
        <v>115156.25</v>
      </c>
      <c r="EM182" s="384">
        <v>0</v>
      </c>
      <c r="EN182" s="384">
        <v>0</v>
      </c>
      <c r="EO182" s="384">
        <v>0</v>
      </c>
      <c r="EP182" s="384">
        <v>118361.55584610171</v>
      </c>
      <c r="EQ182" s="384">
        <v>0</v>
      </c>
      <c r="ER182" s="383">
        <v>0</v>
      </c>
      <c r="ES182" s="383">
        <v>0</v>
      </c>
      <c r="ET182" s="384"/>
      <c r="EU182" s="384"/>
      <c r="EV182" s="383">
        <v>233517.80584610172</v>
      </c>
      <c r="EW182" s="381">
        <v>0</v>
      </c>
      <c r="EX182" s="381"/>
      <c r="EY182" s="382"/>
      <c r="EZ182" s="382">
        <v>115156.25</v>
      </c>
      <c r="FA182" s="382">
        <v>0</v>
      </c>
      <c r="FB182" s="382">
        <v>0</v>
      </c>
      <c r="FC182" s="382"/>
      <c r="FD182" s="382">
        <v>118361.55584610171</v>
      </c>
      <c r="FE182" s="382">
        <v>0</v>
      </c>
      <c r="FF182" s="381">
        <v>0</v>
      </c>
      <c r="FG182" s="381">
        <v>0</v>
      </c>
      <c r="FH182" s="382"/>
      <c r="FI182" s="382"/>
      <c r="FJ182" s="381">
        <v>233517.80584610172</v>
      </c>
      <c r="FK182" s="387">
        <v>0</v>
      </c>
      <c r="FL182" s="387"/>
      <c r="FM182" s="388"/>
      <c r="FN182" s="388">
        <v>115156.25</v>
      </c>
      <c r="FO182" s="388">
        <v>0</v>
      </c>
      <c r="FP182" s="388">
        <v>0</v>
      </c>
      <c r="FQ182" s="388"/>
      <c r="FR182" s="388">
        <v>118361.55584610171</v>
      </c>
      <c r="FS182" s="388">
        <v>0</v>
      </c>
      <c r="FT182" s="387">
        <v>0</v>
      </c>
      <c r="FU182" s="387">
        <v>0</v>
      </c>
      <c r="FV182" s="388"/>
      <c r="FW182" s="388"/>
      <c r="FX182" s="387">
        <v>233517.80584610172</v>
      </c>
      <c r="FY182" s="378"/>
      <c r="FZ182" s="395">
        <f t="shared" si="22"/>
        <v>1381875</v>
      </c>
      <c r="GA182" s="395">
        <f t="shared" si="22"/>
        <v>0</v>
      </c>
      <c r="GB182" s="395">
        <f t="shared" si="22"/>
        <v>1643682.2086147587</v>
      </c>
      <c r="GC182" s="395">
        <f t="shared" si="22"/>
        <v>0</v>
      </c>
      <c r="GD182" s="395">
        <f t="shared" si="22"/>
        <v>0</v>
      </c>
      <c r="GE182" s="395">
        <f t="shared" si="22"/>
        <v>0</v>
      </c>
      <c r="GF182" s="378"/>
      <c r="GG182" s="395">
        <f t="shared" si="17"/>
        <v>345468.75</v>
      </c>
      <c r="GH182" s="395">
        <f t="shared" si="21"/>
        <v>0</v>
      </c>
      <c r="GI182" s="395">
        <f t="shared" si="21"/>
        <v>578428.20599984378</v>
      </c>
      <c r="GJ182" s="395">
        <f t="shared" si="21"/>
        <v>0</v>
      </c>
      <c r="GK182" s="395">
        <f t="shared" si="21"/>
        <v>0</v>
      </c>
      <c r="GL182" s="395">
        <f t="shared" si="21"/>
        <v>0</v>
      </c>
      <c r="GM182" s="395"/>
      <c r="GN182" s="395">
        <v>0</v>
      </c>
      <c r="GO182" s="377">
        <v>0</v>
      </c>
      <c r="GP182" s="378"/>
      <c r="GQ182" s="378"/>
      <c r="GR182" s="378"/>
      <c r="GS182" s="378"/>
      <c r="GT182" s="378"/>
      <c r="GU182" s="378">
        <v>8671.89</v>
      </c>
      <c r="GV182" s="378"/>
      <c r="GW182" s="378"/>
      <c r="GX182" s="378"/>
      <c r="GY182" s="378">
        <f t="shared" si="18"/>
        <v>345468.75</v>
      </c>
      <c r="GZ182" s="378">
        <f t="shared" si="19"/>
        <v>0</v>
      </c>
      <c r="HA182" s="378">
        <f t="shared" si="20"/>
        <v>578428.20599984378</v>
      </c>
    </row>
    <row r="183" spans="1:209" customFormat="1" ht="15">
      <c r="A183" s="266">
        <v>1024</v>
      </c>
      <c r="B183" s="266">
        <v>103137</v>
      </c>
      <c r="C183" s="266" t="s">
        <v>680</v>
      </c>
      <c r="D183" s="175" t="s">
        <v>460</v>
      </c>
      <c r="E183" s="267" t="s">
        <v>570</v>
      </c>
      <c r="F183" s="349" t="s">
        <v>571</v>
      </c>
      <c r="G183" s="320"/>
      <c r="H183" s="377">
        <v>0</v>
      </c>
      <c r="I183" s="377">
        <v>0</v>
      </c>
      <c r="J183" s="377">
        <v>0</v>
      </c>
      <c r="K183" s="377">
        <v>0</v>
      </c>
      <c r="L183" s="378"/>
      <c r="M183" s="379">
        <v>0</v>
      </c>
      <c r="N183" s="379">
        <v>321652.89942308405</v>
      </c>
      <c r="O183" s="380"/>
      <c r="P183" s="380">
        <v>0</v>
      </c>
      <c r="Q183" s="380">
        <v>0</v>
      </c>
      <c r="R183" s="380">
        <v>0</v>
      </c>
      <c r="S183" s="380">
        <v>0</v>
      </c>
      <c r="T183" s="380">
        <v>0</v>
      </c>
      <c r="U183" s="380">
        <v>0</v>
      </c>
      <c r="V183" s="379">
        <v>0</v>
      </c>
      <c r="W183" s="379">
        <v>0</v>
      </c>
      <c r="X183" s="380"/>
      <c r="Y183" s="380">
        <v>0</v>
      </c>
      <c r="Z183" s="379">
        <v>321652.89942308405</v>
      </c>
      <c r="AA183" s="381">
        <v>0</v>
      </c>
      <c r="AB183" s="381"/>
      <c r="AC183" s="382"/>
      <c r="AD183" s="382">
        <v>0</v>
      </c>
      <c r="AE183" s="382">
        <v>0</v>
      </c>
      <c r="AF183" s="382">
        <v>0</v>
      </c>
      <c r="AG183" s="382"/>
      <c r="AH183" s="382">
        <v>0</v>
      </c>
      <c r="AI183" s="382">
        <v>0</v>
      </c>
      <c r="AJ183" s="381">
        <v>0</v>
      </c>
      <c r="AK183" s="381">
        <v>0</v>
      </c>
      <c r="AL183" s="382"/>
      <c r="AM183" s="382">
        <v>0</v>
      </c>
      <c r="AN183" s="381">
        <v>0</v>
      </c>
      <c r="AO183" s="383">
        <v>0</v>
      </c>
      <c r="AP183" s="383"/>
      <c r="AQ183" s="384"/>
      <c r="AR183" s="384">
        <v>0</v>
      </c>
      <c r="AS183" s="384">
        <v>0</v>
      </c>
      <c r="AT183" s="384">
        <v>0</v>
      </c>
      <c r="AU183" s="384"/>
      <c r="AV183" s="384">
        <v>0</v>
      </c>
      <c r="AW183" s="384">
        <v>0</v>
      </c>
      <c r="AX183" s="383">
        <v>0</v>
      </c>
      <c r="AY183" s="383">
        <v>0</v>
      </c>
      <c r="AZ183" s="384"/>
      <c r="BA183" s="384">
        <v>0</v>
      </c>
      <c r="BB183" s="383">
        <v>0</v>
      </c>
      <c r="BC183" s="385">
        <v>0</v>
      </c>
      <c r="BD183" s="385"/>
      <c r="BE183" s="386"/>
      <c r="BF183" s="386">
        <v>0</v>
      </c>
      <c r="BG183" s="386">
        <v>0</v>
      </c>
      <c r="BH183" s="386">
        <v>0</v>
      </c>
      <c r="BI183" s="386"/>
      <c r="BJ183" s="386">
        <v>0</v>
      </c>
      <c r="BK183" s="386">
        <v>0</v>
      </c>
      <c r="BL183" s="385">
        <v>0</v>
      </c>
      <c r="BM183" s="385">
        <v>0</v>
      </c>
      <c r="BN183" s="386"/>
      <c r="BO183" s="386"/>
      <c r="BP183" s="385">
        <v>0</v>
      </c>
      <c r="BQ183" s="387">
        <v>0</v>
      </c>
      <c r="BR183" s="387"/>
      <c r="BS183" s="388"/>
      <c r="BT183" s="388">
        <v>0</v>
      </c>
      <c r="BU183" s="388">
        <v>0</v>
      </c>
      <c r="BV183" s="388">
        <v>0</v>
      </c>
      <c r="BW183" s="388"/>
      <c r="BX183" s="388">
        <v>0</v>
      </c>
      <c r="BY183" s="388">
        <v>0</v>
      </c>
      <c r="BZ183" s="387">
        <v>0</v>
      </c>
      <c r="CA183" s="387">
        <v>0</v>
      </c>
      <c r="CB183" s="388"/>
      <c r="CC183" s="388"/>
      <c r="CD183" s="387">
        <v>0</v>
      </c>
      <c r="CE183" s="389">
        <v>0</v>
      </c>
      <c r="CF183" s="389">
        <v>110125.25958867501</v>
      </c>
      <c r="CG183" s="390"/>
      <c r="CH183" s="390">
        <v>0</v>
      </c>
      <c r="CI183" s="390">
        <v>0</v>
      </c>
      <c r="CJ183" s="390">
        <v>0</v>
      </c>
      <c r="CK183" s="390">
        <v>0</v>
      </c>
      <c r="CL183" s="390">
        <v>0</v>
      </c>
      <c r="CM183" s="390">
        <v>0</v>
      </c>
      <c r="CN183" s="389">
        <v>0</v>
      </c>
      <c r="CO183" s="389">
        <v>0</v>
      </c>
      <c r="CP183" s="390"/>
      <c r="CQ183" s="390"/>
      <c r="CR183" s="389">
        <v>110125.25958867501</v>
      </c>
      <c r="CS183" s="391">
        <v>0</v>
      </c>
      <c r="CT183" s="391"/>
      <c r="CU183" s="392"/>
      <c r="CV183" s="392">
        <v>0</v>
      </c>
      <c r="CW183" s="392">
        <v>0</v>
      </c>
      <c r="CX183" s="392">
        <v>0</v>
      </c>
      <c r="CY183" s="392"/>
      <c r="CZ183" s="392">
        <v>0</v>
      </c>
      <c r="DA183" s="392">
        <v>0</v>
      </c>
      <c r="DB183" s="391">
        <v>0</v>
      </c>
      <c r="DC183" s="391">
        <v>0</v>
      </c>
      <c r="DD183" s="392"/>
      <c r="DE183" s="392"/>
      <c r="DF183" s="391">
        <v>0</v>
      </c>
      <c r="DG183" s="385">
        <v>0</v>
      </c>
      <c r="DH183" s="385"/>
      <c r="DI183" s="386"/>
      <c r="DJ183" s="386">
        <v>0</v>
      </c>
      <c r="DK183" s="386">
        <v>0</v>
      </c>
      <c r="DL183" s="386">
        <v>0</v>
      </c>
      <c r="DM183" s="386"/>
      <c r="DN183" s="386">
        <v>0</v>
      </c>
      <c r="DO183" s="386">
        <v>0</v>
      </c>
      <c r="DP183" s="385">
        <v>0</v>
      </c>
      <c r="DQ183" s="385">
        <v>0</v>
      </c>
      <c r="DR183" s="386"/>
      <c r="DS183" s="386"/>
      <c r="DT183" s="385">
        <v>0</v>
      </c>
      <c r="DU183" s="393">
        <v>0</v>
      </c>
      <c r="DV183" s="393"/>
      <c r="DW183" s="394"/>
      <c r="DX183" s="394">
        <v>0</v>
      </c>
      <c r="DY183" s="394">
        <v>0</v>
      </c>
      <c r="DZ183" s="394">
        <v>0</v>
      </c>
      <c r="EA183" s="394"/>
      <c r="EB183" s="394">
        <v>0</v>
      </c>
      <c r="EC183" s="394">
        <v>0</v>
      </c>
      <c r="ED183" s="393">
        <v>0</v>
      </c>
      <c r="EE183" s="393">
        <v>0</v>
      </c>
      <c r="EF183" s="394"/>
      <c r="EG183" s="394"/>
      <c r="EH183" s="393">
        <v>0</v>
      </c>
      <c r="EI183" s="383">
        <v>0</v>
      </c>
      <c r="EJ183" s="383">
        <v>89479.015180055416</v>
      </c>
      <c r="EK183" s="384"/>
      <c r="EL183" s="384">
        <v>0</v>
      </c>
      <c r="EM183" s="384">
        <v>0</v>
      </c>
      <c r="EN183" s="384">
        <v>0</v>
      </c>
      <c r="EO183" s="384">
        <v>0</v>
      </c>
      <c r="EP183" s="384">
        <v>0</v>
      </c>
      <c r="EQ183" s="384">
        <v>0</v>
      </c>
      <c r="ER183" s="383">
        <v>0</v>
      </c>
      <c r="ES183" s="383">
        <v>0</v>
      </c>
      <c r="ET183" s="384"/>
      <c r="EU183" s="384"/>
      <c r="EV183" s="383">
        <v>89479.015180055416</v>
      </c>
      <c r="EW183" s="381">
        <v>0</v>
      </c>
      <c r="EX183" s="381"/>
      <c r="EY183" s="382"/>
      <c r="EZ183" s="382">
        <v>0</v>
      </c>
      <c r="FA183" s="382">
        <v>0</v>
      </c>
      <c r="FB183" s="382">
        <v>0</v>
      </c>
      <c r="FC183" s="382"/>
      <c r="FD183" s="382">
        <v>0</v>
      </c>
      <c r="FE183" s="382">
        <v>0</v>
      </c>
      <c r="FF183" s="381">
        <v>0</v>
      </c>
      <c r="FG183" s="381">
        <v>0</v>
      </c>
      <c r="FH183" s="382"/>
      <c r="FI183" s="382"/>
      <c r="FJ183" s="381">
        <v>0</v>
      </c>
      <c r="FK183" s="387">
        <v>0</v>
      </c>
      <c r="FL183" s="387"/>
      <c r="FM183" s="388"/>
      <c r="FN183" s="388">
        <v>0</v>
      </c>
      <c r="FO183" s="388">
        <v>0</v>
      </c>
      <c r="FP183" s="388">
        <v>0</v>
      </c>
      <c r="FQ183" s="388"/>
      <c r="FR183" s="388">
        <v>0</v>
      </c>
      <c r="FS183" s="388">
        <v>0</v>
      </c>
      <c r="FT183" s="387">
        <v>0</v>
      </c>
      <c r="FU183" s="387">
        <v>0</v>
      </c>
      <c r="FV183" s="388"/>
      <c r="FW183" s="388"/>
      <c r="FX183" s="387">
        <v>0</v>
      </c>
      <c r="FY183" s="378"/>
      <c r="FZ183" s="395">
        <f t="shared" si="22"/>
        <v>521257.17419181444</v>
      </c>
      <c r="GA183" s="395">
        <f t="shared" si="22"/>
        <v>0</v>
      </c>
      <c r="GB183" s="395">
        <f t="shared" si="22"/>
        <v>0</v>
      </c>
      <c r="GC183" s="395">
        <f t="shared" si="22"/>
        <v>0</v>
      </c>
      <c r="GD183" s="395">
        <f t="shared" si="22"/>
        <v>0</v>
      </c>
      <c r="GE183" s="395">
        <f t="shared" si="22"/>
        <v>0</v>
      </c>
      <c r="GF183" s="378"/>
      <c r="GG183" s="395">
        <f t="shared" si="17"/>
        <v>321652.89942308405</v>
      </c>
      <c r="GH183" s="395">
        <f t="shared" si="21"/>
        <v>0</v>
      </c>
      <c r="GI183" s="395">
        <f t="shared" si="21"/>
        <v>0</v>
      </c>
      <c r="GJ183" s="395">
        <f t="shared" si="21"/>
        <v>0</v>
      </c>
      <c r="GK183" s="395">
        <f t="shared" si="21"/>
        <v>0</v>
      </c>
      <c r="GL183" s="395">
        <f t="shared" si="21"/>
        <v>0</v>
      </c>
      <c r="GM183" s="395"/>
      <c r="GN183" s="395">
        <v>0</v>
      </c>
      <c r="GO183" s="377">
        <v>0</v>
      </c>
      <c r="GP183" s="378"/>
      <c r="GQ183" s="378"/>
      <c r="GR183" s="378"/>
      <c r="GS183" s="378"/>
      <c r="GT183" s="378"/>
      <c r="GU183" s="378">
        <v>0</v>
      </c>
      <c r="GV183" s="378"/>
      <c r="GW183" s="378"/>
      <c r="GX183" s="378"/>
      <c r="GY183" s="378">
        <f t="shared" si="18"/>
        <v>321652.89942308405</v>
      </c>
      <c r="GZ183" s="378">
        <f t="shared" si="19"/>
        <v>0</v>
      </c>
      <c r="HA183" s="378">
        <f t="shared" si="20"/>
        <v>0</v>
      </c>
    </row>
    <row r="184" spans="1:209" customFormat="1" ht="15">
      <c r="A184" s="266">
        <v>2004</v>
      </c>
      <c r="B184" s="266">
        <v>134094</v>
      </c>
      <c r="C184" s="266" t="s">
        <v>682</v>
      </c>
      <c r="D184" s="175" t="s">
        <v>462</v>
      </c>
      <c r="E184" s="267" t="s">
        <v>573</v>
      </c>
      <c r="F184" s="349" t="s">
        <v>571</v>
      </c>
      <c r="G184" s="320"/>
      <c r="H184" s="377">
        <v>1745272.4101458332</v>
      </c>
      <c r="I184" s="377">
        <v>-7797.9199999999992</v>
      </c>
      <c r="J184" s="377">
        <v>-23631.7</v>
      </c>
      <c r="K184" s="377">
        <v>1713842.7901458333</v>
      </c>
      <c r="L184" s="378"/>
      <c r="M184" s="379">
        <v>145439.36751215276</v>
      </c>
      <c r="N184" s="379">
        <v>14169.480000000001</v>
      </c>
      <c r="O184" s="380"/>
      <c r="P184" s="380">
        <v>0</v>
      </c>
      <c r="Q184" s="380">
        <v>0</v>
      </c>
      <c r="R184" s="380">
        <v>0</v>
      </c>
      <c r="S184" s="380">
        <v>0</v>
      </c>
      <c r="T184" s="380">
        <v>0</v>
      </c>
      <c r="U184" s="380">
        <v>0</v>
      </c>
      <c r="V184" s="379">
        <v>-649.8266666666666</v>
      </c>
      <c r="W184" s="379">
        <v>-1969.3083333333334</v>
      </c>
      <c r="X184" s="380"/>
      <c r="Y184" s="380">
        <v>0</v>
      </c>
      <c r="Z184" s="379">
        <v>156989.71251215279</v>
      </c>
      <c r="AA184" s="381">
        <v>145439.36751215276</v>
      </c>
      <c r="AB184" s="381"/>
      <c r="AC184" s="382"/>
      <c r="AD184" s="382">
        <v>0</v>
      </c>
      <c r="AE184" s="382">
        <v>0</v>
      </c>
      <c r="AF184" s="382">
        <v>0</v>
      </c>
      <c r="AG184" s="382"/>
      <c r="AH184" s="382">
        <v>0</v>
      </c>
      <c r="AI184" s="382">
        <v>0</v>
      </c>
      <c r="AJ184" s="381">
        <v>-649.8266666666666</v>
      </c>
      <c r="AK184" s="381">
        <v>-1969.3083333333334</v>
      </c>
      <c r="AL184" s="382"/>
      <c r="AM184" s="382">
        <v>0</v>
      </c>
      <c r="AN184" s="381">
        <v>142820.23251215278</v>
      </c>
      <c r="AO184" s="383">
        <v>145439.36751215276</v>
      </c>
      <c r="AP184" s="383"/>
      <c r="AQ184" s="384"/>
      <c r="AR184" s="384">
        <v>0</v>
      </c>
      <c r="AS184" s="384">
        <v>0</v>
      </c>
      <c r="AT184" s="384">
        <v>0</v>
      </c>
      <c r="AU184" s="384"/>
      <c r="AV184" s="384">
        <v>0</v>
      </c>
      <c r="AW184" s="384">
        <v>0</v>
      </c>
      <c r="AX184" s="383">
        <v>-649.8266666666666</v>
      </c>
      <c r="AY184" s="383">
        <v>-1969.3083333333334</v>
      </c>
      <c r="AZ184" s="384"/>
      <c r="BA184" s="384">
        <v>0</v>
      </c>
      <c r="BB184" s="383">
        <v>142820.23251215278</v>
      </c>
      <c r="BC184" s="385">
        <v>145439.36751215276</v>
      </c>
      <c r="BD184" s="385"/>
      <c r="BE184" s="386"/>
      <c r="BF184" s="386">
        <v>0</v>
      </c>
      <c r="BG184" s="386">
        <v>0</v>
      </c>
      <c r="BH184" s="386">
        <v>0</v>
      </c>
      <c r="BI184" s="386"/>
      <c r="BJ184" s="386">
        <v>0</v>
      </c>
      <c r="BK184" s="386">
        <v>0</v>
      </c>
      <c r="BL184" s="385">
        <v>-649.8266666666666</v>
      </c>
      <c r="BM184" s="385">
        <v>-1969.3083333333334</v>
      </c>
      <c r="BN184" s="386"/>
      <c r="BO184" s="386"/>
      <c r="BP184" s="385">
        <v>142820.23251215278</v>
      </c>
      <c r="BQ184" s="387">
        <v>145439.36751215276</v>
      </c>
      <c r="BR184" s="387"/>
      <c r="BS184" s="388"/>
      <c r="BT184" s="388">
        <v>0</v>
      </c>
      <c r="BU184" s="388">
        <v>0</v>
      </c>
      <c r="BV184" s="388">
        <v>0</v>
      </c>
      <c r="BW184" s="388"/>
      <c r="BX184" s="388">
        <v>0</v>
      </c>
      <c r="BY184" s="388">
        <v>0</v>
      </c>
      <c r="BZ184" s="387">
        <v>-649.8266666666666</v>
      </c>
      <c r="CA184" s="387">
        <v>-1969.3083333333334</v>
      </c>
      <c r="CB184" s="388"/>
      <c r="CC184" s="388"/>
      <c r="CD184" s="387">
        <v>142820.23251215278</v>
      </c>
      <c r="CE184" s="389">
        <v>145439.36751215276</v>
      </c>
      <c r="CF184" s="389">
        <v>14458.080000000002</v>
      </c>
      <c r="CG184" s="390"/>
      <c r="CH184" s="390">
        <v>0</v>
      </c>
      <c r="CI184" s="390">
        <v>0</v>
      </c>
      <c r="CJ184" s="390">
        <v>0</v>
      </c>
      <c r="CK184" s="390">
        <v>0</v>
      </c>
      <c r="CL184" s="390">
        <v>0</v>
      </c>
      <c r="CM184" s="390">
        <v>0</v>
      </c>
      <c r="CN184" s="389">
        <v>-649.8266666666666</v>
      </c>
      <c r="CO184" s="389">
        <v>-1969.3083333333334</v>
      </c>
      <c r="CP184" s="390"/>
      <c r="CQ184" s="390"/>
      <c r="CR184" s="389">
        <v>157278.3125121528</v>
      </c>
      <c r="CS184" s="391">
        <v>145439.36751215276</v>
      </c>
      <c r="CT184" s="391"/>
      <c r="CU184" s="392"/>
      <c r="CV184" s="392">
        <v>0</v>
      </c>
      <c r="CW184" s="392">
        <v>0</v>
      </c>
      <c r="CX184" s="392">
        <v>0</v>
      </c>
      <c r="CY184" s="392"/>
      <c r="CZ184" s="392">
        <v>0</v>
      </c>
      <c r="DA184" s="392">
        <v>0</v>
      </c>
      <c r="DB184" s="391">
        <v>-649.8266666666666</v>
      </c>
      <c r="DC184" s="391">
        <v>-1969.3083333333334</v>
      </c>
      <c r="DD184" s="392"/>
      <c r="DE184" s="392"/>
      <c r="DF184" s="391">
        <v>142820.23251215278</v>
      </c>
      <c r="DG184" s="385">
        <v>145439.36751215276</v>
      </c>
      <c r="DH184" s="385"/>
      <c r="DI184" s="386"/>
      <c r="DJ184" s="386">
        <v>0</v>
      </c>
      <c r="DK184" s="386">
        <v>0</v>
      </c>
      <c r="DL184" s="386">
        <v>0</v>
      </c>
      <c r="DM184" s="386"/>
      <c r="DN184" s="386">
        <v>0</v>
      </c>
      <c r="DO184" s="386">
        <v>0</v>
      </c>
      <c r="DP184" s="385">
        <v>-649.8266666666666</v>
      </c>
      <c r="DQ184" s="385">
        <v>-1969.3083333333334</v>
      </c>
      <c r="DR184" s="386"/>
      <c r="DS184" s="386"/>
      <c r="DT184" s="385">
        <v>142820.23251215278</v>
      </c>
      <c r="DU184" s="393">
        <v>145439.36751215276</v>
      </c>
      <c r="DV184" s="393"/>
      <c r="DW184" s="394"/>
      <c r="DX184" s="394">
        <v>0</v>
      </c>
      <c r="DY184" s="394">
        <v>0</v>
      </c>
      <c r="DZ184" s="394">
        <v>0</v>
      </c>
      <c r="EA184" s="394"/>
      <c r="EB184" s="394">
        <v>0</v>
      </c>
      <c r="EC184" s="394">
        <v>0</v>
      </c>
      <c r="ED184" s="393">
        <v>-649.8266666666666</v>
      </c>
      <c r="EE184" s="393">
        <v>-1969.3083333333334</v>
      </c>
      <c r="EF184" s="394"/>
      <c r="EG184" s="394"/>
      <c r="EH184" s="393">
        <v>142820.23251215278</v>
      </c>
      <c r="EI184" s="383">
        <v>145439.36751215276</v>
      </c>
      <c r="EJ184" s="383">
        <v>12429.776842105264</v>
      </c>
      <c r="EK184" s="384"/>
      <c r="EL184" s="384">
        <v>0</v>
      </c>
      <c r="EM184" s="384">
        <v>0</v>
      </c>
      <c r="EN184" s="384">
        <v>0</v>
      </c>
      <c r="EO184" s="384">
        <v>0</v>
      </c>
      <c r="EP184" s="384">
        <v>0</v>
      </c>
      <c r="EQ184" s="384">
        <v>0</v>
      </c>
      <c r="ER184" s="383">
        <v>-649.8266666666666</v>
      </c>
      <c r="ES184" s="383">
        <v>-1969.3083333333334</v>
      </c>
      <c r="ET184" s="384"/>
      <c r="EU184" s="384"/>
      <c r="EV184" s="383">
        <v>155250.00935425804</v>
      </c>
      <c r="EW184" s="381">
        <v>145439.36751215276</v>
      </c>
      <c r="EX184" s="381"/>
      <c r="EY184" s="382"/>
      <c r="EZ184" s="382">
        <v>0</v>
      </c>
      <c r="FA184" s="382">
        <v>0</v>
      </c>
      <c r="FB184" s="382">
        <v>0</v>
      </c>
      <c r="FC184" s="382"/>
      <c r="FD184" s="382">
        <v>0</v>
      </c>
      <c r="FE184" s="382">
        <v>0</v>
      </c>
      <c r="FF184" s="381">
        <v>-649.8266666666666</v>
      </c>
      <c r="FG184" s="381">
        <v>-1969.3083333333334</v>
      </c>
      <c r="FH184" s="382"/>
      <c r="FI184" s="382"/>
      <c r="FJ184" s="381">
        <v>142820.23251215278</v>
      </c>
      <c r="FK184" s="387">
        <v>145439.36751215276</v>
      </c>
      <c r="FL184" s="387"/>
      <c r="FM184" s="388"/>
      <c r="FN184" s="388">
        <v>0</v>
      </c>
      <c r="FO184" s="388">
        <v>0</v>
      </c>
      <c r="FP184" s="388">
        <v>0</v>
      </c>
      <c r="FQ184" s="388"/>
      <c r="FR184" s="388">
        <v>0</v>
      </c>
      <c r="FS184" s="388">
        <v>0</v>
      </c>
      <c r="FT184" s="387">
        <v>-649.8266666666666</v>
      </c>
      <c r="FU184" s="387">
        <v>-1969.3083333333334</v>
      </c>
      <c r="FV184" s="388"/>
      <c r="FW184" s="388"/>
      <c r="FX184" s="387">
        <v>142820.23251215278</v>
      </c>
      <c r="FY184" s="378"/>
      <c r="FZ184" s="395">
        <f t="shared" si="22"/>
        <v>1786329.7469879384</v>
      </c>
      <c r="GA184" s="395">
        <f t="shared" si="22"/>
        <v>0</v>
      </c>
      <c r="GB184" s="395">
        <f t="shared" si="22"/>
        <v>0</v>
      </c>
      <c r="GC184" s="395">
        <f t="shared" si="22"/>
        <v>-7797.920000000001</v>
      </c>
      <c r="GD184" s="395">
        <f t="shared" si="22"/>
        <v>-23631.700000000008</v>
      </c>
      <c r="GE184" s="395">
        <f t="shared" si="22"/>
        <v>0</v>
      </c>
      <c r="GF184" s="378"/>
      <c r="GG184" s="395">
        <f t="shared" si="17"/>
        <v>450487.58253645827</v>
      </c>
      <c r="GH184" s="395">
        <f t="shared" si="21"/>
        <v>0</v>
      </c>
      <c r="GI184" s="395">
        <f t="shared" si="21"/>
        <v>0</v>
      </c>
      <c r="GJ184" s="395">
        <f t="shared" si="21"/>
        <v>-1949.4799999999998</v>
      </c>
      <c r="GK184" s="395">
        <f t="shared" si="21"/>
        <v>-5907.9250000000002</v>
      </c>
      <c r="GL184" s="395">
        <f t="shared" si="21"/>
        <v>0</v>
      </c>
      <c r="GM184" s="395"/>
      <c r="GN184" s="395">
        <v>0</v>
      </c>
      <c r="GO184" s="377">
        <v>0</v>
      </c>
      <c r="GP184" s="378"/>
      <c r="GQ184" s="378"/>
      <c r="GR184" s="378"/>
      <c r="GS184" s="378"/>
      <c r="GT184" s="378"/>
      <c r="GU184" s="378">
        <v>9389.93</v>
      </c>
      <c r="GV184" s="378"/>
      <c r="GW184" s="378"/>
      <c r="GX184" s="378"/>
      <c r="GY184" s="378">
        <f t="shared" si="18"/>
        <v>450487.58253645827</v>
      </c>
      <c r="GZ184" s="378">
        <f t="shared" si="19"/>
        <v>0</v>
      </c>
      <c r="HA184" s="378">
        <f t="shared" si="20"/>
        <v>0</v>
      </c>
    </row>
    <row r="185" spans="1:209" customFormat="1" ht="15">
      <c r="A185" s="266">
        <v>3431</v>
      </c>
      <c r="B185" s="266">
        <v>134774</v>
      </c>
      <c r="C185" s="266" t="s">
        <v>688</v>
      </c>
      <c r="D185" s="175" t="s">
        <v>468</v>
      </c>
      <c r="E185" s="267" t="s">
        <v>573</v>
      </c>
      <c r="F185" s="349" t="s">
        <v>571</v>
      </c>
      <c r="G185" s="320"/>
      <c r="H185" s="377">
        <v>3169369.25</v>
      </c>
      <c r="I185" s="377">
        <v>-16065.279999999999</v>
      </c>
      <c r="J185" s="377">
        <v>-117089.25</v>
      </c>
      <c r="K185" s="377">
        <v>3036214.72</v>
      </c>
      <c r="L185" s="378"/>
      <c r="M185" s="379">
        <v>264114.10416666669</v>
      </c>
      <c r="N185" s="379">
        <v>68133</v>
      </c>
      <c r="O185" s="380"/>
      <c r="P185" s="380">
        <v>0</v>
      </c>
      <c r="Q185" s="380">
        <v>0</v>
      </c>
      <c r="R185" s="380">
        <v>0</v>
      </c>
      <c r="S185" s="380">
        <v>0</v>
      </c>
      <c r="T185" s="380">
        <v>0</v>
      </c>
      <c r="U185" s="380">
        <v>0</v>
      </c>
      <c r="V185" s="379">
        <v>-1338.7733333333333</v>
      </c>
      <c r="W185" s="379">
        <v>-9757.4375</v>
      </c>
      <c r="X185" s="380"/>
      <c r="Y185" s="380">
        <v>0</v>
      </c>
      <c r="Z185" s="379">
        <v>321150.89333333337</v>
      </c>
      <c r="AA185" s="381">
        <v>264114.10416666669</v>
      </c>
      <c r="AB185" s="381"/>
      <c r="AC185" s="382"/>
      <c r="AD185" s="382">
        <v>0</v>
      </c>
      <c r="AE185" s="382">
        <v>0</v>
      </c>
      <c r="AF185" s="382">
        <v>0</v>
      </c>
      <c r="AG185" s="382"/>
      <c r="AH185" s="382">
        <v>0</v>
      </c>
      <c r="AI185" s="382">
        <v>0</v>
      </c>
      <c r="AJ185" s="381">
        <v>-1338.7733333333333</v>
      </c>
      <c r="AK185" s="381">
        <v>-9757.4375</v>
      </c>
      <c r="AL185" s="382"/>
      <c r="AM185" s="382">
        <v>0</v>
      </c>
      <c r="AN185" s="381">
        <v>253017.89333333337</v>
      </c>
      <c r="AO185" s="383">
        <v>264114.10416666669</v>
      </c>
      <c r="AP185" s="383"/>
      <c r="AQ185" s="384"/>
      <c r="AR185" s="384">
        <v>0</v>
      </c>
      <c r="AS185" s="384">
        <v>0</v>
      </c>
      <c r="AT185" s="384">
        <v>0</v>
      </c>
      <c r="AU185" s="384"/>
      <c r="AV185" s="384">
        <v>0</v>
      </c>
      <c r="AW185" s="384">
        <v>0</v>
      </c>
      <c r="AX185" s="383">
        <v>-1338.7733333333333</v>
      </c>
      <c r="AY185" s="383">
        <v>-9757.4375</v>
      </c>
      <c r="AZ185" s="384"/>
      <c r="BA185" s="384">
        <v>0</v>
      </c>
      <c r="BB185" s="383">
        <v>253017.89333333337</v>
      </c>
      <c r="BC185" s="385">
        <v>264114.10416666669</v>
      </c>
      <c r="BD185" s="385"/>
      <c r="BE185" s="386"/>
      <c r="BF185" s="386">
        <v>0</v>
      </c>
      <c r="BG185" s="386">
        <v>0</v>
      </c>
      <c r="BH185" s="386">
        <v>0</v>
      </c>
      <c r="BI185" s="386"/>
      <c r="BJ185" s="386">
        <v>0</v>
      </c>
      <c r="BK185" s="386">
        <v>0</v>
      </c>
      <c r="BL185" s="385">
        <v>-1338.7733333333333</v>
      </c>
      <c r="BM185" s="385">
        <v>-9757.4375</v>
      </c>
      <c r="BN185" s="386"/>
      <c r="BO185" s="386"/>
      <c r="BP185" s="385">
        <v>253017.89333333337</v>
      </c>
      <c r="BQ185" s="387">
        <v>264114.10416666669</v>
      </c>
      <c r="BR185" s="387"/>
      <c r="BS185" s="388"/>
      <c r="BT185" s="388">
        <v>0</v>
      </c>
      <c r="BU185" s="388">
        <v>0</v>
      </c>
      <c r="BV185" s="388">
        <v>0</v>
      </c>
      <c r="BW185" s="388"/>
      <c r="BX185" s="388">
        <v>0</v>
      </c>
      <c r="BY185" s="388">
        <v>0</v>
      </c>
      <c r="BZ185" s="387">
        <v>-1338.7733333333333</v>
      </c>
      <c r="CA185" s="387">
        <v>-9757.4375</v>
      </c>
      <c r="CB185" s="388"/>
      <c r="CC185" s="388"/>
      <c r="CD185" s="387">
        <v>253017.89333333337</v>
      </c>
      <c r="CE185" s="389">
        <v>264114.10416666669</v>
      </c>
      <c r="CF185" s="389">
        <v>57283.583157894747</v>
      </c>
      <c r="CG185" s="390"/>
      <c r="CH185" s="390">
        <v>0</v>
      </c>
      <c r="CI185" s="390">
        <v>0</v>
      </c>
      <c r="CJ185" s="390">
        <v>0</v>
      </c>
      <c r="CK185" s="390">
        <v>0</v>
      </c>
      <c r="CL185" s="390">
        <v>0</v>
      </c>
      <c r="CM185" s="390">
        <v>0</v>
      </c>
      <c r="CN185" s="389">
        <v>-1338.7733333333333</v>
      </c>
      <c r="CO185" s="389">
        <v>-9757.4375</v>
      </c>
      <c r="CP185" s="390"/>
      <c r="CQ185" s="390"/>
      <c r="CR185" s="389">
        <v>310301.4764912281</v>
      </c>
      <c r="CS185" s="391">
        <v>264114.10416666669</v>
      </c>
      <c r="CT185" s="391"/>
      <c r="CU185" s="392"/>
      <c r="CV185" s="392">
        <v>0</v>
      </c>
      <c r="CW185" s="392">
        <v>0</v>
      </c>
      <c r="CX185" s="392">
        <v>0</v>
      </c>
      <c r="CY185" s="392"/>
      <c r="CZ185" s="392">
        <v>0</v>
      </c>
      <c r="DA185" s="392">
        <v>0</v>
      </c>
      <c r="DB185" s="391">
        <v>-1338.7733333333333</v>
      </c>
      <c r="DC185" s="391">
        <v>-9757.4375</v>
      </c>
      <c r="DD185" s="392"/>
      <c r="DE185" s="392"/>
      <c r="DF185" s="391">
        <v>253017.89333333337</v>
      </c>
      <c r="DG185" s="385">
        <v>264114.10416666669</v>
      </c>
      <c r="DH185" s="385"/>
      <c r="DI185" s="386"/>
      <c r="DJ185" s="386">
        <v>0</v>
      </c>
      <c r="DK185" s="386">
        <v>0</v>
      </c>
      <c r="DL185" s="386">
        <v>0</v>
      </c>
      <c r="DM185" s="386"/>
      <c r="DN185" s="386">
        <v>0</v>
      </c>
      <c r="DO185" s="386">
        <v>0</v>
      </c>
      <c r="DP185" s="385">
        <v>-1338.7733333333333</v>
      </c>
      <c r="DQ185" s="385">
        <v>-9757.4375</v>
      </c>
      <c r="DR185" s="386"/>
      <c r="DS185" s="386"/>
      <c r="DT185" s="385">
        <v>253017.89333333337</v>
      </c>
      <c r="DU185" s="393">
        <v>264114.10416666669</v>
      </c>
      <c r="DV185" s="393"/>
      <c r="DW185" s="394"/>
      <c r="DX185" s="394">
        <v>0</v>
      </c>
      <c r="DY185" s="394">
        <v>0</v>
      </c>
      <c r="DZ185" s="394">
        <v>0</v>
      </c>
      <c r="EA185" s="394"/>
      <c r="EB185" s="394">
        <v>0</v>
      </c>
      <c r="EC185" s="394">
        <v>0</v>
      </c>
      <c r="ED185" s="393">
        <v>-1338.7733333333333</v>
      </c>
      <c r="EE185" s="393">
        <v>-9757.4375</v>
      </c>
      <c r="EF185" s="394"/>
      <c r="EG185" s="394"/>
      <c r="EH185" s="393">
        <v>253017.89333333337</v>
      </c>
      <c r="EI185" s="383">
        <v>264114.10416666669</v>
      </c>
      <c r="EJ185" s="383">
        <v>54683.126426592797</v>
      </c>
      <c r="EK185" s="384"/>
      <c r="EL185" s="384">
        <v>0</v>
      </c>
      <c r="EM185" s="384">
        <v>0</v>
      </c>
      <c r="EN185" s="384">
        <v>0</v>
      </c>
      <c r="EO185" s="384">
        <v>0</v>
      </c>
      <c r="EP185" s="384">
        <v>0</v>
      </c>
      <c r="EQ185" s="384">
        <v>0</v>
      </c>
      <c r="ER185" s="383">
        <v>-1338.7733333333333</v>
      </c>
      <c r="ES185" s="383">
        <v>-9757.4375</v>
      </c>
      <c r="ET185" s="384"/>
      <c r="EU185" s="384"/>
      <c r="EV185" s="383">
        <v>307701.01975992619</v>
      </c>
      <c r="EW185" s="381">
        <v>264114.10416666669</v>
      </c>
      <c r="EX185" s="381"/>
      <c r="EY185" s="382"/>
      <c r="EZ185" s="382">
        <v>0</v>
      </c>
      <c r="FA185" s="382">
        <v>0</v>
      </c>
      <c r="FB185" s="382">
        <v>0</v>
      </c>
      <c r="FC185" s="382"/>
      <c r="FD185" s="382">
        <v>0</v>
      </c>
      <c r="FE185" s="382">
        <v>0</v>
      </c>
      <c r="FF185" s="381">
        <v>-1338.7733333333333</v>
      </c>
      <c r="FG185" s="381">
        <v>-9757.4375</v>
      </c>
      <c r="FH185" s="382"/>
      <c r="FI185" s="382"/>
      <c r="FJ185" s="381">
        <v>253017.89333333337</v>
      </c>
      <c r="FK185" s="387">
        <v>264114.10416666669</v>
      </c>
      <c r="FL185" s="387"/>
      <c r="FM185" s="388"/>
      <c r="FN185" s="388">
        <v>0</v>
      </c>
      <c r="FO185" s="388">
        <v>0</v>
      </c>
      <c r="FP185" s="388">
        <v>0</v>
      </c>
      <c r="FQ185" s="388"/>
      <c r="FR185" s="388">
        <v>0</v>
      </c>
      <c r="FS185" s="388">
        <v>0</v>
      </c>
      <c r="FT185" s="387">
        <v>-1338.7733333333333</v>
      </c>
      <c r="FU185" s="387">
        <v>-9757.4375</v>
      </c>
      <c r="FV185" s="388"/>
      <c r="FW185" s="388"/>
      <c r="FX185" s="387">
        <v>253017.89333333337</v>
      </c>
      <c r="FY185" s="378"/>
      <c r="FZ185" s="395">
        <f t="shared" si="22"/>
        <v>3349468.9595844871</v>
      </c>
      <c r="GA185" s="395">
        <f t="shared" si="22"/>
        <v>0</v>
      </c>
      <c r="GB185" s="395">
        <f t="shared" si="22"/>
        <v>0</v>
      </c>
      <c r="GC185" s="395">
        <f t="shared" si="22"/>
        <v>-16065.279999999997</v>
      </c>
      <c r="GD185" s="395">
        <f t="shared" si="22"/>
        <v>-117089.25</v>
      </c>
      <c r="GE185" s="395">
        <f t="shared" si="22"/>
        <v>0</v>
      </c>
      <c r="GF185" s="378"/>
      <c r="GG185" s="395">
        <f t="shared" si="17"/>
        <v>860475.3125</v>
      </c>
      <c r="GH185" s="395">
        <f t="shared" si="21"/>
        <v>0</v>
      </c>
      <c r="GI185" s="395">
        <f t="shared" si="21"/>
        <v>0</v>
      </c>
      <c r="GJ185" s="395">
        <f t="shared" si="21"/>
        <v>-4016.3199999999997</v>
      </c>
      <c r="GK185" s="395">
        <f t="shared" si="21"/>
        <v>-29272.3125</v>
      </c>
      <c r="GL185" s="395">
        <f t="shared" si="21"/>
        <v>0</v>
      </c>
      <c r="GM185" s="395"/>
      <c r="GN185" s="395">
        <v>0</v>
      </c>
      <c r="GO185" s="377">
        <v>0</v>
      </c>
      <c r="GP185" s="378"/>
      <c r="GQ185" s="378"/>
      <c r="GR185" s="378"/>
      <c r="GS185" s="378"/>
      <c r="GT185" s="378"/>
      <c r="GU185" s="378">
        <v>8921</v>
      </c>
      <c r="GV185" s="378"/>
      <c r="GW185" s="378"/>
      <c r="GX185" s="378"/>
      <c r="GY185" s="378">
        <f t="shared" si="18"/>
        <v>860475.3125</v>
      </c>
      <c r="GZ185" s="378">
        <f t="shared" si="19"/>
        <v>0</v>
      </c>
      <c r="HA185" s="378">
        <f t="shared" si="20"/>
        <v>0</v>
      </c>
    </row>
    <row r="186" spans="1:209" customFormat="1" ht="15">
      <c r="A186" s="266">
        <v>1028</v>
      </c>
      <c r="B186" s="266">
        <v>103141</v>
      </c>
      <c r="C186" s="266" t="s">
        <v>689</v>
      </c>
      <c r="D186" s="175" t="s">
        <v>469</v>
      </c>
      <c r="E186" s="267" t="s">
        <v>570</v>
      </c>
      <c r="F186" s="349" t="s">
        <v>571</v>
      </c>
      <c r="G186" s="320"/>
      <c r="H186" s="377">
        <v>0</v>
      </c>
      <c r="I186" s="377">
        <v>0</v>
      </c>
      <c r="J186" s="377">
        <v>0</v>
      </c>
      <c r="K186" s="377">
        <v>0</v>
      </c>
      <c r="L186" s="378"/>
      <c r="M186" s="379">
        <v>0</v>
      </c>
      <c r="N186" s="379">
        <v>315804.1027534639</v>
      </c>
      <c r="O186" s="380"/>
      <c r="P186" s="380">
        <v>0</v>
      </c>
      <c r="Q186" s="380">
        <v>0</v>
      </c>
      <c r="R186" s="380">
        <v>0</v>
      </c>
      <c r="S186" s="380">
        <v>1026.8631578947368</v>
      </c>
      <c r="T186" s="380">
        <v>0</v>
      </c>
      <c r="U186" s="380">
        <v>0</v>
      </c>
      <c r="V186" s="379">
        <v>0</v>
      </c>
      <c r="W186" s="379">
        <v>0</v>
      </c>
      <c r="X186" s="380"/>
      <c r="Y186" s="380">
        <v>0</v>
      </c>
      <c r="Z186" s="379">
        <v>316830.96591135865</v>
      </c>
      <c r="AA186" s="381">
        <v>0</v>
      </c>
      <c r="AB186" s="381"/>
      <c r="AC186" s="382"/>
      <c r="AD186" s="382">
        <v>0</v>
      </c>
      <c r="AE186" s="382">
        <v>0</v>
      </c>
      <c r="AF186" s="382">
        <v>0</v>
      </c>
      <c r="AG186" s="382"/>
      <c r="AH186" s="382">
        <v>0</v>
      </c>
      <c r="AI186" s="382">
        <v>0</v>
      </c>
      <c r="AJ186" s="381">
        <v>0</v>
      </c>
      <c r="AK186" s="381">
        <v>0</v>
      </c>
      <c r="AL186" s="382"/>
      <c r="AM186" s="382">
        <v>0</v>
      </c>
      <c r="AN186" s="381">
        <v>0</v>
      </c>
      <c r="AO186" s="383">
        <v>0</v>
      </c>
      <c r="AP186" s="383"/>
      <c r="AQ186" s="384"/>
      <c r="AR186" s="384">
        <v>0</v>
      </c>
      <c r="AS186" s="384">
        <v>0</v>
      </c>
      <c r="AT186" s="384">
        <v>0</v>
      </c>
      <c r="AU186" s="384"/>
      <c r="AV186" s="384">
        <v>0</v>
      </c>
      <c r="AW186" s="384">
        <v>0</v>
      </c>
      <c r="AX186" s="383">
        <v>0</v>
      </c>
      <c r="AY186" s="383">
        <v>0</v>
      </c>
      <c r="AZ186" s="384"/>
      <c r="BA186" s="384">
        <v>0</v>
      </c>
      <c r="BB186" s="383">
        <v>0</v>
      </c>
      <c r="BC186" s="385">
        <v>0</v>
      </c>
      <c r="BD186" s="385"/>
      <c r="BE186" s="386"/>
      <c r="BF186" s="386">
        <v>0</v>
      </c>
      <c r="BG186" s="386">
        <v>0</v>
      </c>
      <c r="BH186" s="386">
        <v>0</v>
      </c>
      <c r="BI186" s="386"/>
      <c r="BJ186" s="386">
        <v>0</v>
      </c>
      <c r="BK186" s="386">
        <v>0</v>
      </c>
      <c r="BL186" s="385">
        <v>0</v>
      </c>
      <c r="BM186" s="385">
        <v>0</v>
      </c>
      <c r="BN186" s="386"/>
      <c r="BO186" s="386"/>
      <c r="BP186" s="385">
        <v>0</v>
      </c>
      <c r="BQ186" s="387">
        <v>0</v>
      </c>
      <c r="BR186" s="387"/>
      <c r="BS186" s="388"/>
      <c r="BT186" s="388">
        <v>0</v>
      </c>
      <c r="BU186" s="388">
        <v>0</v>
      </c>
      <c r="BV186" s="388">
        <v>0</v>
      </c>
      <c r="BW186" s="388"/>
      <c r="BX186" s="388">
        <v>0</v>
      </c>
      <c r="BY186" s="388">
        <v>0</v>
      </c>
      <c r="BZ186" s="387">
        <v>0</v>
      </c>
      <c r="CA186" s="387">
        <v>0</v>
      </c>
      <c r="CB186" s="388"/>
      <c r="CC186" s="388"/>
      <c r="CD186" s="387">
        <v>0</v>
      </c>
      <c r="CE186" s="389">
        <v>0</v>
      </c>
      <c r="CF186" s="389">
        <v>100215.31130899642</v>
      </c>
      <c r="CG186" s="390"/>
      <c r="CH186" s="390">
        <v>0</v>
      </c>
      <c r="CI186" s="390">
        <v>0</v>
      </c>
      <c r="CJ186" s="390">
        <v>0</v>
      </c>
      <c r="CK186" s="390">
        <v>1283.578947368421</v>
      </c>
      <c r="CL186" s="390">
        <v>0</v>
      </c>
      <c r="CM186" s="390">
        <v>0</v>
      </c>
      <c r="CN186" s="389">
        <v>0</v>
      </c>
      <c r="CO186" s="389">
        <v>0</v>
      </c>
      <c r="CP186" s="390"/>
      <c r="CQ186" s="390"/>
      <c r="CR186" s="389">
        <v>101498.89025636484</v>
      </c>
      <c r="CS186" s="391">
        <v>0</v>
      </c>
      <c r="CT186" s="391"/>
      <c r="CU186" s="392"/>
      <c r="CV186" s="392">
        <v>0</v>
      </c>
      <c r="CW186" s="392">
        <v>0</v>
      </c>
      <c r="CX186" s="392">
        <v>0</v>
      </c>
      <c r="CY186" s="392"/>
      <c r="CZ186" s="392">
        <v>0</v>
      </c>
      <c r="DA186" s="392">
        <v>0</v>
      </c>
      <c r="DB186" s="391">
        <v>0</v>
      </c>
      <c r="DC186" s="391">
        <v>0</v>
      </c>
      <c r="DD186" s="392"/>
      <c r="DE186" s="392"/>
      <c r="DF186" s="391">
        <v>0</v>
      </c>
      <c r="DG186" s="385">
        <v>0</v>
      </c>
      <c r="DH186" s="385"/>
      <c r="DI186" s="386"/>
      <c r="DJ186" s="386">
        <v>0</v>
      </c>
      <c r="DK186" s="386">
        <v>0</v>
      </c>
      <c r="DL186" s="386">
        <v>0</v>
      </c>
      <c r="DM186" s="386"/>
      <c r="DN186" s="386">
        <v>0</v>
      </c>
      <c r="DO186" s="386">
        <v>0</v>
      </c>
      <c r="DP186" s="385">
        <v>0</v>
      </c>
      <c r="DQ186" s="385">
        <v>0</v>
      </c>
      <c r="DR186" s="386"/>
      <c r="DS186" s="386"/>
      <c r="DT186" s="385">
        <v>0</v>
      </c>
      <c r="DU186" s="393">
        <v>0</v>
      </c>
      <c r="DV186" s="393"/>
      <c r="DW186" s="394"/>
      <c r="DX186" s="394">
        <v>0</v>
      </c>
      <c r="DY186" s="394">
        <v>0</v>
      </c>
      <c r="DZ186" s="394">
        <v>0</v>
      </c>
      <c r="EA186" s="394"/>
      <c r="EB186" s="394">
        <v>0</v>
      </c>
      <c r="EC186" s="394">
        <v>0</v>
      </c>
      <c r="ED186" s="393">
        <v>0</v>
      </c>
      <c r="EE186" s="393">
        <v>0</v>
      </c>
      <c r="EF186" s="394"/>
      <c r="EG186" s="394"/>
      <c r="EH186" s="393">
        <v>0</v>
      </c>
      <c r="EI186" s="383">
        <v>0</v>
      </c>
      <c r="EJ186" s="383">
        <v>85197.899168975069</v>
      </c>
      <c r="EK186" s="384"/>
      <c r="EL186" s="384">
        <v>0</v>
      </c>
      <c r="EM186" s="384">
        <v>0</v>
      </c>
      <c r="EN186" s="384">
        <v>0</v>
      </c>
      <c r="EO186" s="384">
        <v>673.4891966759003</v>
      </c>
      <c r="EP186" s="384">
        <v>0</v>
      </c>
      <c r="EQ186" s="384">
        <v>0</v>
      </c>
      <c r="ER186" s="383">
        <v>0</v>
      </c>
      <c r="ES186" s="383">
        <v>0</v>
      </c>
      <c r="ET186" s="384"/>
      <c r="EU186" s="384"/>
      <c r="EV186" s="383">
        <v>85871.388365650972</v>
      </c>
      <c r="EW186" s="381">
        <v>0</v>
      </c>
      <c r="EX186" s="381"/>
      <c r="EY186" s="382"/>
      <c r="EZ186" s="382">
        <v>0</v>
      </c>
      <c r="FA186" s="382">
        <v>0</v>
      </c>
      <c r="FB186" s="382">
        <v>0</v>
      </c>
      <c r="FC186" s="382"/>
      <c r="FD186" s="382">
        <v>0</v>
      </c>
      <c r="FE186" s="382">
        <v>0</v>
      </c>
      <c r="FF186" s="381">
        <v>0</v>
      </c>
      <c r="FG186" s="381">
        <v>0</v>
      </c>
      <c r="FH186" s="382"/>
      <c r="FI186" s="382"/>
      <c r="FJ186" s="381">
        <v>0</v>
      </c>
      <c r="FK186" s="387">
        <v>0</v>
      </c>
      <c r="FL186" s="387"/>
      <c r="FM186" s="388"/>
      <c r="FN186" s="388">
        <v>0</v>
      </c>
      <c r="FO186" s="388">
        <v>0</v>
      </c>
      <c r="FP186" s="388">
        <v>0</v>
      </c>
      <c r="FQ186" s="388"/>
      <c r="FR186" s="388">
        <v>0</v>
      </c>
      <c r="FS186" s="388">
        <v>0</v>
      </c>
      <c r="FT186" s="387">
        <v>0</v>
      </c>
      <c r="FU186" s="387">
        <v>0</v>
      </c>
      <c r="FV186" s="388"/>
      <c r="FW186" s="388"/>
      <c r="FX186" s="387">
        <v>0</v>
      </c>
      <c r="FY186" s="378"/>
      <c r="FZ186" s="395">
        <f t="shared" si="22"/>
        <v>501217.31323143537</v>
      </c>
      <c r="GA186" s="395">
        <f t="shared" si="22"/>
        <v>0</v>
      </c>
      <c r="GB186" s="395">
        <f t="shared" si="22"/>
        <v>2983.9313019390584</v>
      </c>
      <c r="GC186" s="395">
        <f t="shared" si="22"/>
        <v>0</v>
      </c>
      <c r="GD186" s="395">
        <f t="shared" si="22"/>
        <v>0</v>
      </c>
      <c r="GE186" s="395">
        <f t="shared" si="22"/>
        <v>0</v>
      </c>
      <c r="GF186" s="378"/>
      <c r="GG186" s="395">
        <f t="shared" si="17"/>
        <v>315804.1027534639</v>
      </c>
      <c r="GH186" s="395">
        <f t="shared" si="21"/>
        <v>0</v>
      </c>
      <c r="GI186" s="395">
        <f t="shared" si="21"/>
        <v>1026.8631578947368</v>
      </c>
      <c r="GJ186" s="395">
        <f t="shared" si="21"/>
        <v>0</v>
      </c>
      <c r="GK186" s="395">
        <f t="shared" si="21"/>
        <v>0</v>
      </c>
      <c r="GL186" s="395">
        <f t="shared" si="21"/>
        <v>0</v>
      </c>
      <c r="GM186" s="395"/>
      <c r="GN186" s="395">
        <v>0</v>
      </c>
      <c r="GO186" s="377">
        <v>0</v>
      </c>
      <c r="GP186" s="378"/>
      <c r="GQ186" s="378"/>
      <c r="GR186" s="378"/>
      <c r="GS186" s="378"/>
      <c r="GT186" s="378"/>
      <c r="GU186" s="378">
        <v>0</v>
      </c>
      <c r="GV186" s="378"/>
      <c r="GW186" s="378"/>
      <c r="GX186" s="378"/>
      <c r="GY186" s="378">
        <f t="shared" si="18"/>
        <v>315804.1027534639</v>
      </c>
      <c r="GZ186" s="378">
        <f t="shared" si="19"/>
        <v>0</v>
      </c>
      <c r="HA186" s="378">
        <f t="shared" si="20"/>
        <v>1026.8631578947368</v>
      </c>
    </row>
    <row r="187" spans="1:209" customFormat="1" ht="15">
      <c r="A187" s="266">
        <v>2150</v>
      </c>
      <c r="B187" s="266">
        <v>103241</v>
      </c>
      <c r="C187" s="266" t="s">
        <v>692</v>
      </c>
      <c r="D187" s="175" t="s">
        <v>472</v>
      </c>
      <c r="E187" s="267" t="s">
        <v>573</v>
      </c>
      <c r="F187" s="349" t="s">
        <v>571</v>
      </c>
      <c r="G187" s="320"/>
      <c r="H187" s="377">
        <v>1579128.3450764706</v>
      </c>
      <c r="I187" s="377">
        <v>-6728.6399999999994</v>
      </c>
      <c r="J187" s="377">
        <v>-35244.79</v>
      </c>
      <c r="K187" s="377">
        <v>1537154.9150764707</v>
      </c>
      <c r="L187" s="378"/>
      <c r="M187" s="379">
        <v>131594.02875637254</v>
      </c>
      <c r="N187" s="379">
        <v>22726.080000000002</v>
      </c>
      <c r="O187" s="380"/>
      <c r="P187" s="380">
        <v>0</v>
      </c>
      <c r="Q187" s="380">
        <v>0</v>
      </c>
      <c r="R187" s="380">
        <v>0</v>
      </c>
      <c r="S187" s="380">
        <v>0</v>
      </c>
      <c r="T187" s="380">
        <v>0</v>
      </c>
      <c r="U187" s="380">
        <v>0</v>
      </c>
      <c r="V187" s="379">
        <v>-560.71999999999991</v>
      </c>
      <c r="W187" s="379">
        <v>-2937.0658333333336</v>
      </c>
      <c r="X187" s="380"/>
      <c r="Y187" s="380">
        <v>0</v>
      </c>
      <c r="Z187" s="379">
        <v>150822.3229230392</v>
      </c>
      <c r="AA187" s="381">
        <v>131594.02875637254</v>
      </c>
      <c r="AB187" s="381"/>
      <c r="AC187" s="382"/>
      <c r="AD187" s="382">
        <v>0</v>
      </c>
      <c r="AE187" s="382">
        <v>0</v>
      </c>
      <c r="AF187" s="382">
        <v>0</v>
      </c>
      <c r="AG187" s="382"/>
      <c r="AH187" s="382">
        <v>0</v>
      </c>
      <c r="AI187" s="382">
        <v>0</v>
      </c>
      <c r="AJ187" s="381">
        <v>-560.71999999999991</v>
      </c>
      <c r="AK187" s="381">
        <v>-2937.0658333333336</v>
      </c>
      <c r="AL187" s="382"/>
      <c r="AM187" s="382">
        <v>0</v>
      </c>
      <c r="AN187" s="381">
        <v>128096.24292303922</v>
      </c>
      <c r="AO187" s="383">
        <v>131594.02875637254</v>
      </c>
      <c r="AP187" s="383"/>
      <c r="AQ187" s="384"/>
      <c r="AR187" s="384">
        <v>0</v>
      </c>
      <c r="AS187" s="384">
        <v>0</v>
      </c>
      <c r="AT187" s="384">
        <v>0</v>
      </c>
      <c r="AU187" s="384"/>
      <c r="AV187" s="384">
        <v>0</v>
      </c>
      <c r="AW187" s="384">
        <v>0</v>
      </c>
      <c r="AX187" s="383">
        <v>-560.71999999999991</v>
      </c>
      <c r="AY187" s="383">
        <v>-2937.0658333333336</v>
      </c>
      <c r="AZ187" s="384"/>
      <c r="BA187" s="384">
        <v>0</v>
      </c>
      <c r="BB187" s="383">
        <v>128096.24292303922</v>
      </c>
      <c r="BC187" s="385">
        <v>131594.02875637254</v>
      </c>
      <c r="BD187" s="385"/>
      <c r="BE187" s="386"/>
      <c r="BF187" s="386">
        <v>0</v>
      </c>
      <c r="BG187" s="386">
        <v>0</v>
      </c>
      <c r="BH187" s="386">
        <v>0</v>
      </c>
      <c r="BI187" s="386"/>
      <c r="BJ187" s="386">
        <v>0</v>
      </c>
      <c r="BK187" s="386">
        <v>0</v>
      </c>
      <c r="BL187" s="385">
        <v>-560.71999999999991</v>
      </c>
      <c r="BM187" s="385">
        <v>-2937.0658333333336</v>
      </c>
      <c r="BN187" s="386"/>
      <c r="BO187" s="386"/>
      <c r="BP187" s="385">
        <v>128096.24292303922</v>
      </c>
      <c r="BQ187" s="387">
        <v>131594.02875637254</v>
      </c>
      <c r="BR187" s="387"/>
      <c r="BS187" s="388"/>
      <c r="BT187" s="388">
        <v>0</v>
      </c>
      <c r="BU187" s="388">
        <v>0</v>
      </c>
      <c r="BV187" s="388">
        <v>0</v>
      </c>
      <c r="BW187" s="388"/>
      <c r="BX187" s="388">
        <v>0</v>
      </c>
      <c r="BY187" s="388">
        <v>0</v>
      </c>
      <c r="BZ187" s="387">
        <v>-560.71999999999991</v>
      </c>
      <c r="CA187" s="387">
        <v>-2937.0658333333336</v>
      </c>
      <c r="CB187" s="388"/>
      <c r="CC187" s="388"/>
      <c r="CD187" s="387">
        <v>128096.24292303922</v>
      </c>
      <c r="CE187" s="389">
        <v>131594.02875637254</v>
      </c>
      <c r="CF187" s="389">
        <v>11405.926315789473</v>
      </c>
      <c r="CG187" s="390"/>
      <c r="CH187" s="390">
        <v>0</v>
      </c>
      <c r="CI187" s="390">
        <v>0</v>
      </c>
      <c r="CJ187" s="390">
        <v>0</v>
      </c>
      <c r="CK187" s="390">
        <v>0</v>
      </c>
      <c r="CL187" s="390">
        <v>0</v>
      </c>
      <c r="CM187" s="390">
        <v>0</v>
      </c>
      <c r="CN187" s="389">
        <v>-560.71999999999991</v>
      </c>
      <c r="CO187" s="389">
        <v>-2937.0658333333336</v>
      </c>
      <c r="CP187" s="390"/>
      <c r="CQ187" s="390"/>
      <c r="CR187" s="389">
        <v>139502.16923882868</v>
      </c>
      <c r="CS187" s="391">
        <v>131594.02875637254</v>
      </c>
      <c r="CT187" s="391"/>
      <c r="CU187" s="392"/>
      <c r="CV187" s="392">
        <v>0</v>
      </c>
      <c r="CW187" s="392">
        <v>0</v>
      </c>
      <c r="CX187" s="392">
        <v>0</v>
      </c>
      <c r="CY187" s="392"/>
      <c r="CZ187" s="392">
        <v>0</v>
      </c>
      <c r="DA187" s="392">
        <v>0</v>
      </c>
      <c r="DB187" s="391">
        <v>-560.71999999999991</v>
      </c>
      <c r="DC187" s="391">
        <v>-2937.0658333333336</v>
      </c>
      <c r="DD187" s="392"/>
      <c r="DE187" s="392"/>
      <c r="DF187" s="391">
        <v>128096.24292303922</v>
      </c>
      <c r="DG187" s="385">
        <v>131594.02875637254</v>
      </c>
      <c r="DH187" s="385"/>
      <c r="DI187" s="386"/>
      <c r="DJ187" s="386">
        <v>0</v>
      </c>
      <c r="DK187" s="386">
        <v>0</v>
      </c>
      <c r="DL187" s="386">
        <v>0</v>
      </c>
      <c r="DM187" s="386"/>
      <c r="DN187" s="386">
        <v>0</v>
      </c>
      <c r="DO187" s="386">
        <v>0</v>
      </c>
      <c r="DP187" s="385">
        <v>-560.71999999999991</v>
      </c>
      <c r="DQ187" s="385">
        <v>-2937.0658333333336</v>
      </c>
      <c r="DR187" s="386"/>
      <c r="DS187" s="386"/>
      <c r="DT187" s="385">
        <v>128096.24292303922</v>
      </c>
      <c r="DU187" s="393">
        <v>131594.02875637254</v>
      </c>
      <c r="DV187" s="393"/>
      <c r="DW187" s="394"/>
      <c r="DX187" s="394">
        <v>0</v>
      </c>
      <c r="DY187" s="394">
        <v>0</v>
      </c>
      <c r="DZ187" s="394">
        <v>0</v>
      </c>
      <c r="EA187" s="394"/>
      <c r="EB187" s="394">
        <v>0</v>
      </c>
      <c r="EC187" s="394">
        <v>0</v>
      </c>
      <c r="ED187" s="393">
        <v>-560.71999999999991</v>
      </c>
      <c r="EE187" s="393">
        <v>-2937.0658333333336</v>
      </c>
      <c r="EF187" s="394"/>
      <c r="EG187" s="394"/>
      <c r="EH187" s="393">
        <v>128096.24292303922</v>
      </c>
      <c r="EI187" s="383">
        <v>131594.02875637254</v>
      </c>
      <c r="EJ187" s="383">
        <v>17139.805429362877</v>
      </c>
      <c r="EK187" s="384"/>
      <c r="EL187" s="384">
        <v>0</v>
      </c>
      <c r="EM187" s="384">
        <v>0</v>
      </c>
      <c r="EN187" s="384">
        <v>0</v>
      </c>
      <c r="EO187" s="384">
        <v>0</v>
      </c>
      <c r="EP187" s="384">
        <v>0</v>
      </c>
      <c r="EQ187" s="384">
        <v>0</v>
      </c>
      <c r="ER187" s="383">
        <v>-560.71999999999991</v>
      </c>
      <c r="ES187" s="383">
        <v>-2937.0658333333336</v>
      </c>
      <c r="ET187" s="384"/>
      <c r="EU187" s="384"/>
      <c r="EV187" s="383">
        <v>145236.04835240208</v>
      </c>
      <c r="EW187" s="381">
        <v>131594.02875637254</v>
      </c>
      <c r="EX187" s="381"/>
      <c r="EY187" s="382"/>
      <c r="EZ187" s="382">
        <v>0</v>
      </c>
      <c r="FA187" s="382">
        <v>0</v>
      </c>
      <c r="FB187" s="382">
        <v>0</v>
      </c>
      <c r="FC187" s="382"/>
      <c r="FD187" s="382">
        <v>0</v>
      </c>
      <c r="FE187" s="382">
        <v>0</v>
      </c>
      <c r="FF187" s="381">
        <v>-560.71999999999991</v>
      </c>
      <c r="FG187" s="381">
        <v>-2937.0658333333336</v>
      </c>
      <c r="FH187" s="382"/>
      <c r="FI187" s="382"/>
      <c r="FJ187" s="381">
        <v>128096.24292303922</v>
      </c>
      <c r="FK187" s="387">
        <v>131594.02875637254</v>
      </c>
      <c r="FL187" s="387"/>
      <c r="FM187" s="388"/>
      <c r="FN187" s="388">
        <v>0</v>
      </c>
      <c r="FO187" s="388">
        <v>0</v>
      </c>
      <c r="FP187" s="388">
        <v>0</v>
      </c>
      <c r="FQ187" s="388"/>
      <c r="FR187" s="388">
        <v>0</v>
      </c>
      <c r="FS187" s="388">
        <v>0</v>
      </c>
      <c r="FT187" s="387">
        <v>-560.71999999999991</v>
      </c>
      <c r="FU187" s="387">
        <v>-2937.0658333333336</v>
      </c>
      <c r="FV187" s="388"/>
      <c r="FW187" s="388"/>
      <c r="FX187" s="387">
        <v>128096.24292303922</v>
      </c>
      <c r="FY187" s="378"/>
      <c r="FZ187" s="395">
        <f t="shared" si="22"/>
        <v>1630400.1568216232</v>
      </c>
      <c r="GA187" s="395">
        <f t="shared" si="22"/>
        <v>0</v>
      </c>
      <c r="GB187" s="395">
        <f t="shared" si="22"/>
        <v>0</v>
      </c>
      <c r="GC187" s="395">
        <f t="shared" si="22"/>
        <v>-6728.64</v>
      </c>
      <c r="GD187" s="395">
        <f t="shared" si="22"/>
        <v>-35244.79</v>
      </c>
      <c r="GE187" s="395">
        <f t="shared" si="22"/>
        <v>0</v>
      </c>
      <c r="GF187" s="378"/>
      <c r="GG187" s="395">
        <f t="shared" si="17"/>
        <v>417508.16626911762</v>
      </c>
      <c r="GH187" s="395">
        <f t="shared" si="21"/>
        <v>0</v>
      </c>
      <c r="GI187" s="395">
        <f t="shared" si="21"/>
        <v>0</v>
      </c>
      <c r="GJ187" s="395">
        <f t="shared" si="21"/>
        <v>-1682.1599999999999</v>
      </c>
      <c r="GK187" s="395">
        <f t="shared" si="21"/>
        <v>-8811.1975000000002</v>
      </c>
      <c r="GL187" s="395">
        <f t="shared" si="21"/>
        <v>0</v>
      </c>
      <c r="GM187" s="395"/>
      <c r="GN187" s="395">
        <v>0</v>
      </c>
      <c r="GO187" s="377">
        <v>0</v>
      </c>
      <c r="GP187" s="378"/>
      <c r="GQ187" s="378"/>
      <c r="GR187" s="378"/>
      <c r="GS187" s="378"/>
      <c r="GT187" s="378"/>
      <c r="GU187" s="378">
        <v>7683</v>
      </c>
      <c r="GV187" s="378"/>
      <c r="GW187" s="378"/>
      <c r="GX187" s="378"/>
      <c r="GY187" s="378">
        <f t="shared" si="18"/>
        <v>417508.16626911762</v>
      </c>
      <c r="GZ187" s="378">
        <f t="shared" si="19"/>
        <v>0</v>
      </c>
      <c r="HA187" s="378">
        <f t="shared" si="20"/>
        <v>0</v>
      </c>
    </row>
    <row r="188" spans="1:209" customFormat="1" ht="15">
      <c r="A188" s="266">
        <v>2425</v>
      </c>
      <c r="B188" s="266">
        <v>103356</v>
      </c>
      <c r="C188" s="266" t="s">
        <v>693</v>
      </c>
      <c r="D188" s="175" t="s">
        <v>473</v>
      </c>
      <c r="E188" s="267" t="s">
        <v>573</v>
      </c>
      <c r="F188" s="349" t="s">
        <v>571</v>
      </c>
      <c r="G188" s="320"/>
      <c r="H188" s="377">
        <v>1109101.1488526065</v>
      </c>
      <c r="I188" s="377">
        <v>-5450.7199999999993</v>
      </c>
      <c r="J188" s="377">
        <v>-15625.33</v>
      </c>
      <c r="K188" s="377">
        <v>1088025.0988526065</v>
      </c>
      <c r="L188" s="378"/>
      <c r="M188" s="379">
        <v>92425.095737717216</v>
      </c>
      <c r="N188" s="379">
        <v>0</v>
      </c>
      <c r="O188" s="380"/>
      <c r="P188" s="380">
        <v>0</v>
      </c>
      <c r="Q188" s="380">
        <v>0</v>
      </c>
      <c r="R188" s="380">
        <v>0</v>
      </c>
      <c r="S188" s="380">
        <v>0</v>
      </c>
      <c r="T188" s="380">
        <v>0</v>
      </c>
      <c r="U188" s="380">
        <v>0</v>
      </c>
      <c r="V188" s="379">
        <v>-454.22666666666663</v>
      </c>
      <c r="W188" s="379">
        <v>-1302.1108333333334</v>
      </c>
      <c r="X188" s="380"/>
      <c r="Y188" s="380">
        <v>0</v>
      </c>
      <c r="Z188" s="379">
        <v>90668.758237717208</v>
      </c>
      <c r="AA188" s="381">
        <v>92425.095737717216</v>
      </c>
      <c r="AB188" s="381"/>
      <c r="AC188" s="382"/>
      <c r="AD188" s="382">
        <v>0</v>
      </c>
      <c r="AE188" s="382">
        <v>0</v>
      </c>
      <c r="AF188" s="382">
        <v>0</v>
      </c>
      <c r="AG188" s="382"/>
      <c r="AH188" s="382">
        <v>0</v>
      </c>
      <c r="AI188" s="382">
        <v>0</v>
      </c>
      <c r="AJ188" s="381">
        <v>-454.22666666666663</v>
      </c>
      <c r="AK188" s="381">
        <v>-1302.1108333333334</v>
      </c>
      <c r="AL188" s="382"/>
      <c r="AM188" s="382">
        <v>0</v>
      </c>
      <c r="AN188" s="381">
        <v>90668.758237717208</v>
      </c>
      <c r="AO188" s="383">
        <v>92425.095737717216</v>
      </c>
      <c r="AP188" s="383"/>
      <c r="AQ188" s="384"/>
      <c r="AR188" s="384">
        <v>0</v>
      </c>
      <c r="AS188" s="384">
        <v>0</v>
      </c>
      <c r="AT188" s="384">
        <v>0</v>
      </c>
      <c r="AU188" s="384"/>
      <c r="AV188" s="384">
        <v>0</v>
      </c>
      <c r="AW188" s="384">
        <v>0</v>
      </c>
      <c r="AX188" s="383">
        <v>-454.22666666666663</v>
      </c>
      <c r="AY188" s="383">
        <v>-1302.1108333333334</v>
      </c>
      <c r="AZ188" s="384"/>
      <c r="BA188" s="384">
        <v>0</v>
      </c>
      <c r="BB188" s="383">
        <v>90668.758237717208</v>
      </c>
      <c r="BC188" s="385">
        <v>92425.095737717216</v>
      </c>
      <c r="BD188" s="385"/>
      <c r="BE188" s="386"/>
      <c r="BF188" s="386">
        <v>0</v>
      </c>
      <c r="BG188" s="386">
        <v>0</v>
      </c>
      <c r="BH188" s="386">
        <v>0</v>
      </c>
      <c r="BI188" s="386"/>
      <c r="BJ188" s="386">
        <v>0</v>
      </c>
      <c r="BK188" s="386">
        <v>0</v>
      </c>
      <c r="BL188" s="385">
        <v>-454.22666666666663</v>
      </c>
      <c r="BM188" s="385">
        <v>-1302.1108333333334</v>
      </c>
      <c r="BN188" s="386"/>
      <c r="BO188" s="386"/>
      <c r="BP188" s="385">
        <v>90668.758237717208</v>
      </c>
      <c r="BQ188" s="387">
        <v>92425.095737717216</v>
      </c>
      <c r="BR188" s="387"/>
      <c r="BS188" s="388"/>
      <c r="BT188" s="388">
        <v>0</v>
      </c>
      <c r="BU188" s="388">
        <v>0</v>
      </c>
      <c r="BV188" s="388">
        <v>0</v>
      </c>
      <c r="BW188" s="388"/>
      <c r="BX188" s="388">
        <v>0</v>
      </c>
      <c r="BY188" s="388">
        <v>0</v>
      </c>
      <c r="BZ188" s="387">
        <v>-454.22666666666663</v>
      </c>
      <c r="CA188" s="387">
        <v>-1302.1108333333334</v>
      </c>
      <c r="CB188" s="388"/>
      <c r="CC188" s="388"/>
      <c r="CD188" s="387">
        <v>90668.758237717208</v>
      </c>
      <c r="CE188" s="389">
        <v>92425.095737717216</v>
      </c>
      <c r="CF188" s="389">
        <v>0</v>
      </c>
      <c r="CG188" s="390"/>
      <c r="CH188" s="390">
        <v>0</v>
      </c>
      <c r="CI188" s="390">
        <v>0</v>
      </c>
      <c r="CJ188" s="390">
        <v>0</v>
      </c>
      <c r="CK188" s="390">
        <v>0</v>
      </c>
      <c r="CL188" s="390">
        <v>0</v>
      </c>
      <c r="CM188" s="390">
        <v>0</v>
      </c>
      <c r="CN188" s="389">
        <v>-454.22666666666663</v>
      </c>
      <c r="CO188" s="389">
        <v>-1302.1108333333334</v>
      </c>
      <c r="CP188" s="390"/>
      <c r="CQ188" s="390"/>
      <c r="CR188" s="389">
        <v>90668.758237717208</v>
      </c>
      <c r="CS188" s="391">
        <v>92425.095737717216</v>
      </c>
      <c r="CT188" s="391"/>
      <c r="CU188" s="392"/>
      <c r="CV188" s="392">
        <v>0</v>
      </c>
      <c r="CW188" s="392">
        <v>0</v>
      </c>
      <c r="CX188" s="392">
        <v>0</v>
      </c>
      <c r="CY188" s="392"/>
      <c r="CZ188" s="392">
        <v>0</v>
      </c>
      <c r="DA188" s="392">
        <v>0</v>
      </c>
      <c r="DB188" s="391">
        <v>-454.22666666666663</v>
      </c>
      <c r="DC188" s="391">
        <v>-1302.1108333333334</v>
      </c>
      <c r="DD188" s="392"/>
      <c r="DE188" s="392"/>
      <c r="DF188" s="391">
        <v>90668.758237717208</v>
      </c>
      <c r="DG188" s="385">
        <v>92425.095737717216</v>
      </c>
      <c r="DH188" s="385"/>
      <c r="DI188" s="386"/>
      <c r="DJ188" s="386">
        <v>0</v>
      </c>
      <c r="DK188" s="386">
        <v>0</v>
      </c>
      <c r="DL188" s="386">
        <v>0</v>
      </c>
      <c r="DM188" s="386"/>
      <c r="DN188" s="386">
        <v>0</v>
      </c>
      <c r="DO188" s="386">
        <v>0</v>
      </c>
      <c r="DP188" s="385">
        <v>-454.22666666666663</v>
      </c>
      <c r="DQ188" s="385">
        <v>-1302.1108333333334</v>
      </c>
      <c r="DR188" s="386"/>
      <c r="DS188" s="386"/>
      <c r="DT188" s="385">
        <v>90668.758237717208</v>
      </c>
      <c r="DU188" s="393">
        <v>92425.095737717216</v>
      </c>
      <c r="DV188" s="393"/>
      <c r="DW188" s="394"/>
      <c r="DX188" s="394">
        <v>0</v>
      </c>
      <c r="DY188" s="394">
        <v>0</v>
      </c>
      <c r="DZ188" s="394">
        <v>0</v>
      </c>
      <c r="EA188" s="394"/>
      <c r="EB188" s="394">
        <v>0</v>
      </c>
      <c r="EC188" s="394">
        <v>0</v>
      </c>
      <c r="ED188" s="393">
        <v>-454.22666666666663</v>
      </c>
      <c r="EE188" s="393">
        <v>-1302.1108333333334</v>
      </c>
      <c r="EF188" s="394"/>
      <c r="EG188" s="394"/>
      <c r="EH188" s="393">
        <v>90668.758237717208</v>
      </c>
      <c r="EI188" s="383">
        <v>92425.095737717216</v>
      </c>
      <c r="EJ188" s="383">
        <v>0</v>
      </c>
      <c r="EK188" s="384"/>
      <c r="EL188" s="384">
        <v>0</v>
      </c>
      <c r="EM188" s="384">
        <v>0</v>
      </c>
      <c r="EN188" s="384">
        <v>0</v>
      </c>
      <c r="EO188" s="384">
        <v>0</v>
      </c>
      <c r="EP188" s="384">
        <v>0</v>
      </c>
      <c r="EQ188" s="384">
        <v>0</v>
      </c>
      <c r="ER188" s="383">
        <v>-454.22666666666663</v>
      </c>
      <c r="ES188" s="383">
        <v>-1302.1108333333334</v>
      </c>
      <c r="ET188" s="384"/>
      <c r="EU188" s="384"/>
      <c r="EV188" s="383">
        <v>90668.758237717208</v>
      </c>
      <c r="EW188" s="381">
        <v>92425.095737717216</v>
      </c>
      <c r="EX188" s="381"/>
      <c r="EY188" s="382"/>
      <c r="EZ188" s="382">
        <v>0</v>
      </c>
      <c r="FA188" s="382">
        <v>0</v>
      </c>
      <c r="FB188" s="382">
        <v>0</v>
      </c>
      <c r="FC188" s="382"/>
      <c r="FD188" s="382">
        <v>0</v>
      </c>
      <c r="FE188" s="382">
        <v>0</v>
      </c>
      <c r="FF188" s="381">
        <v>-454.22666666666663</v>
      </c>
      <c r="FG188" s="381">
        <v>-1302.1108333333334</v>
      </c>
      <c r="FH188" s="382"/>
      <c r="FI188" s="382"/>
      <c r="FJ188" s="381">
        <v>90668.758237717208</v>
      </c>
      <c r="FK188" s="387">
        <v>92425.095737717216</v>
      </c>
      <c r="FL188" s="387"/>
      <c r="FM188" s="388"/>
      <c r="FN188" s="388">
        <v>0</v>
      </c>
      <c r="FO188" s="388">
        <v>0</v>
      </c>
      <c r="FP188" s="388">
        <v>0</v>
      </c>
      <c r="FQ188" s="388"/>
      <c r="FR188" s="388">
        <v>0</v>
      </c>
      <c r="FS188" s="388">
        <v>0</v>
      </c>
      <c r="FT188" s="387">
        <v>-454.22666666666663</v>
      </c>
      <c r="FU188" s="387">
        <v>-1302.1108333333334</v>
      </c>
      <c r="FV188" s="388"/>
      <c r="FW188" s="388"/>
      <c r="FX188" s="387">
        <v>90668.758237717208</v>
      </c>
      <c r="FY188" s="378"/>
      <c r="FZ188" s="395">
        <f t="shared" si="22"/>
        <v>1109101.1488526065</v>
      </c>
      <c r="GA188" s="395">
        <f t="shared" si="22"/>
        <v>0</v>
      </c>
      <c r="GB188" s="395">
        <f t="shared" si="22"/>
        <v>0</v>
      </c>
      <c r="GC188" s="395">
        <f t="shared" si="22"/>
        <v>-5450.7199999999984</v>
      </c>
      <c r="GD188" s="395">
        <f t="shared" si="22"/>
        <v>-15625.330000000004</v>
      </c>
      <c r="GE188" s="395">
        <f t="shared" si="22"/>
        <v>0</v>
      </c>
      <c r="GF188" s="378"/>
      <c r="GG188" s="395">
        <f t="shared" si="17"/>
        <v>277275.28721315163</v>
      </c>
      <c r="GH188" s="395">
        <f t="shared" si="21"/>
        <v>0</v>
      </c>
      <c r="GI188" s="395">
        <f t="shared" si="21"/>
        <v>0</v>
      </c>
      <c r="GJ188" s="395">
        <f t="shared" si="21"/>
        <v>-1362.6799999999998</v>
      </c>
      <c r="GK188" s="395">
        <f t="shared" si="21"/>
        <v>-3906.3325000000004</v>
      </c>
      <c r="GL188" s="395">
        <f t="shared" si="21"/>
        <v>0</v>
      </c>
      <c r="GM188" s="395"/>
      <c r="GN188" s="395">
        <v>0</v>
      </c>
      <c r="GO188" s="377">
        <v>0</v>
      </c>
      <c r="GP188" s="378"/>
      <c r="GQ188" s="378"/>
      <c r="GR188" s="378"/>
      <c r="GS188" s="378"/>
      <c r="GT188" s="378"/>
      <c r="GU188" s="378">
        <v>7417</v>
      </c>
      <c r="GV188" s="378"/>
      <c r="GW188" s="378"/>
      <c r="GX188" s="378"/>
      <c r="GY188" s="378">
        <f t="shared" si="18"/>
        <v>277275.28721315163</v>
      </c>
      <c r="GZ188" s="378">
        <f t="shared" si="19"/>
        <v>0</v>
      </c>
      <c r="HA188" s="378">
        <f t="shared" si="20"/>
        <v>0</v>
      </c>
    </row>
    <row r="189" spans="1:209" customFormat="1" ht="15">
      <c r="A189" s="266">
        <v>7034</v>
      </c>
      <c r="B189" s="266">
        <v>103614</v>
      </c>
      <c r="C189" s="266" t="s">
        <v>695</v>
      </c>
      <c r="D189" s="175" t="s">
        <v>475</v>
      </c>
      <c r="E189" s="267" t="s">
        <v>575</v>
      </c>
      <c r="F189" s="349" t="s">
        <v>571</v>
      </c>
      <c r="G189" s="320"/>
      <c r="H189" s="377">
        <v>0</v>
      </c>
      <c r="I189" s="377">
        <v>0</v>
      </c>
      <c r="J189" s="377">
        <v>0</v>
      </c>
      <c r="K189" s="377">
        <v>0</v>
      </c>
      <c r="L189" s="378"/>
      <c r="M189" s="379">
        <v>0</v>
      </c>
      <c r="N189" s="379">
        <v>0</v>
      </c>
      <c r="O189" s="380"/>
      <c r="P189" s="380">
        <v>82912.5</v>
      </c>
      <c r="Q189" s="380">
        <v>0</v>
      </c>
      <c r="R189" s="380">
        <v>0</v>
      </c>
      <c r="S189" s="380">
        <v>0</v>
      </c>
      <c r="T189" s="380">
        <v>47645.566056607146</v>
      </c>
      <c r="U189" s="380">
        <v>0</v>
      </c>
      <c r="V189" s="379">
        <v>0</v>
      </c>
      <c r="W189" s="379">
        <v>0</v>
      </c>
      <c r="X189" s="380"/>
      <c r="Y189" s="380">
        <v>0</v>
      </c>
      <c r="Z189" s="379">
        <v>130558.06605660715</v>
      </c>
      <c r="AA189" s="381">
        <v>0</v>
      </c>
      <c r="AB189" s="381"/>
      <c r="AC189" s="382"/>
      <c r="AD189" s="382">
        <v>82912.5</v>
      </c>
      <c r="AE189" s="382">
        <v>0</v>
      </c>
      <c r="AF189" s="382">
        <v>0</v>
      </c>
      <c r="AG189" s="382"/>
      <c r="AH189" s="382">
        <v>47645.566056607146</v>
      </c>
      <c r="AI189" s="382">
        <v>0</v>
      </c>
      <c r="AJ189" s="381">
        <v>0</v>
      </c>
      <c r="AK189" s="381">
        <v>0</v>
      </c>
      <c r="AL189" s="382"/>
      <c r="AM189" s="382">
        <v>0</v>
      </c>
      <c r="AN189" s="381">
        <v>130558.06605660715</v>
      </c>
      <c r="AO189" s="383">
        <v>0</v>
      </c>
      <c r="AP189" s="383"/>
      <c r="AQ189" s="384"/>
      <c r="AR189" s="384">
        <v>82912.5</v>
      </c>
      <c r="AS189" s="384">
        <v>0</v>
      </c>
      <c r="AT189" s="384">
        <v>0</v>
      </c>
      <c r="AU189" s="384"/>
      <c r="AV189" s="384">
        <v>612722.48913353041</v>
      </c>
      <c r="AW189" s="384">
        <v>0</v>
      </c>
      <c r="AX189" s="383">
        <v>0</v>
      </c>
      <c r="AY189" s="383">
        <v>0</v>
      </c>
      <c r="AZ189" s="384"/>
      <c r="BA189" s="384">
        <v>0</v>
      </c>
      <c r="BB189" s="383">
        <v>695634.98913353041</v>
      </c>
      <c r="BC189" s="385">
        <v>0</v>
      </c>
      <c r="BD189" s="385"/>
      <c r="BE189" s="386"/>
      <c r="BF189" s="386">
        <v>82912.5</v>
      </c>
      <c r="BG189" s="386">
        <v>0</v>
      </c>
      <c r="BH189" s="386">
        <v>0</v>
      </c>
      <c r="BI189" s="386"/>
      <c r="BJ189" s="386">
        <v>47645.566056607146</v>
      </c>
      <c r="BK189" s="386">
        <v>0</v>
      </c>
      <c r="BL189" s="385">
        <v>0</v>
      </c>
      <c r="BM189" s="385">
        <v>0</v>
      </c>
      <c r="BN189" s="386"/>
      <c r="BO189" s="386"/>
      <c r="BP189" s="385">
        <v>130558.06605660715</v>
      </c>
      <c r="BQ189" s="387">
        <v>0</v>
      </c>
      <c r="BR189" s="387"/>
      <c r="BS189" s="388"/>
      <c r="BT189" s="388">
        <v>82912.5</v>
      </c>
      <c r="BU189" s="388">
        <v>0</v>
      </c>
      <c r="BV189" s="388">
        <v>0</v>
      </c>
      <c r="BW189" s="388"/>
      <c r="BX189" s="388">
        <v>47645.566056607146</v>
      </c>
      <c r="BY189" s="388">
        <v>0</v>
      </c>
      <c r="BZ189" s="387">
        <v>0</v>
      </c>
      <c r="CA189" s="387">
        <v>0</v>
      </c>
      <c r="CB189" s="388"/>
      <c r="CC189" s="388"/>
      <c r="CD189" s="387">
        <v>130558.06605660715</v>
      </c>
      <c r="CE189" s="389">
        <v>0</v>
      </c>
      <c r="CF189" s="389">
        <v>0</v>
      </c>
      <c r="CG189" s="390"/>
      <c r="CH189" s="390">
        <v>82912.5</v>
      </c>
      <c r="CI189" s="390">
        <v>0</v>
      </c>
      <c r="CJ189" s="390">
        <v>0</v>
      </c>
      <c r="CK189" s="390">
        <v>0</v>
      </c>
      <c r="CL189" s="390">
        <v>47645.566056607146</v>
      </c>
      <c r="CM189" s="390">
        <v>0</v>
      </c>
      <c r="CN189" s="389">
        <v>0</v>
      </c>
      <c r="CO189" s="389">
        <v>0</v>
      </c>
      <c r="CP189" s="390"/>
      <c r="CQ189" s="390"/>
      <c r="CR189" s="389">
        <v>130558.06605660715</v>
      </c>
      <c r="CS189" s="391">
        <v>0</v>
      </c>
      <c r="CT189" s="391"/>
      <c r="CU189" s="392"/>
      <c r="CV189" s="392">
        <v>82912.5</v>
      </c>
      <c r="CW189" s="392">
        <v>0</v>
      </c>
      <c r="CX189" s="392">
        <v>0</v>
      </c>
      <c r="CY189" s="392"/>
      <c r="CZ189" s="392">
        <v>47645.566056607146</v>
      </c>
      <c r="DA189" s="392">
        <v>0</v>
      </c>
      <c r="DB189" s="391">
        <v>0</v>
      </c>
      <c r="DC189" s="391">
        <v>0</v>
      </c>
      <c r="DD189" s="392"/>
      <c r="DE189" s="392"/>
      <c r="DF189" s="391">
        <v>130558.06605660715</v>
      </c>
      <c r="DG189" s="385">
        <v>0</v>
      </c>
      <c r="DH189" s="385"/>
      <c r="DI189" s="386"/>
      <c r="DJ189" s="386">
        <v>82912.5</v>
      </c>
      <c r="DK189" s="386">
        <v>0</v>
      </c>
      <c r="DL189" s="386">
        <v>0</v>
      </c>
      <c r="DM189" s="386"/>
      <c r="DN189" s="386">
        <v>47645.566056607146</v>
      </c>
      <c r="DO189" s="386">
        <v>0</v>
      </c>
      <c r="DP189" s="385">
        <v>0</v>
      </c>
      <c r="DQ189" s="385">
        <v>0</v>
      </c>
      <c r="DR189" s="386"/>
      <c r="DS189" s="386"/>
      <c r="DT189" s="385">
        <v>130558.06605660715</v>
      </c>
      <c r="DU189" s="393">
        <v>0</v>
      </c>
      <c r="DV189" s="393"/>
      <c r="DW189" s="394"/>
      <c r="DX189" s="394">
        <v>82912.5</v>
      </c>
      <c r="DY189" s="394">
        <v>0</v>
      </c>
      <c r="DZ189" s="394">
        <v>0</v>
      </c>
      <c r="EA189" s="394"/>
      <c r="EB189" s="394">
        <v>47645.566056607146</v>
      </c>
      <c r="EC189" s="394">
        <v>0</v>
      </c>
      <c r="ED189" s="393">
        <v>0</v>
      </c>
      <c r="EE189" s="393">
        <v>0</v>
      </c>
      <c r="EF189" s="394"/>
      <c r="EG189" s="394"/>
      <c r="EH189" s="393">
        <v>130558.06605660715</v>
      </c>
      <c r="EI189" s="383">
        <v>0</v>
      </c>
      <c r="EJ189" s="383">
        <v>3529.2000000000003</v>
      </c>
      <c r="EK189" s="384"/>
      <c r="EL189" s="384">
        <v>82912.5</v>
      </c>
      <c r="EM189" s="384">
        <v>0</v>
      </c>
      <c r="EN189" s="384">
        <v>0</v>
      </c>
      <c r="EO189" s="384">
        <v>0</v>
      </c>
      <c r="EP189" s="384">
        <v>47645.566056607146</v>
      </c>
      <c r="EQ189" s="384">
        <v>0</v>
      </c>
      <c r="ER189" s="383">
        <v>0</v>
      </c>
      <c r="ES189" s="383">
        <v>0</v>
      </c>
      <c r="ET189" s="384"/>
      <c r="EU189" s="384"/>
      <c r="EV189" s="383">
        <v>134087.26605660713</v>
      </c>
      <c r="EW189" s="381">
        <v>0</v>
      </c>
      <c r="EX189" s="381"/>
      <c r="EY189" s="382"/>
      <c r="EZ189" s="382">
        <v>82912.5</v>
      </c>
      <c r="FA189" s="382">
        <v>0</v>
      </c>
      <c r="FB189" s="382">
        <v>0</v>
      </c>
      <c r="FC189" s="382"/>
      <c r="FD189" s="382">
        <v>47645.566056607146</v>
      </c>
      <c r="FE189" s="382">
        <v>0</v>
      </c>
      <c r="FF189" s="381">
        <v>0</v>
      </c>
      <c r="FG189" s="381">
        <v>0</v>
      </c>
      <c r="FH189" s="382"/>
      <c r="FI189" s="382"/>
      <c r="FJ189" s="381">
        <v>130558.06605660715</v>
      </c>
      <c r="FK189" s="387">
        <v>0</v>
      </c>
      <c r="FL189" s="387"/>
      <c r="FM189" s="388"/>
      <c r="FN189" s="388">
        <v>82912.5</v>
      </c>
      <c r="FO189" s="388">
        <v>0</v>
      </c>
      <c r="FP189" s="388">
        <v>0</v>
      </c>
      <c r="FQ189" s="388"/>
      <c r="FR189" s="388">
        <v>47645.566056607146</v>
      </c>
      <c r="FS189" s="388">
        <v>0</v>
      </c>
      <c r="FT189" s="387">
        <v>0</v>
      </c>
      <c r="FU189" s="387">
        <v>0</v>
      </c>
      <c r="FV189" s="388"/>
      <c r="FW189" s="388"/>
      <c r="FX189" s="387">
        <v>130558.06605660715</v>
      </c>
      <c r="FY189" s="378"/>
      <c r="FZ189" s="395">
        <f t="shared" si="22"/>
        <v>998479.2</v>
      </c>
      <c r="GA189" s="395">
        <f t="shared" si="22"/>
        <v>0</v>
      </c>
      <c r="GB189" s="395">
        <f t="shared" si="22"/>
        <v>1136823.7157562091</v>
      </c>
      <c r="GC189" s="395">
        <f t="shared" si="22"/>
        <v>0</v>
      </c>
      <c r="GD189" s="395">
        <f t="shared" si="22"/>
        <v>0</v>
      </c>
      <c r="GE189" s="395">
        <f t="shared" si="22"/>
        <v>0</v>
      </c>
      <c r="GF189" s="378"/>
      <c r="GG189" s="395">
        <f t="shared" si="17"/>
        <v>248737.5</v>
      </c>
      <c r="GH189" s="395">
        <f t="shared" si="21"/>
        <v>0</v>
      </c>
      <c r="GI189" s="395">
        <f t="shared" si="21"/>
        <v>708013.62124674465</v>
      </c>
      <c r="GJ189" s="395">
        <f t="shared" si="21"/>
        <v>0</v>
      </c>
      <c r="GK189" s="395">
        <f t="shared" si="21"/>
        <v>0</v>
      </c>
      <c r="GL189" s="395">
        <f t="shared" si="21"/>
        <v>0</v>
      </c>
      <c r="GM189" s="395"/>
      <c r="GN189" s="395">
        <v>0</v>
      </c>
      <c r="GO189" s="377">
        <v>0</v>
      </c>
      <c r="GP189" s="378"/>
      <c r="GQ189" s="378"/>
      <c r="GR189" s="378"/>
      <c r="GS189" s="378"/>
      <c r="GT189" s="378"/>
      <c r="GU189" s="378">
        <v>6783</v>
      </c>
      <c r="GV189" s="378"/>
      <c r="GW189" s="378"/>
      <c r="GX189" s="378"/>
      <c r="GY189" s="378">
        <f t="shared" si="18"/>
        <v>248737.5</v>
      </c>
      <c r="GZ189" s="378">
        <f t="shared" si="19"/>
        <v>0</v>
      </c>
      <c r="HA189" s="378">
        <f t="shared" si="20"/>
        <v>708013.62124674465</v>
      </c>
    </row>
    <row r="190" spans="1:209" customFormat="1" ht="15">
      <c r="A190" s="266">
        <v>1000</v>
      </c>
      <c r="B190" s="266">
        <v>137796</v>
      </c>
      <c r="C190" s="266" t="s">
        <v>700</v>
      </c>
      <c r="D190" s="175" t="s">
        <v>480</v>
      </c>
      <c r="E190" s="267" t="s">
        <v>570</v>
      </c>
      <c r="F190" s="349" t="s">
        <v>571</v>
      </c>
      <c r="G190" s="320"/>
      <c r="H190" s="377">
        <v>0</v>
      </c>
      <c r="I190" s="377">
        <v>0</v>
      </c>
      <c r="J190" s="377">
        <v>0</v>
      </c>
      <c r="K190" s="377">
        <v>0</v>
      </c>
      <c r="L190" s="378"/>
      <c r="M190" s="379">
        <v>0</v>
      </c>
      <c r="N190" s="379">
        <v>289438.89895491058</v>
      </c>
      <c r="O190" s="380"/>
      <c r="P190" s="380">
        <v>0</v>
      </c>
      <c r="Q190" s="380">
        <v>0</v>
      </c>
      <c r="R190" s="380">
        <v>0</v>
      </c>
      <c r="S190" s="380">
        <v>770.14736842105276</v>
      </c>
      <c r="T190" s="380">
        <v>0</v>
      </c>
      <c r="U190" s="380">
        <v>0</v>
      </c>
      <c r="V190" s="379">
        <v>0</v>
      </c>
      <c r="W190" s="379">
        <v>0</v>
      </c>
      <c r="X190" s="380"/>
      <c r="Y190" s="380">
        <v>0</v>
      </c>
      <c r="Z190" s="379">
        <v>290209.04632333166</v>
      </c>
      <c r="AA190" s="381">
        <v>0</v>
      </c>
      <c r="AB190" s="381"/>
      <c r="AC190" s="382"/>
      <c r="AD190" s="382">
        <v>0</v>
      </c>
      <c r="AE190" s="382">
        <v>0</v>
      </c>
      <c r="AF190" s="382">
        <v>0</v>
      </c>
      <c r="AG190" s="382"/>
      <c r="AH190" s="382">
        <v>0</v>
      </c>
      <c r="AI190" s="382">
        <v>0</v>
      </c>
      <c r="AJ190" s="381">
        <v>0</v>
      </c>
      <c r="AK190" s="381">
        <v>0</v>
      </c>
      <c r="AL190" s="382"/>
      <c r="AM190" s="382">
        <v>0</v>
      </c>
      <c r="AN190" s="381">
        <v>0</v>
      </c>
      <c r="AO190" s="383">
        <v>0</v>
      </c>
      <c r="AP190" s="383"/>
      <c r="AQ190" s="384"/>
      <c r="AR190" s="384">
        <v>0</v>
      </c>
      <c r="AS190" s="384">
        <v>0</v>
      </c>
      <c r="AT190" s="384">
        <v>0</v>
      </c>
      <c r="AU190" s="384"/>
      <c r="AV190" s="384">
        <v>0</v>
      </c>
      <c r="AW190" s="384">
        <v>0</v>
      </c>
      <c r="AX190" s="383">
        <v>0</v>
      </c>
      <c r="AY190" s="383">
        <v>0</v>
      </c>
      <c r="AZ190" s="384"/>
      <c r="BA190" s="384">
        <v>0</v>
      </c>
      <c r="BB190" s="383">
        <v>0</v>
      </c>
      <c r="BC190" s="385">
        <v>0</v>
      </c>
      <c r="BD190" s="385"/>
      <c r="BE190" s="386"/>
      <c r="BF190" s="386">
        <v>0</v>
      </c>
      <c r="BG190" s="386">
        <v>0</v>
      </c>
      <c r="BH190" s="386">
        <v>0</v>
      </c>
      <c r="BI190" s="386"/>
      <c r="BJ190" s="386">
        <v>0</v>
      </c>
      <c r="BK190" s="386">
        <v>0</v>
      </c>
      <c r="BL190" s="385">
        <v>0</v>
      </c>
      <c r="BM190" s="385">
        <v>0</v>
      </c>
      <c r="BN190" s="386"/>
      <c r="BO190" s="386"/>
      <c r="BP190" s="385">
        <v>0</v>
      </c>
      <c r="BQ190" s="387">
        <v>0</v>
      </c>
      <c r="BR190" s="387"/>
      <c r="BS190" s="388"/>
      <c r="BT190" s="388">
        <v>0</v>
      </c>
      <c r="BU190" s="388">
        <v>0</v>
      </c>
      <c r="BV190" s="388">
        <v>0</v>
      </c>
      <c r="BW190" s="388"/>
      <c r="BX190" s="388">
        <v>0</v>
      </c>
      <c r="BY190" s="388">
        <v>0</v>
      </c>
      <c r="BZ190" s="387">
        <v>0</v>
      </c>
      <c r="CA190" s="387">
        <v>0</v>
      </c>
      <c r="CB190" s="388"/>
      <c r="CC190" s="388"/>
      <c r="CD190" s="387">
        <v>0</v>
      </c>
      <c r="CE190" s="389">
        <v>0</v>
      </c>
      <c r="CF190" s="389">
        <v>80776.632249173155</v>
      </c>
      <c r="CG190" s="390"/>
      <c r="CH190" s="390">
        <v>0</v>
      </c>
      <c r="CI190" s="390">
        <v>0</v>
      </c>
      <c r="CJ190" s="390">
        <v>0</v>
      </c>
      <c r="CK190" s="390">
        <v>0</v>
      </c>
      <c r="CL190" s="390">
        <v>0</v>
      </c>
      <c r="CM190" s="390">
        <v>0</v>
      </c>
      <c r="CN190" s="389">
        <v>0</v>
      </c>
      <c r="CO190" s="389">
        <v>0</v>
      </c>
      <c r="CP190" s="390"/>
      <c r="CQ190" s="390"/>
      <c r="CR190" s="389">
        <v>80776.632249173155</v>
      </c>
      <c r="CS190" s="391">
        <v>0</v>
      </c>
      <c r="CT190" s="391"/>
      <c r="CU190" s="392"/>
      <c r="CV190" s="392">
        <v>0</v>
      </c>
      <c r="CW190" s="392">
        <v>0</v>
      </c>
      <c r="CX190" s="392">
        <v>0</v>
      </c>
      <c r="CY190" s="392"/>
      <c r="CZ190" s="392">
        <v>0</v>
      </c>
      <c r="DA190" s="392">
        <v>0</v>
      </c>
      <c r="DB190" s="391">
        <v>0</v>
      </c>
      <c r="DC190" s="391">
        <v>0</v>
      </c>
      <c r="DD190" s="392"/>
      <c r="DE190" s="392"/>
      <c r="DF190" s="391">
        <v>0</v>
      </c>
      <c r="DG190" s="385">
        <v>0</v>
      </c>
      <c r="DH190" s="385"/>
      <c r="DI190" s="386"/>
      <c r="DJ190" s="386">
        <v>0</v>
      </c>
      <c r="DK190" s="386">
        <v>0</v>
      </c>
      <c r="DL190" s="386">
        <v>0</v>
      </c>
      <c r="DM190" s="386"/>
      <c r="DN190" s="386">
        <v>0</v>
      </c>
      <c r="DO190" s="386">
        <v>0</v>
      </c>
      <c r="DP190" s="385">
        <v>0</v>
      </c>
      <c r="DQ190" s="385">
        <v>0</v>
      </c>
      <c r="DR190" s="386"/>
      <c r="DS190" s="386"/>
      <c r="DT190" s="385">
        <v>0</v>
      </c>
      <c r="DU190" s="393">
        <v>0</v>
      </c>
      <c r="DV190" s="393"/>
      <c r="DW190" s="394"/>
      <c r="DX190" s="394">
        <v>0</v>
      </c>
      <c r="DY190" s="394">
        <v>0</v>
      </c>
      <c r="DZ190" s="394">
        <v>0</v>
      </c>
      <c r="EA190" s="394"/>
      <c r="EB190" s="394">
        <v>0</v>
      </c>
      <c r="EC190" s="394">
        <v>0</v>
      </c>
      <c r="ED190" s="393">
        <v>0</v>
      </c>
      <c r="EE190" s="393">
        <v>0</v>
      </c>
      <c r="EF190" s="394"/>
      <c r="EG190" s="394"/>
      <c r="EH190" s="393">
        <v>0</v>
      </c>
      <c r="EI190" s="383">
        <v>0</v>
      </c>
      <c r="EJ190" s="383">
        <v>79045.591472576154</v>
      </c>
      <c r="EK190" s="384"/>
      <c r="EL190" s="384">
        <v>0</v>
      </c>
      <c r="EM190" s="384">
        <v>0</v>
      </c>
      <c r="EN190" s="384">
        <v>0</v>
      </c>
      <c r="EO190" s="384">
        <v>299.3285318559557</v>
      </c>
      <c r="EP190" s="384">
        <v>0</v>
      </c>
      <c r="EQ190" s="384">
        <v>0</v>
      </c>
      <c r="ER190" s="383">
        <v>0</v>
      </c>
      <c r="ES190" s="383">
        <v>0</v>
      </c>
      <c r="ET190" s="384"/>
      <c r="EU190" s="384"/>
      <c r="EV190" s="383">
        <v>79344.920004432104</v>
      </c>
      <c r="EW190" s="381">
        <v>0</v>
      </c>
      <c r="EX190" s="381"/>
      <c r="EY190" s="382"/>
      <c r="EZ190" s="382">
        <v>0</v>
      </c>
      <c r="FA190" s="382">
        <v>0</v>
      </c>
      <c r="FB190" s="382">
        <v>0</v>
      </c>
      <c r="FC190" s="382"/>
      <c r="FD190" s="382">
        <v>0</v>
      </c>
      <c r="FE190" s="382">
        <v>0</v>
      </c>
      <c r="FF190" s="381">
        <v>0</v>
      </c>
      <c r="FG190" s="381">
        <v>0</v>
      </c>
      <c r="FH190" s="382"/>
      <c r="FI190" s="382"/>
      <c r="FJ190" s="381">
        <v>0</v>
      </c>
      <c r="FK190" s="387">
        <v>0</v>
      </c>
      <c r="FL190" s="387"/>
      <c r="FM190" s="388"/>
      <c r="FN190" s="388">
        <v>0</v>
      </c>
      <c r="FO190" s="388">
        <v>0</v>
      </c>
      <c r="FP190" s="388">
        <v>0</v>
      </c>
      <c r="FQ190" s="388"/>
      <c r="FR190" s="388">
        <v>0</v>
      </c>
      <c r="FS190" s="388">
        <v>0</v>
      </c>
      <c r="FT190" s="387">
        <v>0</v>
      </c>
      <c r="FU190" s="387">
        <v>0</v>
      </c>
      <c r="FV190" s="388"/>
      <c r="FW190" s="388"/>
      <c r="FX190" s="387">
        <v>0</v>
      </c>
      <c r="FY190" s="378"/>
      <c r="FZ190" s="395">
        <f t="shared" si="22"/>
        <v>449261.12267665984</v>
      </c>
      <c r="GA190" s="395">
        <f t="shared" si="22"/>
        <v>0</v>
      </c>
      <c r="GB190" s="395">
        <f t="shared" si="22"/>
        <v>1069.4759002770083</v>
      </c>
      <c r="GC190" s="395">
        <f t="shared" si="22"/>
        <v>0</v>
      </c>
      <c r="GD190" s="395">
        <f t="shared" si="22"/>
        <v>0</v>
      </c>
      <c r="GE190" s="395">
        <f t="shared" si="22"/>
        <v>0</v>
      </c>
      <c r="GF190" s="378"/>
      <c r="GG190" s="395">
        <f t="shared" si="17"/>
        <v>289438.89895491058</v>
      </c>
      <c r="GH190" s="395">
        <f t="shared" si="21"/>
        <v>0</v>
      </c>
      <c r="GI190" s="395">
        <f t="shared" si="21"/>
        <v>770.14736842105276</v>
      </c>
      <c r="GJ190" s="395">
        <f t="shared" si="21"/>
        <v>0</v>
      </c>
      <c r="GK190" s="395">
        <f t="shared" si="21"/>
        <v>0</v>
      </c>
      <c r="GL190" s="395">
        <f t="shared" si="21"/>
        <v>0</v>
      </c>
      <c r="GM190" s="395"/>
      <c r="GN190" s="395">
        <v>0</v>
      </c>
      <c r="GO190" s="377">
        <v>0</v>
      </c>
      <c r="GP190" s="378"/>
      <c r="GQ190" s="378"/>
      <c r="GR190" s="378"/>
      <c r="GS190" s="378"/>
      <c r="GT190" s="378"/>
      <c r="GU190" s="378">
        <v>0</v>
      </c>
      <c r="GV190" s="378"/>
      <c r="GW190" s="378"/>
      <c r="GX190" s="378"/>
      <c r="GY190" s="378">
        <f t="shared" si="18"/>
        <v>289438.89895491058</v>
      </c>
      <c r="GZ190" s="378">
        <f t="shared" si="19"/>
        <v>0</v>
      </c>
      <c r="HA190" s="378">
        <f t="shared" si="20"/>
        <v>770.14736842105276</v>
      </c>
    </row>
    <row r="191" spans="1:209" customFormat="1" ht="15">
      <c r="A191" s="266">
        <v>3382</v>
      </c>
      <c r="B191" s="266">
        <v>103467</v>
      </c>
      <c r="C191" s="266" t="s">
        <v>713</v>
      </c>
      <c r="D191" s="175" t="s">
        <v>493</v>
      </c>
      <c r="E191" s="267" t="s">
        <v>573</v>
      </c>
      <c r="F191" s="349" t="s">
        <v>571</v>
      </c>
      <c r="G191" s="320"/>
      <c r="H191" s="377">
        <v>1247819.8869547981</v>
      </c>
      <c r="I191" s="377">
        <v>-5476.7999999999993</v>
      </c>
      <c r="J191" s="377">
        <v>-4557.9799999999996</v>
      </c>
      <c r="K191" s="377">
        <v>1237785.1069547981</v>
      </c>
      <c r="L191" s="378"/>
      <c r="M191" s="379">
        <v>103984.99057956651</v>
      </c>
      <c r="N191" s="379">
        <v>0</v>
      </c>
      <c r="O191" s="380"/>
      <c r="P191" s="380">
        <v>0</v>
      </c>
      <c r="Q191" s="380">
        <v>0</v>
      </c>
      <c r="R191" s="380">
        <v>0</v>
      </c>
      <c r="S191" s="380">
        <v>0</v>
      </c>
      <c r="T191" s="380">
        <v>0</v>
      </c>
      <c r="U191" s="380">
        <v>0</v>
      </c>
      <c r="V191" s="379">
        <v>-456.39999999999992</v>
      </c>
      <c r="W191" s="379">
        <v>-379.83166666666665</v>
      </c>
      <c r="X191" s="380"/>
      <c r="Y191" s="380">
        <v>0</v>
      </c>
      <c r="Z191" s="379">
        <v>103148.75891289985</v>
      </c>
      <c r="AA191" s="381">
        <v>103984.99057956651</v>
      </c>
      <c r="AB191" s="381"/>
      <c r="AC191" s="382"/>
      <c r="AD191" s="382">
        <v>0</v>
      </c>
      <c r="AE191" s="382">
        <v>0</v>
      </c>
      <c r="AF191" s="382">
        <v>0</v>
      </c>
      <c r="AG191" s="382"/>
      <c r="AH191" s="382">
        <v>0</v>
      </c>
      <c r="AI191" s="382">
        <v>0</v>
      </c>
      <c r="AJ191" s="381">
        <v>-456.39999999999992</v>
      </c>
      <c r="AK191" s="381">
        <v>-379.83166666666665</v>
      </c>
      <c r="AL191" s="382"/>
      <c r="AM191" s="382">
        <v>0</v>
      </c>
      <c r="AN191" s="381">
        <v>103148.75891289985</v>
      </c>
      <c r="AO191" s="383">
        <v>103984.99057956651</v>
      </c>
      <c r="AP191" s="383"/>
      <c r="AQ191" s="384"/>
      <c r="AR191" s="384">
        <v>0</v>
      </c>
      <c r="AS191" s="384">
        <v>0</v>
      </c>
      <c r="AT191" s="384">
        <v>0</v>
      </c>
      <c r="AU191" s="384"/>
      <c r="AV191" s="384">
        <v>0</v>
      </c>
      <c r="AW191" s="384">
        <v>0</v>
      </c>
      <c r="AX191" s="383">
        <v>-456.39999999999992</v>
      </c>
      <c r="AY191" s="383">
        <v>-379.83166666666665</v>
      </c>
      <c r="AZ191" s="384"/>
      <c r="BA191" s="384">
        <v>0</v>
      </c>
      <c r="BB191" s="383">
        <v>103148.75891289985</v>
      </c>
      <c r="BC191" s="385">
        <v>103984.99057956651</v>
      </c>
      <c r="BD191" s="385"/>
      <c r="BE191" s="386"/>
      <c r="BF191" s="386">
        <v>0</v>
      </c>
      <c r="BG191" s="386">
        <v>0</v>
      </c>
      <c r="BH191" s="386">
        <v>0</v>
      </c>
      <c r="BI191" s="386"/>
      <c r="BJ191" s="386">
        <v>0</v>
      </c>
      <c r="BK191" s="386">
        <v>0</v>
      </c>
      <c r="BL191" s="385">
        <v>-456.39999999999992</v>
      </c>
      <c r="BM191" s="385">
        <v>-379.83166666666665</v>
      </c>
      <c r="BN191" s="386"/>
      <c r="BO191" s="386"/>
      <c r="BP191" s="385">
        <v>103148.75891289985</v>
      </c>
      <c r="BQ191" s="387">
        <v>103984.99057956651</v>
      </c>
      <c r="BR191" s="387"/>
      <c r="BS191" s="388"/>
      <c r="BT191" s="388">
        <v>0</v>
      </c>
      <c r="BU191" s="388">
        <v>0</v>
      </c>
      <c r="BV191" s="388">
        <v>0</v>
      </c>
      <c r="BW191" s="388"/>
      <c r="BX191" s="388">
        <v>0</v>
      </c>
      <c r="BY191" s="388">
        <v>0</v>
      </c>
      <c r="BZ191" s="387">
        <v>-456.39999999999992</v>
      </c>
      <c r="CA191" s="387">
        <v>-379.83166666666665</v>
      </c>
      <c r="CB191" s="388"/>
      <c r="CC191" s="388"/>
      <c r="CD191" s="387">
        <v>103148.75891289985</v>
      </c>
      <c r="CE191" s="389">
        <v>103984.99057956651</v>
      </c>
      <c r="CF191" s="389">
        <v>0</v>
      </c>
      <c r="CG191" s="390"/>
      <c r="CH191" s="390">
        <v>0</v>
      </c>
      <c r="CI191" s="390">
        <v>0</v>
      </c>
      <c r="CJ191" s="390">
        <v>0</v>
      </c>
      <c r="CK191" s="390">
        <v>0</v>
      </c>
      <c r="CL191" s="390">
        <v>0</v>
      </c>
      <c r="CM191" s="390">
        <v>0</v>
      </c>
      <c r="CN191" s="389">
        <v>-456.39999999999992</v>
      </c>
      <c r="CO191" s="389">
        <v>-379.83166666666665</v>
      </c>
      <c r="CP191" s="390"/>
      <c r="CQ191" s="390"/>
      <c r="CR191" s="389">
        <v>103148.75891289985</v>
      </c>
      <c r="CS191" s="391">
        <v>103984.99057956651</v>
      </c>
      <c r="CT191" s="391"/>
      <c r="CU191" s="392"/>
      <c r="CV191" s="392">
        <v>0</v>
      </c>
      <c r="CW191" s="392">
        <v>0</v>
      </c>
      <c r="CX191" s="392">
        <v>0</v>
      </c>
      <c r="CY191" s="392"/>
      <c r="CZ191" s="392">
        <v>0</v>
      </c>
      <c r="DA191" s="392">
        <v>0</v>
      </c>
      <c r="DB191" s="391">
        <v>-456.39999999999992</v>
      </c>
      <c r="DC191" s="391">
        <v>-379.83166666666665</v>
      </c>
      <c r="DD191" s="392"/>
      <c r="DE191" s="392"/>
      <c r="DF191" s="391">
        <v>103148.75891289985</v>
      </c>
      <c r="DG191" s="385">
        <v>103984.99057956651</v>
      </c>
      <c r="DH191" s="385"/>
      <c r="DI191" s="386"/>
      <c r="DJ191" s="386">
        <v>0</v>
      </c>
      <c r="DK191" s="386">
        <v>0</v>
      </c>
      <c r="DL191" s="386">
        <v>0</v>
      </c>
      <c r="DM191" s="386"/>
      <c r="DN191" s="386">
        <v>0</v>
      </c>
      <c r="DO191" s="386">
        <v>0</v>
      </c>
      <c r="DP191" s="385">
        <v>-456.39999999999992</v>
      </c>
      <c r="DQ191" s="385">
        <v>-379.83166666666665</v>
      </c>
      <c r="DR191" s="386"/>
      <c r="DS191" s="386"/>
      <c r="DT191" s="385">
        <v>103148.75891289985</v>
      </c>
      <c r="DU191" s="393">
        <v>103984.99057956651</v>
      </c>
      <c r="DV191" s="393"/>
      <c r="DW191" s="394"/>
      <c r="DX191" s="394">
        <v>0</v>
      </c>
      <c r="DY191" s="394">
        <v>0</v>
      </c>
      <c r="DZ191" s="394">
        <v>0</v>
      </c>
      <c r="EA191" s="394"/>
      <c r="EB191" s="394">
        <v>0</v>
      </c>
      <c r="EC191" s="394">
        <v>0</v>
      </c>
      <c r="ED191" s="393">
        <v>-456.39999999999992</v>
      </c>
      <c r="EE191" s="393">
        <v>-379.83166666666665</v>
      </c>
      <c r="EF191" s="394"/>
      <c r="EG191" s="394"/>
      <c r="EH191" s="393">
        <v>103148.75891289985</v>
      </c>
      <c r="EI191" s="383">
        <v>103984.99057956651</v>
      </c>
      <c r="EJ191" s="383">
        <v>0</v>
      </c>
      <c r="EK191" s="384"/>
      <c r="EL191" s="384">
        <v>0</v>
      </c>
      <c r="EM191" s="384">
        <v>0</v>
      </c>
      <c r="EN191" s="384">
        <v>0</v>
      </c>
      <c r="EO191" s="384">
        <v>0</v>
      </c>
      <c r="EP191" s="384">
        <v>0</v>
      </c>
      <c r="EQ191" s="384">
        <v>0</v>
      </c>
      <c r="ER191" s="383">
        <v>-456.39999999999992</v>
      </c>
      <c r="ES191" s="383">
        <v>-379.83166666666665</v>
      </c>
      <c r="ET191" s="384"/>
      <c r="EU191" s="384"/>
      <c r="EV191" s="383">
        <v>103148.75891289985</v>
      </c>
      <c r="EW191" s="381">
        <v>103984.99057956651</v>
      </c>
      <c r="EX191" s="381"/>
      <c r="EY191" s="382"/>
      <c r="EZ191" s="382">
        <v>0</v>
      </c>
      <c r="FA191" s="382">
        <v>0</v>
      </c>
      <c r="FB191" s="382">
        <v>0</v>
      </c>
      <c r="FC191" s="382"/>
      <c r="FD191" s="382">
        <v>0</v>
      </c>
      <c r="FE191" s="382">
        <v>0</v>
      </c>
      <c r="FF191" s="381">
        <v>-456.39999999999992</v>
      </c>
      <c r="FG191" s="381">
        <v>-379.83166666666665</v>
      </c>
      <c r="FH191" s="382"/>
      <c r="FI191" s="382"/>
      <c r="FJ191" s="381">
        <v>103148.75891289985</v>
      </c>
      <c r="FK191" s="387">
        <v>103984.99057956651</v>
      </c>
      <c r="FL191" s="387"/>
      <c r="FM191" s="388"/>
      <c r="FN191" s="388">
        <v>0</v>
      </c>
      <c r="FO191" s="388">
        <v>0</v>
      </c>
      <c r="FP191" s="388">
        <v>0</v>
      </c>
      <c r="FQ191" s="388"/>
      <c r="FR191" s="388">
        <v>0</v>
      </c>
      <c r="FS191" s="388">
        <v>0</v>
      </c>
      <c r="FT191" s="387">
        <v>-456.39999999999992</v>
      </c>
      <c r="FU191" s="387">
        <v>-379.83166666666665</v>
      </c>
      <c r="FV191" s="388"/>
      <c r="FW191" s="388"/>
      <c r="FX191" s="387">
        <v>103148.75891289985</v>
      </c>
      <c r="FY191" s="378"/>
      <c r="FZ191" s="395">
        <f t="shared" si="22"/>
        <v>1247819.8869547979</v>
      </c>
      <c r="GA191" s="395">
        <f t="shared" si="22"/>
        <v>0</v>
      </c>
      <c r="GB191" s="395">
        <f t="shared" si="22"/>
        <v>0</v>
      </c>
      <c r="GC191" s="395">
        <f t="shared" si="22"/>
        <v>-5476.7999999999984</v>
      </c>
      <c r="GD191" s="395">
        <f t="shared" si="22"/>
        <v>-4557.9799999999996</v>
      </c>
      <c r="GE191" s="395">
        <f t="shared" si="22"/>
        <v>0</v>
      </c>
      <c r="GF191" s="378"/>
      <c r="GG191" s="395">
        <f t="shared" si="17"/>
        <v>311954.97173869953</v>
      </c>
      <c r="GH191" s="395">
        <f t="shared" si="21"/>
        <v>0</v>
      </c>
      <c r="GI191" s="395">
        <f t="shared" si="21"/>
        <v>0</v>
      </c>
      <c r="GJ191" s="395">
        <f t="shared" si="21"/>
        <v>-1369.1999999999998</v>
      </c>
      <c r="GK191" s="395">
        <f t="shared" si="21"/>
        <v>-1139.4949999999999</v>
      </c>
      <c r="GL191" s="395">
        <f t="shared" si="21"/>
        <v>0</v>
      </c>
      <c r="GM191" s="395"/>
      <c r="GN191" s="395">
        <v>0</v>
      </c>
      <c r="GO191" s="378">
        <v>0</v>
      </c>
      <c r="GP191" s="378"/>
      <c r="GQ191" s="378"/>
      <c r="GR191" s="378"/>
      <c r="GS191" s="378"/>
      <c r="GT191" s="378"/>
      <c r="GU191" s="378">
        <v>7379</v>
      </c>
      <c r="GV191" s="378"/>
      <c r="GW191" s="378"/>
      <c r="GX191" s="378"/>
      <c r="GY191" s="378">
        <f t="shared" si="18"/>
        <v>311954.97173869953</v>
      </c>
      <c r="GZ191" s="378">
        <f t="shared" si="19"/>
        <v>0</v>
      </c>
      <c r="HA191" s="378">
        <f t="shared" si="20"/>
        <v>0</v>
      </c>
    </row>
    <row r="192" spans="1:209" customFormat="1" ht="15">
      <c r="A192" s="266">
        <v>3346</v>
      </c>
      <c r="B192" s="266">
        <v>103439</v>
      </c>
      <c r="C192" s="266" t="s">
        <v>715</v>
      </c>
      <c r="D192" s="175" t="s">
        <v>495</v>
      </c>
      <c r="E192" s="267" t="s">
        <v>573</v>
      </c>
      <c r="F192" s="349" t="s">
        <v>571</v>
      </c>
      <c r="G192" s="320"/>
      <c r="H192" s="377">
        <v>2309733.8227088503</v>
      </c>
      <c r="I192" s="377">
        <v>-9284.48</v>
      </c>
      <c r="J192" s="377">
        <v>-7128.45</v>
      </c>
      <c r="K192" s="377">
        <v>2293320.8927088501</v>
      </c>
      <c r="L192" s="378"/>
      <c r="M192" s="379">
        <v>192477.81855907085</v>
      </c>
      <c r="N192" s="379">
        <v>26360.469473684214</v>
      </c>
      <c r="O192" s="380"/>
      <c r="P192" s="380">
        <v>0</v>
      </c>
      <c r="Q192" s="380">
        <v>0</v>
      </c>
      <c r="R192" s="380">
        <v>0</v>
      </c>
      <c r="S192" s="380">
        <v>0</v>
      </c>
      <c r="T192" s="380">
        <v>0</v>
      </c>
      <c r="U192" s="380">
        <v>0</v>
      </c>
      <c r="V192" s="379">
        <v>-773.70666666666659</v>
      </c>
      <c r="W192" s="379">
        <v>-594.03750000000002</v>
      </c>
      <c r="X192" s="380"/>
      <c r="Y192" s="380">
        <v>0</v>
      </c>
      <c r="Z192" s="379">
        <v>217470.54386608838</v>
      </c>
      <c r="AA192" s="381">
        <v>192477.81855907085</v>
      </c>
      <c r="AB192" s="381"/>
      <c r="AC192" s="382"/>
      <c r="AD192" s="382">
        <v>0</v>
      </c>
      <c r="AE192" s="382">
        <v>0</v>
      </c>
      <c r="AF192" s="382">
        <v>0</v>
      </c>
      <c r="AG192" s="382"/>
      <c r="AH192" s="382">
        <v>0</v>
      </c>
      <c r="AI192" s="382">
        <v>0</v>
      </c>
      <c r="AJ192" s="381">
        <v>-773.70666666666659</v>
      </c>
      <c r="AK192" s="381">
        <v>-594.03750000000002</v>
      </c>
      <c r="AL192" s="382"/>
      <c r="AM192" s="382">
        <v>0</v>
      </c>
      <c r="AN192" s="381">
        <v>191110.07439240417</v>
      </c>
      <c r="AO192" s="383">
        <v>192477.81855907085</v>
      </c>
      <c r="AP192" s="383"/>
      <c r="AQ192" s="384"/>
      <c r="AR192" s="384">
        <v>0</v>
      </c>
      <c r="AS192" s="384">
        <v>0</v>
      </c>
      <c r="AT192" s="384">
        <v>0</v>
      </c>
      <c r="AU192" s="384"/>
      <c r="AV192" s="384">
        <v>0</v>
      </c>
      <c r="AW192" s="384">
        <v>0</v>
      </c>
      <c r="AX192" s="383">
        <v>-773.70666666666659</v>
      </c>
      <c r="AY192" s="383">
        <v>-594.03750000000002</v>
      </c>
      <c r="AZ192" s="384"/>
      <c r="BA192" s="384">
        <v>0</v>
      </c>
      <c r="BB192" s="383">
        <v>191110.07439240417</v>
      </c>
      <c r="BC192" s="385">
        <v>192477.81855907085</v>
      </c>
      <c r="BD192" s="385"/>
      <c r="BE192" s="386"/>
      <c r="BF192" s="386">
        <v>0</v>
      </c>
      <c r="BG192" s="386">
        <v>0</v>
      </c>
      <c r="BH192" s="386">
        <v>0</v>
      </c>
      <c r="BI192" s="386"/>
      <c r="BJ192" s="386">
        <v>0</v>
      </c>
      <c r="BK192" s="386">
        <v>0</v>
      </c>
      <c r="BL192" s="385">
        <v>-773.70666666666659</v>
      </c>
      <c r="BM192" s="385">
        <v>-594.03750000000002</v>
      </c>
      <c r="BN192" s="386"/>
      <c r="BO192" s="386"/>
      <c r="BP192" s="385">
        <v>191110.07439240417</v>
      </c>
      <c r="BQ192" s="387">
        <v>192477.81855907085</v>
      </c>
      <c r="BR192" s="387"/>
      <c r="BS192" s="388"/>
      <c r="BT192" s="388">
        <v>0</v>
      </c>
      <c r="BU192" s="388">
        <v>0</v>
      </c>
      <c r="BV192" s="388">
        <v>0</v>
      </c>
      <c r="BW192" s="388"/>
      <c r="BX192" s="388">
        <v>0</v>
      </c>
      <c r="BY192" s="388">
        <v>0</v>
      </c>
      <c r="BZ192" s="387">
        <v>-773.70666666666659</v>
      </c>
      <c r="CA192" s="387">
        <v>-594.03750000000002</v>
      </c>
      <c r="CB192" s="388"/>
      <c r="CC192" s="388"/>
      <c r="CD192" s="387">
        <v>191110.07439240417</v>
      </c>
      <c r="CE192" s="389">
        <v>192477.81855907085</v>
      </c>
      <c r="CF192" s="389">
        <v>24763.00210526316</v>
      </c>
      <c r="CG192" s="390"/>
      <c r="CH192" s="390">
        <v>0</v>
      </c>
      <c r="CI192" s="390">
        <v>0</v>
      </c>
      <c r="CJ192" s="390">
        <v>0</v>
      </c>
      <c r="CK192" s="390">
        <v>0</v>
      </c>
      <c r="CL192" s="390">
        <v>0</v>
      </c>
      <c r="CM192" s="390">
        <v>0</v>
      </c>
      <c r="CN192" s="389">
        <v>-773.70666666666659</v>
      </c>
      <c r="CO192" s="389">
        <v>-594.03750000000002</v>
      </c>
      <c r="CP192" s="390"/>
      <c r="CQ192" s="390"/>
      <c r="CR192" s="389">
        <v>215873.07649766732</v>
      </c>
      <c r="CS192" s="391">
        <v>192477.81855907085</v>
      </c>
      <c r="CT192" s="391"/>
      <c r="CU192" s="392"/>
      <c r="CV192" s="392">
        <v>0</v>
      </c>
      <c r="CW192" s="392">
        <v>0</v>
      </c>
      <c r="CX192" s="392">
        <v>0</v>
      </c>
      <c r="CY192" s="392"/>
      <c r="CZ192" s="392">
        <v>0</v>
      </c>
      <c r="DA192" s="392">
        <v>0</v>
      </c>
      <c r="DB192" s="391">
        <v>-773.70666666666659</v>
      </c>
      <c r="DC192" s="391">
        <v>-594.03750000000002</v>
      </c>
      <c r="DD192" s="392"/>
      <c r="DE192" s="392"/>
      <c r="DF192" s="391">
        <v>191110.07439240417</v>
      </c>
      <c r="DG192" s="385">
        <v>192477.81855907085</v>
      </c>
      <c r="DH192" s="385"/>
      <c r="DI192" s="386"/>
      <c r="DJ192" s="386">
        <v>0</v>
      </c>
      <c r="DK192" s="386">
        <v>0</v>
      </c>
      <c r="DL192" s="386">
        <v>0</v>
      </c>
      <c r="DM192" s="386"/>
      <c r="DN192" s="386">
        <v>0</v>
      </c>
      <c r="DO192" s="386">
        <v>0</v>
      </c>
      <c r="DP192" s="385">
        <v>-773.70666666666659</v>
      </c>
      <c r="DQ192" s="385">
        <v>-594.03750000000002</v>
      </c>
      <c r="DR192" s="386"/>
      <c r="DS192" s="386"/>
      <c r="DT192" s="385">
        <v>191110.07439240417</v>
      </c>
      <c r="DU192" s="393">
        <v>192477.81855907085</v>
      </c>
      <c r="DV192" s="393"/>
      <c r="DW192" s="394"/>
      <c r="DX192" s="394">
        <v>0</v>
      </c>
      <c r="DY192" s="394">
        <v>0</v>
      </c>
      <c r="DZ192" s="394">
        <v>0</v>
      </c>
      <c r="EA192" s="394"/>
      <c r="EB192" s="394">
        <v>0</v>
      </c>
      <c r="EC192" s="394">
        <v>0</v>
      </c>
      <c r="ED192" s="393">
        <v>-773.70666666666659</v>
      </c>
      <c r="EE192" s="393">
        <v>-594.03750000000002</v>
      </c>
      <c r="EF192" s="394"/>
      <c r="EG192" s="394"/>
      <c r="EH192" s="393">
        <v>191110.07439240417</v>
      </c>
      <c r="EI192" s="383">
        <v>192477.81855907085</v>
      </c>
      <c r="EJ192" s="383">
        <v>22928.254404432133</v>
      </c>
      <c r="EK192" s="384"/>
      <c r="EL192" s="384">
        <v>0</v>
      </c>
      <c r="EM192" s="384">
        <v>0</v>
      </c>
      <c r="EN192" s="384">
        <v>0</v>
      </c>
      <c r="EO192" s="384">
        <v>0</v>
      </c>
      <c r="EP192" s="384">
        <v>0</v>
      </c>
      <c r="EQ192" s="384">
        <v>0</v>
      </c>
      <c r="ER192" s="383">
        <v>-773.70666666666659</v>
      </c>
      <c r="ES192" s="383">
        <v>-594.03750000000002</v>
      </c>
      <c r="ET192" s="384"/>
      <c r="EU192" s="384"/>
      <c r="EV192" s="383">
        <v>214038.32879683631</v>
      </c>
      <c r="EW192" s="381">
        <v>192477.81855907085</v>
      </c>
      <c r="EX192" s="381"/>
      <c r="EY192" s="382"/>
      <c r="EZ192" s="382">
        <v>0</v>
      </c>
      <c r="FA192" s="382">
        <v>0</v>
      </c>
      <c r="FB192" s="382">
        <v>0</v>
      </c>
      <c r="FC192" s="382"/>
      <c r="FD192" s="382">
        <v>0</v>
      </c>
      <c r="FE192" s="382">
        <v>0</v>
      </c>
      <c r="FF192" s="381">
        <v>-773.70666666666659</v>
      </c>
      <c r="FG192" s="381">
        <v>-594.03750000000002</v>
      </c>
      <c r="FH192" s="382"/>
      <c r="FI192" s="382"/>
      <c r="FJ192" s="381">
        <v>191110.07439240417</v>
      </c>
      <c r="FK192" s="387">
        <v>192477.81855907085</v>
      </c>
      <c r="FL192" s="387"/>
      <c r="FM192" s="388"/>
      <c r="FN192" s="388">
        <v>0</v>
      </c>
      <c r="FO192" s="388">
        <v>0</v>
      </c>
      <c r="FP192" s="388">
        <v>0</v>
      </c>
      <c r="FQ192" s="388"/>
      <c r="FR192" s="388">
        <v>0</v>
      </c>
      <c r="FS192" s="388">
        <v>0</v>
      </c>
      <c r="FT192" s="387">
        <v>-773.70666666666659</v>
      </c>
      <c r="FU192" s="387">
        <v>-594.03750000000002</v>
      </c>
      <c r="FV192" s="388"/>
      <c r="FW192" s="388"/>
      <c r="FX192" s="387">
        <v>191110.07439240417</v>
      </c>
      <c r="FY192" s="378"/>
      <c r="FZ192" s="395">
        <f t="shared" si="22"/>
        <v>2383785.5486922297</v>
      </c>
      <c r="GA192" s="395">
        <f t="shared" si="22"/>
        <v>0</v>
      </c>
      <c r="GB192" s="395">
        <f t="shared" si="22"/>
        <v>0</v>
      </c>
      <c r="GC192" s="395">
        <f t="shared" si="22"/>
        <v>-9284.4800000000014</v>
      </c>
      <c r="GD192" s="395">
        <f t="shared" si="22"/>
        <v>-7128.4500000000016</v>
      </c>
      <c r="GE192" s="395">
        <f t="shared" si="22"/>
        <v>0</v>
      </c>
      <c r="GF192" s="378"/>
      <c r="GG192" s="395">
        <f t="shared" si="17"/>
        <v>603793.92515089677</v>
      </c>
      <c r="GH192" s="395">
        <f t="shared" si="21"/>
        <v>0</v>
      </c>
      <c r="GI192" s="395">
        <f t="shared" si="21"/>
        <v>0</v>
      </c>
      <c r="GJ192" s="395">
        <f t="shared" si="21"/>
        <v>-2321.12</v>
      </c>
      <c r="GK192" s="395">
        <f t="shared" si="21"/>
        <v>-1782.1125000000002</v>
      </c>
      <c r="GL192" s="395">
        <f t="shared" si="21"/>
        <v>0</v>
      </c>
      <c r="GM192" s="395"/>
      <c r="GN192" s="395">
        <v>0</v>
      </c>
      <c r="GO192" s="378">
        <v>0</v>
      </c>
      <c r="GP192" s="378"/>
      <c r="GQ192" s="378"/>
      <c r="GR192" s="378"/>
      <c r="GS192" s="378"/>
      <c r="GT192" s="378"/>
      <c r="GU192" s="378">
        <v>9623.93</v>
      </c>
      <c r="GV192" s="378"/>
      <c r="GW192" s="378"/>
      <c r="GX192" s="378"/>
      <c r="GY192" s="378">
        <f t="shared" si="18"/>
        <v>603793.92515089677</v>
      </c>
      <c r="GZ192" s="378">
        <f t="shared" si="19"/>
        <v>0</v>
      </c>
      <c r="HA192" s="378">
        <f t="shared" si="20"/>
        <v>0</v>
      </c>
    </row>
    <row r="193" spans="1:209" customFormat="1" ht="15">
      <c r="A193" s="266">
        <v>1009</v>
      </c>
      <c r="B193" s="266">
        <v>103124</v>
      </c>
      <c r="C193" s="266" t="s">
        <v>717</v>
      </c>
      <c r="D193" s="175" t="s">
        <v>497</v>
      </c>
      <c r="E193" s="267" t="s">
        <v>570</v>
      </c>
      <c r="F193" s="349" t="s">
        <v>571</v>
      </c>
      <c r="G193" s="320"/>
      <c r="H193" s="377">
        <v>0</v>
      </c>
      <c r="I193" s="377">
        <v>0</v>
      </c>
      <c r="J193" s="377">
        <v>0</v>
      </c>
      <c r="K193" s="377">
        <v>0</v>
      </c>
      <c r="L193" s="378"/>
      <c r="M193" s="379">
        <v>0</v>
      </c>
      <c r="N193" s="379">
        <v>437466.23691517743</v>
      </c>
      <c r="O193" s="380"/>
      <c r="P193" s="380">
        <v>0</v>
      </c>
      <c r="Q193" s="380">
        <v>0</v>
      </c>
      <c r="R193" s="380">
        <v>0</v>
      </c>
      <c r="S193" s="380">
        <v>0</v>
      </c>
      <c r="T193" s="380">
        <v>0</v>
      </c>
      <c r="U193" s="380">
        <v>0</v>
      </c>
      <c r="V193" s="379">
        <v>0</v>
      </c>
      <c r="W193" s="379">
        <v>0</v>
      </c>
      <c r="X193" s="380"/>
      <c r="Y193" s="380">
        <v>0</v>
      </c>
      <c r="Z193" s="379">
        <v>437466.23691517743</v>
      </c>
      <c r="AA193" s="381">
        <v>0</v>
      </c>
      <c r="AB193" s="381"/>
      <c r="AC193" s="382"/>
      <c r="AD193" s="382">
        <v>0</v>
      </c>
      <c r="AE193" s="382">
        <v>0</v>
      </c>
      <c r="AF193" s="382">
        <v>0</v>
      </c>
      <c r="AG193" s="382"/>
      <c r="AH193" s="382">
        <v>0</v>
      </c>
      <c r="AI193" s="382">
        <v>0</v>
      </c>
      <c r="AJ193" s="381">
        <v>0</v>
      </c>
      <c r="AK193" s="381">
        <v>0</v>
      </c>
      <c r="AL193" s="382"/>
      <c r="AM193" s="382">
        <v>0</v>
      </c>
      <c r="AN193" s="381">
        <v>0</v>
      </c>
      <c r="AO193" s="383">
        <v>0</v>
      </c>
      <c r="AP193" s="383"/>
      <c r="AQ193" s="384"/>
      <c r="AR193" s="384">
        <v>0</v>
      </c>
      <c r="AS193" s="384">
        <v>0</v>
      </c>
      <c r="AT193" s="384">
        <v>0</v>
      </c>
      <c r="AU193" s="384"/>
      <c r="AV193" s="384">
        <v>0</v>
      </c>
      <c r="AW193" s="384">
        <v>0</v>
      </c>
      <c r="AX193" s="383">
        <v>0</v>
      </c>
      <c r="AY193" s="383">
        <v>0</v>
      </c>
      <c r="AZ193" s="384"/>
      <c r="BA193" s="384">
        <v>0</v>
      </c>
      <c r="BB193" s="383">
        <v>0</v>
      </c>
      <c r="BC193" s="385">
        <v>0</v>
      </c>
      <c r="BD193" s="385"/>
      <c r="BE193" s="386"/>
      <c r="BF193" s="386">
        <v>0</v>
      </c>
      <c r="BG193" s="386">
        <v>0</v>
      </c>
      <c r="BH193" s="386">
        <v>0</v>
      </c>
      <c r="BI193" s="386"/>
      <c r="BJ193" s="386">
        <v>0</v>
      </c>
      <c r="BK193" s="386">
        <v>0</v>
      </c>
      <c r="BL193" s="385">
        <v>0</v>
      </c>
      <c r="BM193" s="385">
        <v>0</v>
      </c>
      <c r="BN193" s="386"/>
      <c r="BO193" s="386"/>
      <c r="BP193" s="385">
        <v>0</v>
      </c>
      <c r="BQ193" s="387">
        <v>0</v>
      </c>
      <c r="BR193" s="387"/>
      <c r="BS193" s="388"/>
      <c r="BT193" s="388">
        <v>0</v>
      </c>
      <c r="BU193" s="388">
        <v>0</v>
      </c>
      <c r="BV193" s="388">
        <v>0</v>
      </c>
      <c r="BW193" s="388"/>
      <c r="BX193" s="388">
        <v>0</v>
      </c>
      <c r="BY193" s="388">
        <v>0</v>
      </c>
      <c r="BZ193" s="387">
        <v>0</v>
      </c>
      <c r="CA193" s="387">
        <v>0</v>
      </c>
      <c r="CB193" s="388"/>
      <c r="CC193" s="388"/>
      <c r="CD193" s="387">
        <v>0</v>
      </c>
      <c r="CE193" s="389">
        <v>0</v>
      </c>
      <c r="CF193" s="389">
        <v>105444.76751496099</v>
      </c>
      <c r="CG193" s="390"/>
      <c r="CH193" s="390">
        <v>0</v>
      </c>
      <c r="CI193" s="390">
        <v>0</v>
      </c>
      <c r="CJ193" s="390">
        <v>0</v>
      </c>
      <c r="CK193" s="390">
        <v>0</v>
      </c>
      <c r="CL193" s="390">
        <v>0</v>
      </c>
      <c r="CM193" s="390">
        <v>0</v>
      </c>
      <c r="CN193" s="389">
        <v>0</v>
      </c>
      <c r="CO193" s="389">
        <v>0</v>
      </c>
      <c r="CP193" s="390"/>
      <c r="CQ193" s="390"/>
      <c r="CR193" s="389">
        <v>105444.76751496099</v>
      </c>
      <c r="CS193" s="391">
        <v>0</v>
      </c>
      <c r="CT193" s="391"/>
      <c r="CU193" s="392"/>
      <c r="CV193" s="392">
        <v>0</v>
      </c>
      <c r="CW193" s="392">
        <v>0</v>
      </c>
      <c r="CX193" s="392">
        <v>0</v>
      </c>
      <c r="CY193" s="392"/>
      <c r="CZ193" s="392">
        <v>0</v>
      </c>
      <c r="DA193" s="392">
        <v>0</v>
      </c>
      <c r="DB193" s="391">
        <v>0</v>
      </c>
      <c r="DC193" s="391">
        <v>0</v>
      </c>
      <c r="DD193" s="392"/>
      <c r="DE193" s="392"/>
      <c r="DF193" s="391">
        <v>0</v>
      </c>
      <c r="DG193" s="385">
        <v>0</v>
      </c>
      <c r="DH193" s="385"/>
      <c r="DI193" s="386"/>
      <c r="DJ193" s="386">
        <v>0</v>
      </c>
      <c r="DK193" s="386">
        <v>0</v>
      </c>
      <c r="DL193" s="386">
        <v>0</v>
      </c>
      <c r="DM193" s="386"/>
      <c r="DN193" s="386">
        <v>0</v>
      </c>
      <c r="DO193" s="386">
        <v>0</v>
      </c>
      <c r="DP193" s="385">
        <v>0</v>
      </c>
      <c r="DQ193" s="385">
        <v>0</v>
      </c>
      <c r="DR193" s="386"/>
      <c r="DS193" s="386"/>
      <c r="DT193" s="385">
        <v>0</v>
      </c>
      <c r="DU193" s="393">
        <v>0</v>
      </c>
      <c r="DV193" s="393"/>
      <c r="DW193" s="394"/>
      <c r="DX193" s="394">
        <v>0</v>
      </c>
      <c r="DY193" s="394">
        <v>0</v>
      </c>
      <c r="DZ193" s="394">
        <v>0</v>
      </c>
      <c r="EA193" s="394"/>
      <c r="EB193" s="394">
        <v>0</v>
      </c>
      <c r="EC193" s="394">
        <v>0</v>
      </c>
      <c r="ED193" s="393">
        <v>0</v>
      </c>
      <c r="EE193" s="393">
        <v>0</v>
      </c>
      <c r="EF193" s="394"/>
      <c r="EG193" s="394"/>
      <c r="EH193" s="393">
        <v>0</v>
      </c>
      <c r="EI193" s="383">
        <v>0</v>
      </c>
      <c r="EJ193" s="383">
        <v>121502.61274238228</v>
      </c>
      <c r="EK193" s="384"/>
      <c r="EL193" s="384">
        <v>0</v>
      </c>
      <c r="EM193" s="384">
        <v>0</v>
      </c>
      <c r="EN193" s="384">
        <v>0</v>
      </c>
      <c r="EO193" s="384">
        <v>0</v>
      </c>
      <c r="EP193" s="384">
        <v>0</v>
      </c>
      <c r="EQ193" s="384">
        <v>0</v>
      </c>
      <c r="ER193" s="383">
        <v>0</v>
      </c>
      <c r="ES193" s="383">
        <v>0</v>
      </c>
      <c r="ET193" s="384"/>
      <c r="EU193" s="384"/>
      <c r="EV193" s="383">
        <v>121502.61274238228</v>
      </c>
      <c r="EW193" s="381">
        <v>0</v>
      </c>
      <c r="EX193" s="381"/>
      <c r="EY193" s="382"/>
      <c r="EZ193" s="382">
        <v>0</v>
      </c>
      <c r="FA193" s="382">
        <v>0</v>
      </c>
      <c r="FB193" s="382">
        <v>0</v>
      </c>
      <c r="FC193" s="382"/>
      <c r="FD193" s="382">
        <v>0</v>
      </c>
      <c r="FE193" s="382">
        <v>0</v>
      </c>
      <c r="FF193" s="381">
        <v>0</v>
      </c>
      <c r="FG193" s="381">
        <v>0</v>
      </c>
      <c r="FH193" s="382"/>
      <c r="FI193" s="382"/>
      <c r="FJ193" s="381">
        <v>0</v>
      </c>
      <c r="FK193" s="387">
        <v>0</v>
      </c>
      <c r="FL193" s="387"/>
      <c r="FM193" s="388"/>
      <c r="FN193" s="388">
        <v>0</v>
      </c>
      <c r="FO193" s="388">
        <v>0</v>
      </c>
      <c r="FP193" s="388">
        <v>0</v>
      </c>
      <c r="FQ193" s="388"/>
      <c r="FR193" s="388">
        <v>0</v>
      </c>
      <c r="FS193" s="388">
        <v>0</v>
      </c>
      <c r="FT193" s="387">
        <v>0</v>
      </c>
      <c r="FU193" s="387">
        <v>0</v>
      </c>
      <c r="FV193" s="388"/>
      <c r="FW193" s="388"/>
      <c r="FX193" s="387">
        <v>0</v>
      </c>
      <c r="FY193" s="378"/>
      <c r="FZ193" s="395">
        <f t="shared" si="22"/>
        <v>664413.61717252061</v>
      </c>
      <c r="GA193" s="395">
        <f t="shared" si="22"/>
        <v>0</v>
      </c>
      <c r="GB193" s="395">
        <f t="shared" si="22"/>
        <v>0</v>
      </c>
      <c r="GC193" s="395">
        <f t="shared" si="22"/>
        <v>0</v>
      </c>
      <c r="GD193" s="395">
        <f t="shared" si="22"/>
        <v>0</v>
      </c>
      <c r="GE193" s="395">
        <f t="shared" si="22"/>
        <v>0</v>
      </c>
      <c r="GF193" s="378"/>
      <c r="GG193" s="395">
        <f t="shared" si="17"/>
        <v>437466.23691517743</v>
      </c>
      <c r="GH193" s="395">
        <f t="shared" si="21"/>
        <v>0</v>
      </c>
      <c r="GI193" s="395">
        <f t="shared" si="21"/>
        <v>0</v>
      </c>
      <c r="GJ193" s="395">
        <f t="shared" si="21"/>
        <v>0</v>
      </c>
      <c r="GK193" s="395">
        <f t="shared" si="21"/>
        <v>0</v>
      </c>
      <c r="GL193" s="395">
        <f t="shared" si="21"/>
        <v>0</v>
      </c>
      <c r="GM193" s="395"/>
      <c r="GN193" s="395">
        <v>0</v>
      </c>
      <c r="GO193" s="378">
        <v>0</v>
      </c>
      <c r="GP193" s="378"/>
      <c r="GQ193" s="378"/>
      <c r="GR193" s="378"/>
      <c r="GS193" s="378"/>
      <c r="GT193" s="378"/>
      <c r="GU193" s="378">
        <v>0</v>
      </c>
      <c r="GV193" s="378"/>
      <c r="GW193" s="378"/>
      <c r="GX193" s="378"/>
      <c r="GY193" s="378">
        <f t="shared" si="18"/>
        <v>437466.23691517743</v>
      </c>
      <c r="GZ193" s="378">
        <f t="shared" si="19"/>
        <v>0</v>
      </c>
      <c r="HA193" s="378">
        <f t="shared" si="20"/>
        <v>0</v>
      </c>
    </row>
    <row r="194" spans="1:209" customFormat="1" ht="15">
      <c r="A194" s="266">
        <v>1019</v>
      </c>
      <c r="B194" s="266">
        <v>103132</v>
      </c>
      <c r="C194" s="266" t="s">
        <v>775</v>
      </c>
      <c r="D194" s="175" t="s">
        <v>554</v>
      </c>
      <c r="E194" s="267" t="s">
        <v>570</v>
      </c>
      <c r="F194" s="349" t="s">
        <v>571</v>
      </c>
      <c r="G194" s="320"/>
      <c r="H194" s="377">
        <v>0</v>
      </c>
      <c r="I194" s="377">
        <v>0</v>
      </c>
      <c r="J194" s="377">
        <v>0</v>
      </c>
      <c r="K194" s="377">
        <v>0</v>
      </c>
      <c r="L194" s="378"/>
      <c r="M194" s="379">
        <v>0</v>
      </c>
      <c r="N194" s="379">
        <v>441229.0711987362</v>
      </c>
      <c r="O194" s="380"/>
      <c r="P194" s="380">
        <v>0</v>
      </c>
      <c r="Q194" s="380">
        <v>0</v>
      </c>
      <c r="R194" s="380">
        <v>0</v>
      </c>
      <c r="S194" s="380">
        <v>256.7157894736842</v>
      </c>
      <c r="T194" s="380">
        <v>0</v>
      </c>
      <c r="U194" s="380">
        <v>0</v>
      </c>
      <c r="V194" s="379">
        <v>0</v>
      </c>
      <c r="W194" s="379">
        <v>0</v>
      </c>
      <c r="X194" s="380"/>
      <c r="Y194" s="380">
        <v>0</v>
      </c>
      <c r="Z194" s="379">
        <v>441485.78698820987</v>
      </c>
      <c r="AA194" s="381">
        <v>0</v>
      </c>
      <c r="AB194" s="381"/>
      <c r="AC194" s="382"/>
      <c r="AD194" s="382">
        <v>0</v>
      </c>
      <c r="AE194" s="382">
        <v>0</v>
      </c>
      <c r="AF194" s="382">
        <v>0</v>
      </c>
      <c r="AG194" s="382"/>
      <c r="AH194" s="382">
        <v>0</v>
      </c>
      <c r="AI194" s="382">
        <v>0</v>
      </c>
      <c r="AJ194" s="381">
        <v>0</v>
      </c>
      <c r="AK194" s="381">
        <v>0</v>
      </c>
      <c r="AL194" s="382"/>
      <c r="AM194" s="382">
        <v>0</v>
      </c>
      <c r="AN194" s="381">
        <v>0</v>
      </c>
      <c r="AO194" s="383">
        <v>0</v>
      </c>
      <c r="AP194" s="383"/>
      <c r="AQ194" s="384"/>
      <c r="AR194" s="384">
        <v>0</v>
      </c>
      <c r="AS194" s="384">
        <v>0</v>
      </c>
      <c r="AT194" s="384">
        <v>0</v>
      </c>
      <c r="AU194" s="384"/>
      <c r="AV194" s="384">
        <v>0</v>
      </c>
      <c r="AW194" s="384">
        <v>0</v>
      </c>
      <c r="AX194" s="383">
        <v>0</v>
      </c>
      <c r="AY194" s="383">
        <v>0</v>
      </c>
      <c r="AZ194" s="384"/>
      <c r="BA194" s="384">
        <v>0</v>
      </c>
      <c r="BB194" s="383">
        <v>0</v>
      </c>
      <c r="BC194" s="385">
        <v>0</v>
      </c>
      <c r="BD194" s="385"/>
      <c r="BE194" s="386"/>
      <c r="BF194" s="386">
        <v>0</v>
      </c>
      <c r="BG194" s="386">
        <v>0</v>
      </c>
      <c r="BH194" s="386">
        <v>0</v>
      </c>
      <c r="BI194" s="386"/>
      <c r="BJ194" s="386">
        <v>0</v>
      </c>
      <c r="BK194" s="386">
        <v>0</v>
      </c>
      <c r="BL194" s="385">
        <v>0</v>
      </c>
      <c r="BM194" s="385">
        <v>0</v>
      </c>
      <c r="BN194" s="386"/>
      <c r="BO194" s="386"/>
      <c r="BP194" s="385">
        <v>0</v>
      </c>
      <c r="BQ194" s="387">
        <v>0</v>
      </c>
      <c r="BR194" s="387"/>
      <c r="BS194" s="388"/>
      <c r="BT194" s="388">
        <v>0</v>
      </c>
      <c r="BU194" s="388">
        <v>0</v>
      </c>
      <c r="BV194" s="388">
        <v>0</v>
      </c>
      <c r="BW194" s="388"/>
      <c r="BX194" s="388">
        <v>0</v>
      </c>
      <c r="BY194" s="388">
        <v>0</v>
      </c>
      <c r="BZ194" s="387">
        <v>0</v>
      </c>
      <c r="CA194" s="387">
        <v>0</v>
      </c>
      <c r="CB194" s="388"/>
      <c r="CC194" s="388"/>
      <c r="CD194" s="387">
        <v>0</v>
      </c>
      <c r="CE194" s="389">
        <v>0</v>
      </c>
      <c r="CF194" s="389">
        <v>141324.82049354364</v>
      </c>
      <c r="CG194" s="390"/>
      <c r="CH194" s="390">
        <v>0</v>
      </c>
      <c r="CI194" s="390">
        <v>0</v>
      </c>
      <c r="CJ194" s="390">
        <v>0</v>
      </c>
      <c r="CK194" s="390">
        <v>0</v>
      </c>
      <c r="CL194" s="390">
        <v>0</v>
      </c>
      <c r="CM194" s="390">
        <v>0</v>
      </c>
      <c r="CN194" s="389">
        <v>0</v>
      </c>
      <c r="CO194" s="389">
        <v>0</v>
      </c>
      <c r="CP194" s="390"/>
      <c r="CQ194" s="390"/>
      <c r="CR194" s="389">
        <v>141324.82049354364</v>
      </c>
      <c r="CS194" s="391">
        <v>0</v>
      </c>
      <c r="CT194" s="391"/>
      <c r="CU194" s="392"/>
      <c r="CV194" s="392">
        <v>0</v>
      </c>
      <c r="CW194" s="392">
        <v>0</v>
      </c>
      <c r="CX194" s="392">
        <v>0</v>
      </c>
      <c r="CY194" s="392"/>
      <c r="CZ194" s="392">
        <v>0</v>
      </c>
      <c r="DA194" s="392">
        <v>0</v>
      </c>
      <c r="DB194" s="391">
        <v>0</v>
      </c>
      <c r="DC194" s="391">
        <v>0</v>
      </c>
      <c r="DD194" s="392"/>
      <c r="DE194" s="392"/>
      <c r="DF194" s="391">
        <v>0</v>
      </c>
      <c r="DG194" s="385">
        <v>0</v>
      </c>
      <c r="DH194" s="385"/>
      <c r="DI194" s="386"/>
      <c r="DJ194" s="386">
        <v>0</v>
      </c>
      <c r="DK194" s="386">
        <v>0</v>
      </c>
      <c r="DL194" s="386">
        <v>0</v>
      </c>
      <c r="DM194" s="386"/>
      <c r="DN194" s="386">
        <v>0</v>
      </c>
      <c r="DO194" s="386">
        <v>0</v>
      </c>
      <c r="DP194" s="385">
        <v>0</v>
      </c>
      <c r="DQ194" s="385">
        <v>0</v>
      </c>
      <c r="DR194" s="386"/>
      <c r="DS194" s="386"/>
      <c r="DT194" s="385">
        <v>0</v>
      </c>
      <c r="DU194" s="393">
        <v>0</v>
      </c>
      <c r="DV194" s="393"/>
      <c r="DW194" s="394"/>
      <c r="DX194" s="394">
        <v>0</v>
      </c>
      <c r="DY194" s="394">
        <v>0</v>
      </c>
      <c r="DZ194" s="394">
        <v>0</v>
      </c>
      <c r="EA194" s="394"/>
      <c r="EB194" s="394">
        <v>0</v>
      </c>
      <c r="EC194" s="394">
        <v>0</v>
      </c>
      <c r="ED194" s="393">
        <v>0</v>
      </c>
      <c r="EE194" s="393">
        <v>0</v>
      </c>
      <c r="EF194" s="394"/>
      <c r="EG194" s="394"/>
      <c r="EH194" s="393">
        <v>0</v>
      </c>
      <c r="EI194" s="383">
        <v>0</v>
      </c>
      <c r="EJ194" s="383">
        <v>122579.41362880886</v>
      </c>
      <c r="EK194" s="384"/>
      <c r="EL194" s="384">
        <v>0</v>
      </c>
      <c r="EM194" s="384">
        <v>0</v>
      </c>
      <c r="EN194" s="384">
        <v>0</v>
      </c>
      <c r="EO194" s="384">
        <v>149.66426592797785</v>
      </c>
      <c r="EP194" s="384">
        <v>0</v>
      </c>
      <c r="EQ194" s="384">
        <v>0</v>
      </c>
      <c r="ER194" s="383">
        <v>0</v>
      </c>
      <c r="ES194" s="383">
        <v>0</v>
      </c>
      <c r="ET194" s="384"/>
      <c r="EU194" s="384"/>
      <c r="EV194" s="383">
        <v>122729.07789473684</v>
      </c>
      <c r="EW194" s="381">
        <v>0</v>
      </c>
      <c r="EX194" s="381"/>
      <c r="EY194" s="382"/>
      <c r="EZ194" s="382">
        <v>0</v>
      </c>
      <c r="FA194" s="382">
        <v>0</v>
      </c>
      <c r="FB194" s="382">
        <v>0</v>
      </c>
      <c r="FC194" s="382"/>
      <c r="FD194" s="382">
        <v>0</v>
      </c>
      <c r="FE194" s="382">
        <v>0</v>
      </c>
      <c r="FF194" s="381">
        <v>0</v>
      </c>
      <c r="FG194" s="381">
        <v>0</v>
      </c>
      <c r="FH194" s="382"/>
      <c r="FI194" s="382"/>
      <c r="FJ194" s="381">
        <v>0</v>
      </c>
      <c r="FK194" s="387">
        <v>0</v>
      </c>
      <c r="FL194" s="387"/>
      <c r="FM194" s="388"/>
      <c r="FN194" s="388">
        <v>0</v>
      </c>
      <c r="FO194" s="388">
        <v>0</v>
      </c>
      <c r="FP194" s="388">
        <v>0</v>
      </c>
      <c r="FQ194" s="388"/>
      <c r="FR194" s="388">
        <v>0</v>
      </c>
      <c r="FS194" s="388">
        <v>0</v>
      </c>
      <c r="FT194" s="387">
        <v>0</v>
      </c>
      <c r="FU194" s="387">
        <v>0</v>
      </c>
      <c r="FV194" s="388"/>
      <c r="FW194" s="388"/>
      <c r="FX194" s="387">
        <v>0</v>
      </c>
      <c r="FY194" s="378"/>
      <c r="FZ194" s="395">
        <f t="shared" si="22"/>
        <v>705133.30532108876</v>
      </c>
      <c r="GA194" s="395">
        <f t="shared" si="22"/>
        <v>0</v>
      </c>
      <c r="GB194" s="395">
        <f t="shared" si="22"/>
        <v>406.38005540166205</v>
      </c>
      <c r="GC194" s="395">
        <f t="shared" si="22"/>
        <v>0</v>
      </c>
      <c r="GD194" s="395">
        <f t="shared" si="22"/>
        <v>0</v>
      </c>
      <c r="GE194" s="395">
        <f t="shared" si="22"/>
        <v>0</v>
      </c>
      <c r="GF194" s="378"/>
      <c r="GG194" s="395">
        <f t="shared" si="17"/>
        <v>441229.0711987362</v>
      </c>
      <c r="GH194" s="395">
        <f t="shared" si="21"/>
        <v>0</v>
      </c>
      <c r="GI194" s="395">
        <f t="shared" si="21"/>
        <v>256.7157894736842</v>
      </c>
      <c r="GJ194" s="395">
        <f t="shared" si="21"/>
        <v>0</v>
      </c>
      <c r="GK194" s="395">
        <f t="shared" si="21"/>
        <v>0</v>
      </c>
      <c r="GL194" s="395">
        <f t="shared" si="21"/>
        <v>0</v>
      </c>
      <c r="GM194" s="395"/>
      <c r="GN194" s="395">
        <v>0</v>
      </c>
      <c r="GO194" s="377">
        <v>0</v>
      </c>
      <c r="GP194" s="378"/>
      <c r="GQ194" s="378"/>
      <c r="GR194" s="378"/>
      <c r="GS194" s="378"/>
      <c r="GT194" s="378"/>
      <c r="GU194" s="378">
        <v>0</v>
      </c>
      <c r="GV194" s="378"/>
      <c r="GW194" s="378"/>
      <c r="GX194" s="378"/>
      <c r="GY194" s="378">
        <f t="shared" si="18"/>
        <v>441229.0711987362</v>
      </c>
      <c r="GZ194" s="378">
        <f t="shared" si="19"/>
        <v>0</v>
      </c>
      <c r="HA194" s="378">
        <f t="shared" si="20"/>
        <v>256.7157894736842</v>
      </c>
    </row>
    <row r="195" spans="1:209" customFormat="1" ht="15">
      <c r="A195" s="266">
        <v>1020</v>
      </c>
      <c r="B195" s="266">
        <v>103133</v>
      </c>
      <c r="C195" s="266" t="s">
        <v>723</v>
      </c>
      <c r="D195" s="175" t="s">
        <v>503</v>
      </c>
      <c r="E195" s="267" t="s">
        <v>570</v>
      </c>
      <c r="F195" s="349" t="s">
        <v>571</v>
      </c>
      <c r="G195" s="320"/>
      <c r="H195" s="377">
        <v>0</v>
      </c>
      <c r="I195" s="377">
        <v>0</v>
      </c>
      <c r="J195" s="377">
        <v>0</v>
      </c>
      <c r="K195" s="377">
        <v>0</v>
      </c>
      <c r="L195" s="378"/>
      <c r="M195" s="379">
        <v>0</v>
      </c>
      <c r="N195" s="379">
        <v>669414.45772602048</v>
      </c>
      <c r="O195" s="380"/>
      <c r="P195" s="380">
        <v>0</v>
      </c>
      <c r="Q195" s="380">
        <v>0</v>
      </c>
      <c r="R195" s="380">
        <v>0</v>
      </c>
      <c r="S195" s="380">
        <v>1797.0105263157893</v>
      </c>
      <c r="T195" s="380">
        <v>0</v>
      </c>
      <c r="U195" s="380">
        <v>0</v>
      </c>
      <c r="V195" s="379">
        <v>0</v>
      </c>
      <c r="W195" s="379">
        <v>0</v>
      </c>
      <c r="X195" s="380"/>
      <c r="Y195" s="380">
        <v>0</v>
      </c>
      <c r="Z195" s="379">
        <v>671211.46825233626</v>
      </c>
      <c r="AA195" s="381">
        <v>0</v>
      </c>
      <c r="AB195" s="381"/>
      <c r="AC195" s="382"/>
      <c r="AD195" s="382">
        <v>0</v>
      </c>
      <c r="AE195" s="382">
        <v>0</v>
      </c>
      <c r="AF195" s="382">
        <v>0</v>
      </c>
      <c r="AG195" s="382"/>
      <c r="AH195" s="382">
        <v>0</v>
      </c>
      <c r="AI195" s="382">
        <v>0</v>
      </c>
      <c r="AJ195" s="381">
        <v>0</v>
      </c>
      <c r="AK195" s="381">
        <v>0</v>
      </c>
      <c r="AL195" s="382"/>
      <c r="AM195" s="382">
        <v>0</v>
      </c>
      <c r="AN195" s="381">
        <v>0</v>
      </c>
      <c r="AO195" s="383">
        <v>0</v>
      </c>
      <c r="AP195" s="383"/>
      <c r="AQ195" s="384"/>
      <c r="AR195" s="384">
        <v>0</v>
      </c>
      <c r="AS195" s="384">
        <v>0</v>
      </c>
      <c r="AT195" s="384">
        <v>0</v>
      </c>
      <c r="AU195" s="384"/>
      <c r="AV195" s="384">
        <v>0</v>
      </c>
      <c r="AW195" s="384">
        <v>0</v>
      </c>
      <c r="AX195" s="383">
        <v>0</v>
      </c>
      <c r="AY195" s="383">
        <v>0</v>
      </c>
      <c r="AZ195" s="384"/>
      <c r="BA195" s="384">
        <v>0</v>
      </c>
      <c r="BB195" s="383">
        <v>0</v>
      </c>
      <c r="BC195" s="385">
        <v>0</v>
      </c>
      <c r="BD195" s="385"/>
      <c r="BE195" s="386"/>
      <c r="BF195" s="386">
        <v>0</v>
      </c>
      <c r="BG195" s="386">
        <v>0</v>
      </c>
      <c r="BH195" s="386">
        <v>0</v>
      </c>
      <c r="BI195" s="386"/>
      <c r="BJ195" s="386">
        <v>0</v>
      </c>
      <c r="BK195" s="386">
        <v>0</v>
      </c>
      <c r="BL195" s="385">
        <v>0</v>
      </c>
      <c r="BM195" s="385">
        <v>0</v>
      </c>
      <c r="BN195" s="386"/>
      <c r="BO195" s="386"/>
      <c r="BP195" s="385">
        <v>0</v>
      </c>
      <c r="BQ195" s="387">
        <v>0</v>
      </c>
      <c r="BR195" s="387"/>
      <c r="BS195" s="388"/>
      <c r="BT195" s="388">
        <v>0</v>
      </c>
      <c r="BU195" s="388">
        <v>0</v>
      </c>
      <c r="BV195" s="388">
        <v>0</v>
      </c>
      <c r="BW195" s="388"/>
      <c r="BX195" s="388">
        <v>0</v>
      </c>
      <c r="BY195" s="388">
        <v>0</v>
      </c>
      <c r="BZ195" s="387">
        <v>0</v>
      </c>
      <c r="CA195" s="387">
        <v>0</v>
      </c>
      <c r="CB195" s="388"/>
      <c r="CC195" s="388"/>
      <c r="CD195" s="387">
        <v>0</v>
      </c>
      <c r="CE195" s="389">
        <v>0</v>
      </c>
      <c r="CF195" s="389">
        <v>208064.13012189418</v>
      </c>
      <c r="CG195" s="390"/>
      <c r="CH195" s="390">
        <v>0</v>
      </c>
      <c r="CI195" s="390">
        <v>0</v>
      </c>
      <c r="CJ195" s="390">
        <v>0</v>
      </c>
      <c r="CK195" s="390">
        <v>3337.3052631578948</v>
      </c>
      <c r="CL195" s="390">
        <v>0</v>
      </c>
      <c r="CM195" s="390">
        <v>0</v>
      </c>
      <c r="CN195" s="389">
        <v>0</v>
      </c>
      <c r="CO195" s="389">
        <v>0</v>
      </c>
      <c r="CP195" s="390"/>
      <c r="CQ195" s="390"/>
      <c r="CR195" s="389">
        <v>211401.43538505209</v>
      </c>
      <c r="CS195" s="391">
        <v>0</v>
      </c>
      <c r="CT195" s="391"/>
      <c r="CU195" s="392"/>
      <c r="CV195" s="392">
        <v>0</v>
      </c>
      <c r="CW195" s="392">
        <v>0</v>
      </c>
      <c r="CX195" s="392">
        <v>0</v>
      </c>
      <c r="CY195" s="392"/>
      <c r="CZ195" s="392">
        <v>0</v>
      </c>
      <c r="DA195" s="392">
        <v>0</v>
      </c>
      <c r="DB195" s="391">
        <v>0</v>
      </c>
      <c r="DC195" s="391">
        <v>0</v>
      </c>
      <c r="DD195" s="392"/>
      <c r="DE195" s="392"/>
      <c r="DF195" s="391">
        <v>0</v>
      </c>
      <c r="DG195" s="385">
        <v>0</v>
      </c>
      <c r="DH195" s="385"/>
      <c r="DI195" s="386"/>
      <c r="DJ195" s="386">
        <v>0</v>
      </c>
      <c r="DK195" s="386">
        <v>0</v>
      </c>
      <c r="DL195" s="386">
        <v>0</v>
      </c>
      <c r="DM195" s="386"/>
      <c r="DN195" s="386">
        <v>0</v>
      </c>
      <c r="DO195" s="386">
        <v>0</v>
      </c>
      <c r="DP195" s="385">
        <v>0</v>
      </c>
      <c r="DQ195" s="385">
        <v>0</v>
      </c>
      <c r="DR195" s="386"/>
      <c r="DS195" s="386"/>
      <c r="DT195" s="385">
        <v>0</v>
      </c>
      <c r="DU195" s="393">
        <v>0</v>
      </c>
      <c r="DV195" s="393"/>
      <c r="DW195" s="394"/>
      <c r="DX195" s="394">
        <v>0</v>
      </c>
      <c r="DY195" s="394">
        <v>0</v>
      </c>
      <c r="DZ195" s="394">
        <v>0</v>
      </c>
      <c r="EA195" s="394"/>
      <c r="EB195" s="394">
        <v>0</v>
      </c>
      <c r="EC195" s="394">
        <v>0</v>
      </c>
      <c r="ED195" s="393">
        <v>0</v>
      </c>
      <c r="EE195" s="393">
        <v>0</v>
      </c>
      <c r="EF195" s="394"/>
      <c r="EG195" s="394"/>
      <c r="EH195" s="393">
        <v>0</v>
      </c>
      <c r="EI195" s="383">
        <v>0</v>
      </c>
      <c r="EJ195" s="383">
        <v>214785.72498614958</v>
      </c>
      <c r="EK195" s="384"/>
      <c r="EL195" s="384">
        <v>0</v>
      </c>
      <c r="EM195" s="384">
        <v>0</v>
      </c>
      <c r="EN195" s="384">
        <v>0</v>
      </c>
      <c r="EO195" s="384">
        <v>1870.8033240997233</v>
      </c>
      <c r="EP195" s="384">
        <v>0</v>
      </c>
      <c r="EQ195" s="384">
        <v>0</v>
      </c>
      <c r="ER195" s="383">
        <v>0</v>
      </c>
      <c r="ES195" s="383">
        <v>0</v>
      </c>
      <c r="ET195" s="384"/>
      <c r="EU195" s="384"/>
      <c r="EV195" s="383">
        <v>216656.5283102493</v>
      </c>
      <c r="EW195" s="381">
        <v>0</v>
      </c>
      <c r="EX195" s="381"/>
      <c r="EY195" s="382"/>
      <c r="EZ195" s="382">
        <v>0</v>
      </c>
      <c r="FA195" s="382">
        <v>0</v>
      </c>
      <c r="FB195" s="382">
        <v>0</v>
      </c>
      <c r="FC195" s="382"/>
      <c r="FD195" s="382">
        <v>0</v>
      </c>
      <c r="FE195" s="382">
        <v>0</v>
      </c>
      <c r="FF195" s="381">
        <v>0</v>
      </c>
      <c r="FG195" s="381">
        <v>0</v>
      </c>
      <c r="FH195" s="382"/>
      <c r="FI195" s="382"/>
      <c r="FJ195" s="381">
        <v>0</v>
      </c>
      <c r="FK195" s="387">
        <v>0</v>
      </c>
      <c r="FL195" s="387"/>
      <c r="FM195" s="388"/>
      <c r="FN195" s="388">
        <v>0</v>
      </c>
      <c r="FO195" s="388">
        <v>0</v>
      </c>
      <c r="FP195" s="388">
        <v>0</v>
      </c>
      <c r="FQ195" s="388"/>
      <c r="FR195" s="388">
        <v>0</v>
      </c>
      <c r="FS195" s="388">
        <v>0</v>
      </c>
      <c r="FT195" s="387">
        <v>0</v>
      </c>
      <c r="FU195" s="387">
        <v>0</v>
      </c>
      <c r="FV195" s="388"/>
      <c r="FW195" s="388"/>
      <c r="FX195" s="387">
        <v>0</v>
      </c>
      <c r="FY195" s="378"/>
      <c r="FZ195" s="395">
        <f t="shared" si="22"/>
        <v>1092264.3128340642</v>
      </c>
      <c r="GA195" s="395">
        <f t="shared" si="22"/>
        <v>0</v>
      </c>
      <c r="GB195" s="395">
        <f t="shared" si="22"/>
        <v>7005.119113573408</v>
      </c>
      <c r="GC195" s="395">
        <f t="shared" si="22"/>
        <v>0</v>
      </c>
      <c r="GD195" s="395">
        <f t="shared" si="22"/>
        <v>0</v>
      </c>
      <c r="GE195" s="395">
        <f t="shared" si="22"/>
        <v>0</v>
      </c>
      <c r="GF195" s="378"/>
      <c r="GG195" s="395">
        <f t="shared" si="17"/>
        <v>669414.45772602048</v>
      </c>
      <c r="GH195" s="395">
        <f t="shared" si="21"/>
        <v>0</v>
      </c>
      <c r="GI195" s="395">
        <f t="shared" si="21"/>
        <v>1797.0105263157893</v>
      </c>
      <c r="GJ195" s="395">
        <f t="shared" si="21"/>
        <v>0</v>
      </c>
      <c r="GK195" s="395">
        <f t="shared" si="21"/>
        <v>0</v>
      </c>
      <c r="GL195" s="395">
        <f t="shared" si="21"/>
        <v>0</v>
      </c>
      <c r="GM195" s="395"/>
      <c r="GN195" s="395">
        <v>0</v>
      </c>
      <c r="GO195" s="378">
        <v>0</v>
      </c>
      <c r="GP195" s="378"/>
      <c r="GQ195" s="378"/>
      <c r="GR195" s="378"/>
      <c r="GS195" s="378"/>
      <c r="GT195" s="378"/>
      <c r="GU195" s="378">
        <v>0</v>
      </c>
      <c r="GV195" s="378"/>
      <c r="GW195" s="378"/>
      <c r="GX195" s="378"/>
      <c r="GY195" s="378">
        <f t="shared" si="18"/>
        <v>669414.45772602048</v>
      </c>
      <c r="GZ195" s="378">
        <f t="shared" si="19"/>
        <v>0</v>
      </c>
      <c r="HA195" s="378">
        <f t="shared" si="20"/>
        <v>1797.0105263157893</v>
      </c>
    </row>
    <row r="196" spans="1:209" customFormat="1" ht="15">
      <c r="A196" s="266">
        <v>2019</v>
      </c>
      <c r="B196" s="266">
        <v>134279</v>
      </c>
      <c r="C196" s="266" t="s">
        <v>725</v>
      </c>
      <c r="D196" s="175" t="s">
        <v>505</v>
      </c>
      <c r="E196" s="267" t="s">
        <v>573</v>
      </c>
      <c r="F196" s="349" t="s">
        <v>571</v>
      </c>
      <c r="G196" s="320"/>
      <c r="H196" s="377">
        <v>2380305.7722999994</v>
      </c>
      <c r="I196" s="377">
        <v>-10562.4</v>
      </c>
      <c r="J196" s="377">
        <v>-61406.26</v>
      </c>
      <c r="K196" s="377">
        <v>2308337.1122999997</v>
      </c>
      <c r="L196" s="378"/>
      <c r="M196" s="379">
        <v>198358.81435833327</v>
      </c>
      <c r="N196" s="379">
        <v>0</v>
      </c>
      <c r="O196" s="380"/>
      <c r="P196" s="380">
        <v>0</v>
      </c>
      <c r="Q196" s="380">
        <v>0</v>
      </c>
      <c r="R196" s="380">
        <v>0</v>
      </c>
      <c r="S196" s="380">
        <v>0</v>
      </c>
      <c r="T196" s="380">
        <v>0</v>
      </c>
      <c r="U196" s="380">
        <v>0</v>
      </c>
      <c r="V196" s="379">
        <v>-880.19999999999993</v>
      </c>
      <c r="W196" s="379">
        <v>-5117.1883333333335</v>
      </c>
      <c r="X196" s="380"/>
      <c r="Y196" s="380">
        <v>0</v>
      </c>
      <c r="Z196" s="379">
        <v>192361.42602499994</v>
      </c>
      <c r="AA196" s="381">
        <v>198358.81435833327</v>
      </c>
      <c r="AB196" s="381"/>
      <c r="AC196" s="382"/>
      <c r="AD196" s="382">
        <v>0</v>
      </c>
      <c r="AE196" s="382">
        <v>0</v>
      </c>
      <c r="AF196" s="382">
        <v>0</v>
      </c>
      <c r="AG196" s="382"/>
      <c r="AH196" s="382">
        <v>0</v>
      </c>
      <c r="AI196" s="382">
        <v>0</v>
      </c>
      <c r="AJ196" s="381">
        <v>-880.19999999999993</v>
      </c>
      <c r="AK196" s="381">
        <v>-5117.1883333333335</v>
      </c>
      <c r="AL196" s="382"/>
      <c r="AM196" s="382">
        <v>0</v>
      </c>
      <c r="AN196" s="381">
        <v>192361.42602499994</v>
      </c>
      <c r="AO196" s="383">
        <v>198358.81435833327</v>
      </c>
      <c r="AP196" s="383"/>
      <c r="AQ196" s="384"/>
      <c r="AR196" s="384">
        <v>0</v>
      </c>
      <c r="AS196" s="384">
        <v>0</v>
      </c>
      <c r="AT196" s="384">
        <v>0</v>
      </c>
      <c r="AU196" s="384"/>
      <c r="AV196" s="384">
        <v>0</v>
      </c>
      <c r="AW196" s="384">
        <v>0</v>
      </c>
      <c r="AX196" s="383">
        <v>-880.19999999999993</v>
      </c>
      <c r="AY196" s="383">
        <v>-5117.1883333333335</v>
      </c>
      <c r="AZ196" s="384"/>
      <c r="BA196" s="384">
        <v>0</v>
      </c>
      <c r="BB196" s="383">
        <v>192361.42602499994</v>
      </c>
      <c r="BC196" s="385">
        <v>198358.81435833327</v>
      </c>
      <c r="BD196" s="385"/>
      <c r="BE196" s="386"/>
      <c r="BF196" s="386">
        <v>0</v>
      </c>
      <c r="BG196" s="386">
        <v>0</v>
      </c>
      <c r="BH196" s="386">
        <v>0</v>
      </c>
      <c r="BI196" s="386"/>
      <c r="BJ196" s="386">
        <v>0</v>
      </c>
      <c r="BK196" s="386">
        <v>0</v>
      </c>
      <c r="BL196" s="385">
        <v>-880.19999999999993</v>
      </c>
      <c r="BM196" s="385">
        <v>-5117.1883333333335</v>
      </c>
      <c r="BN196" s="386"/>
      <c r="BO196" s="386"/>
      <c r="BP196" s="385">
        <v>192361.42602499994</v>
      </c>
      <c r="BQ196" s="387">
        <v>198358.81435833327</v>
      </c>
      <c r="BR196" s="387"/>
      <c r="BS196" s="388"/>
      <c r="BT196" s="388">
        <v>0</v>
      </c>
      <c r="BU196" s="388">
        <v>0</v>
      </c>
      <c r="BV196" s="388">
        <v>0</v>
      </c>
      <c r="BW196" s="388"/>
      <c r="BX196" s="388">
        <v>0</v>
      </c>
      <c r="BY196" s="388">
        <v>0</v>
      </c>
      <c r="BZ196" s="387">
        <v>-880.19999999999993</v>
      </c>
      <c r="CA196" s="387">
        <v>-5117.1883333333335</v>
      </c>
      <c r="CB196" s="388"/>
      <c r="CC196" s="388"/>
      <c r="CD196" s="387">
        <v>192361.42602499994</v>
      </c>
      <c r="CE196" s="389">
        <v>198358.81435833327</v>
      </c>
      <c r="CF196" s="389">
        <v>0</v>
      </c>
      <c r="CG196" s="390"/>
      <c r="CH196" s="390">
        <v>0</v>
      </c>
      <c r="CI196" s="390">
        <v>0</v>
      </c>
      <c r="CJ196" s="390">
        <v>0</v>
      </c>
      <c r="CK196" s="390">
        <v>0</v>
      </c>
      <c r="CL196" s="390">
        <v>0</v>
      </c>
      <c r="CM196" s="390">
        <v>0</v>
      </c>
      <c r="CN196" s="389">
        <v>-880.19999999999993</v>
      </c>
      <c r="CO196" s="389">
        <v>-5117.1883333333335</v>
      </c>
      <c r="CP196" s="390"/>
      <c r="CQ196" s="390"/>
      <c r="CR196" s="389">
        <v>192361.42602499994</v>
      </c>
      <c r="CS196" s="391">
        <v>198358.81435833327</v>
      </c>
      <c r="CT196" s="391"/>
      <c r="CU196" s="392"/>
      <c r="CV196" s="392">
        <v>0</v>
      </c>
      <c r="CW196" s="392">
        <v>0</v>
      </c>
      <c r="CX196" s="392">
        <v>0</v>
      </c>
      <c r="CY196" s="392"/>
      <c r="CZ196" s="392">
        <v>0</v>
      </c>
      <c r="DA196" s="392">
        <v>0</v>
      </c>
      <c r="DB196" s="391">
        <v>-880.19999999999993</v>
      </c>
      <c r="DC196" s="391">
        <v>-5117.1883333333335</v>
      </c>
      <c r="DD196" s="392"/>
      <c r="DE196" s="392"/>
      <c r="DF196" s="391">
        <v>192361.42602499994</v>
      </c>
      <c r="DG196" s="385">
        <v>198358.81435833327</v>
      </c>
      <c r="DH196" s="385"/>
      <c r="DI196" s="386"/>
      <c r="DJ196" s="386">
        <v>0</v>
      </c>
      <c r="DK196" s="386">
        <v>0</v>
      </c>
      <c r="DL196" s="386">
        <v>0</v>
      </c>
      <c r="DM196" s="386"/>
      <c r="DN196" s="386">
        <v>0</v>
      </c>
      <c r="DO196" s="386">
        <v>0</v>
      </c>
      <c r="DP196" s="385">
        <v>-880.19999999999993</v>
      </c>
      <c r="DQ196" s="385">
        <v>-5117.1883333333335</v>
      </c>
      <c r="DR196" s="386"/>
      <c r="DS196" s="386"/>
      <c r="DT196" s="385">
        <v>192361.42602499994</v>
      </c>
      <c r="DU196" s="393">
        <v>198358.81435833327</v>
      </c>
      <c r="DV196" s="393"/>
      <c r="DW196" s="394"/>
      <c r="DX196" s="394">
        <v>0</v>
      </c>
      <c r="DY196" s="394">
        <v>0</v>
      </c>
      <c r="DZ196" s="394">
        <v>0</v>
      </c>
      <c r="EA196" s="394"/>
      <c r="EB196" s="394">
        <v>0</v>
      </c>
      <c r="EC196" s="394">
        <v>0</v>
      </c>
      <c r="ED196" s="393">
        <v>-880.19999999999993</v>
      </c>
      <c r="EE196" s="393">
        <v>-5117.1883333333335</v>
      </c>
      <c r="EF196" s="394"/>
      <c r="EG196" s="394"/>
      <c r="EH196" s="393">
        <v>192361.42602499994</v>
      </c>
      <c r="EI196" s="383">
        <v>198358.81435833327</v>
      </c>
      <c r="EJ196" s="383">
        <v>0</v>
      </c>
      <c r="EK196" s="384"/>
      <c r="EL196" s="384">
        <v>0</v>
      </c>
      <c r="EM196" s="384">
        <v>0</v>
      </c>
      <c r="EN196" s="384">
        <v>0</v>
      </c>
      <c r="EO196" s="384">
        <v>0</v>
      </c>
      <c r="EP196" s="384">
        <v>0</v>
      </c>
      <c r="EQ196" s="384">
        <v>0</v>
      </c>
      <c r="ER196" s="383">
        <v>-880.19999999999993</v>
      </c>
      <c r="ES196" s="383">
        <v>-5117.1883333333335</v>
      </c>
      <c r="ET196" s="384"/>
      <c r="EU196" s="384"/>
      <c r="EV196" s="383">
        <v>192361.42602499994</v>
      </c>
      <c r="EW196" s="381">
        <v>198358.81435833327</v>
      </c>
      <c r="EX196" s="381"/>
      <c r="EY196" s="382"/>
      <c r="EZ196" s="382">
        <v>0</v>
      </c>
      <c r="FA196" s="382">
        <v>0</v>
      </c>
      <c r="FB196" s="382">
        <v>0</v>
      </c>
      <c r="FC196" s="382"/>
      <c r="FD196" s="382">
        <v>0</v>
      </c>
      <c r="FE196" s="382">
        <v>0</v>
      </c>
      <c r="FF196" s="381">
        <v>-880.19999999999993</v>
      </c>
      <c r="FG196" s="381">
        <v>-5117.1883333333335</v>
      </c>
      <c r="FH196" s="382"/>
      <c r="FI196" s="382"/>
      <c r="FJ196" s="381">
        <v>192361.42602499994</v>
      </c>
      <c r="FK196" s="387">
        <v>198358.81435833327</v>
      </c>
      <c r="FL196" s="387"/>
      <c r="FM196" s="388"/>
      <c r="FN196" s="388">
        <v>0</v>
      </c>
      <c r="FO196" s="388">
        <v>0</v>
      </c>
      <c r="FP196" s="388">
        <v>0</v>
      </c>
      <c r="FQ196" s="388"/>
      <c r="FR196" s="388">
        <v>0</v>
      </c>
      <c r="FS196" s="388">
        <v>0</v>
      </c>
      <c r="FT196" s="387">
        <v>-880.19999999999993</v>
      </c>
      <c r="FU196" s="387">
        <v>-5117.1883333333335</v>
      </c>
      <c r="FV196" s="388"/>
      <c r="FW196" s="388"/>
      <c r="FX196" s="387">
        <v>192361.42602499994</v>
      </c>
      <c r="FY196" s="378"/>
      <c r="FZ196" s="395">
        <f t="shared" si="22"/>
        <v>2380305.7722999994</v>
      </c>
      <c r="GA196" s="395">
        <f t="shared" si="22"/>
        <v>0</v>
      </c>
      <c r="GB196" s="395">
        <f t="shared" si="22"/>
        <v>0</v>
      </c>
      <c r="GC196" s="395">
        <f t="shared" si="22"/>
        <v>-10562.400000000001</v>
      </c>
      <c r="GD196" s="395">
        <f t="shared" si="22"/>
        <v>-61406.259999999987</v>
      </c>
      <c r="GE196" s="395">
        <f t="shared" si="22"/>
        <v>0</v>
      </c>
      <c r="GF196" s="378"/>
      <c r="GG196" s="395">
        <f t="shared" si="17"/>
        <v>595076.44307499984</v>
      </c>
      <c r="GH196" s="395">
        <f t="shared" si="21"/>
        <v>0</v>
      </c>
      <c r="GI196" s="395">
        <f t="shared" si="21"/>
        <v>0</v>
      </c>
      <c r="GJ196" s="395">
        <f t="shared" si="21"/>
        <v>-2640.6</v>
      </c>
      <c r="GK196" s="395">
        <f t="shared" si="21"/>
        <v>-15351.565000000001</v>
      </c>
      <c r="GL196" s="395">
        <f t="shared" si="21"/>
        <v>0</v>
      </c>
      <c r="GM196" s="395"/>
      <c r="GN196" s="395">
        <v>0</v>
      </c>
      <c r="GO196" s="378">
        <v>0</v>
      </c>
      <c r="GP196" s="378"/>
      <c r="GQ196" s="378"/>
      <c r="GR196" s="378"/>
      <c r="GS196" s="378"/>
      <c r="GT196" s="378"/>
      <c r="GU196" s="378">
        <v>8112</v>
      </c>
      <c r="GV196" s="378"/>
      <c r="GW196" s="378"/>
      <c r="GX196" s="378"/>
      <c r="GY196" s="378">
        <f t="shared" si="18"/>
        <v>595076.44307499984</v>
      </c>
      <c r="GZ196" s="378">
        <f t="shared" si="19"/>
        <v>0</v>
      </c>
      <c r="HA196" s="378">
        <f t="shared" si="20"/>
        <v>0</v>
      </c>
    </row>
    <row r="197" spans="1:209" customFormat="1" ht="15">
      <c r="A197" s="266">
        <v>2445</v>
      </c>
      <c r="B197" s="266">
        <v>103372</v>
      </c>
      <c r="C197" s="266" t="s">
        <v>779</v>
      </c>
      <c r="D197" s="175" t="s">
        <v>558</v>
      </c>
      <c r="E197" s="267" t="s">
        <v>573</v>
      </c>
      <c r="F197" s="349" t="s">
        <v>571</v>
      </c>
      <c r="G197" s="320"/>
      <c r="H197" s="377">
        <v>1401533.544717588</v>
      </c>
      <c r="I197" s="377">
        <v>-5320.32</v>
      </c>
      <c r="J197" s="377">
        <v>-24535.64</v>
      </c>
      <c r="K197" s="377">
        <v>1371677.584717588</v>
      </c>
      <c r="L197" s="378"/>
      <c r="M197" s="379">
        <v>116794.462059799</v>
      </c>
      <c r="N197" s="379">
        <v>0</v>
      </c>
      <c r="O197" s="380"/>
      <c r="P197" s="380">
        <v>0</v>
      </c>
      <c r="Q197" s="380">
        <v>0</v>
      </c>
      <c r="R197" s="380">
        <v>0</v>
      </c>
      <c r="S197" s="380">
        <v>0</v>
      </c>
      <c r="T197" s="380">
        <v>0</v>
      </c>
      <c r="U197" s="380">
        <v>0</v>
      </c>
      <c r="V197" s="379">
        <v>-443.35999999999996</v>
      </c>
      <c r="W197" s="379">
        <v>-2044.6366666666665</v>
      </c>
      <c r="X197" s="380"/>
      <c r="Y197" s="380">
        <v>0</v>
      </c>
      <c r="Z197" s="379">
        <v>114306.46539313233</v>
      </c>
      <c r="AA197" s="381">
        <v>116794.462059799</v>
      </c>
      <c r="AB197" s="381"/>
      <c r="AC197" s="382"/>
      <c r="AD197" s="382">
        <v>0</v>
      </c>
      <c r="AE197" s="382">
        <v>0</v>
      </c>
      <c r="AF197" s="382">
        <v>0</v>
      </c>
      <c r="AG197" s="382"/>
      <c r="AH197" s="382">
        <v>0</v>
      </c>
      <c r="AI197" s="382">
        <v>0</v>
      </c>
      <c r="AJ197" s="381">
        <v>-443.35999999999996</v>
      </c>
      <c r="AK197" s="381">
        <v>-2044.6366666666665</v>
      </c>
      <c r="AL197" s="382"/>
      <c r="AM197" s="382">
        <v>0</v>
      </c>
      <c r="AN197" s="381">
        <v>114306.46539313233</v>
      </c>
      <c r="AO197" s="383">
        <v>116794.462059799</v>
      </c>
      <c r="AP197" s="383"/>
      <c r="AQ197" s="384"/>
      <c r="AR197" s="384">
        <v>0</v>
      </c>
      <c r="AS197" s="384">
        <v>0</v>
      </c>
      <c r="AT197" s="384">
        <v>0</v>
      </c>
      <c r="AU197" s="384"/>
      <c r="AV197" s="384">
        <v>0</v>
      </c>
      <c r="AW197" s="384">
        <v>0</v>
      </c>
      <c r="AX197" s="383">
        <v>-443.35999999999996</v>
      </c>
      <c r="AY197" s="383">
        <v>-2044.6366666666665</v>
      </c>
      <c r="AZ197" s="384"/>
      <c r="BA197" s="384">
        <v>0</v>
      </c>
      <c r="BB197" s="383">
        <v>114306.46539313233</v>
      </c>
      <c r="BC197" s="385">
        <v>116794.462059799</v>
      </c>
      <c r="BD197" s="385"/>
      <c r="BE197" s="386"/>
      <c r="BF197" s="386">
        <v>0</v>
      </c>
      <c r="BG197" s="386">
        <v>0</v>
      </c>
      <c r="BH197" s="386">
        <v>0</v>
      </c>
      <c r="BI197" s="386"/>
      <c r="BJ197" s="386">
        <v>0</v>
      </c>
      <c r="BK197" s="386">
        <v>0</v>
      </c>
      <c r="BL197" s="385">
        <v>-443.35999999999996</v>
      </c>
      <c r="BM197" s="385">
        <v>-2044.6366666666665</v>
      </c>
      <c r="BN197" s="386"/>
      <c r="BO197" s="386"/>
      <c r="BP197" s="385">
        <v>114306.46539313233</v>
      </c>
      <c r="BQ197" s="387">
        <v>116794.462059799</v>
      </c>
      <c r="BR197" s="387"/>
      <c r="BS197" s="388"/>
      <c r="BT197" s="388">
        <v>0</v>
      </c>
      <c r="BU197" s="388">
        <v>0</v>
      </c>
      <c r="BV197" s="388">
        <v>0</v>
      </c>
      <c r="BW197" s="388"/>
      <c r="BX197" s="388">
        <v>0</v>
      </c>
      <c r="BY197" s="388">
        <v>0</v>
      </c>
      <c r="BZ197" s="387">
        <v>-443.35999999999996</v>
      </c>
      <c r="CA197" s="387">
        <v>-2044.6366666666665</v>
      </c>
      <c r="CB197" s="388"/>
      <c r="CC197" s="388"/>
      <c r="CD197" s="387">
        <v>114306.46539313233</v>
      </c>
      <c r="CE197" s="389">
        <v>116794.462059799</v>
      </c>
      <c r="CF197" s="389">
        <v>0</v>
      </c>
      <c r="CG197" s="390"/>
      <c r="CH197" s="390">
        <v>0</v>
      </c>
      <c r="CI197" s="390">
        <v>0</v>
      </c>
      <c r="CJ197" s="390">
        <v>0</v>
      </c>
      <c r="CK197" s="390">
        <v>0</v>
      </c>
      <c r="CL197" s="390">
        <v>0</v>
      </c>
      <c r="CM197" s="390">
        <v>0</v>
      </c>
      <c r="CN197" s="389">
        <v>-443.35999999999996</v>
      </c>
      <c r="CO197" s="389">
        <v>-2044.6366666666665</v>
      </c>
      <c r="CP197" s="390"/>
      <c r="CQ197" s="390"/>
      <c r="CR197" s="389">
        <v>114306.46539313233</v>
      </c>
      <c r="CS197" s="391">
        <v>116794.462059799</v>
      </c>
      <c r="CT197" s="391"/>
      <c r="CU197" s="392"/>
      <c r="CV197" s="392">
        <v>0</v>
      </c>
      <c r="CW197" s="392">
        <v>0</v>
      </c>
      <c r="CX197" s="392">
        <v>0</v>
      </c>
      <c r="CY197" s="392"/>
      <c r="CZ197" s="392">
        <v>0</v>
      </c>
      <c r="DA197" s="392">
        <v>0</v>
      </c>
      <c r="DB197" s="391">
        <v>-443.35999999999996</v>
      </c>
      <c r="DC197" s="391">
        <v>-2044.6366666666665</v>
      </c>
      <c r="DD197" s="392"/>
      <c r="DE197" s="392"/>
      <c r="DF197" s="391">
        <v>114306.46539313233</v>
      </c>
      <c r="DG197" s="385">
        <v>116794.462059799</v>
      </c>
      <c r="DH197" s="385"/>
      <c r="DI197" s="386"/>
      <c r="DJ197" s="386">
        <v>0</v>
      </c>
      <c r="DK197" s="386">
        <v>0</v>
      </c>
      <c r="DL197" s="386">
        <v>0</v>
      </c>
      <c r="DM197" s="386"/>
      <c r="DN197" s="386">
        <v>0</v>
      </c>
      <c r="DO197" s="386">
        <v>0</v>
      </c>
      <c r="DP197" s="385">
        <v>-443.35999999999996</v>
      </c>
      <c r="DQ197" s="385">
        <v>-2044.6366666666665</v>
      </c>
      <c r="DR197" s="386"/>
      <c r="DS197" s="386"/>
      <c r="DT197" s="385">
        <v>114306.46539313233</v>
      </c>
      <c r="DU197" s="393">
        <v>116794.462059799</v>
      </c>
      <c r="DV197" s="393"/>
      <c r="DW197" s="394"/>
      <c r="DX197" s="394">
        <v>0</v>
      </c>
      <c r="DY197" s="394">
        <v>0</v>
      </c>
      <c r="DZ197" s="394">
        <v>0</v>
      </c>
      <c r="EA197" s="394"/>
      <c r="EB197" s="394">
        <v>0</v>
      </c>
      <c r="EC197" s="394">
        <v>0</v>
      </c>
      <c r="ED197" s="393">
        <v>-443.35999999999996</v>
      </c>
      <c r="EE197" s="393">
        <v>-2044.6366666666665</v>
      </c>
      <c r="EF197" s="394"/>
      <c r="EG197" s="394"/>
      <c r="EH197" s="393">
        <v>114306.46539313233</v>
      </c>
      <c r="EI197" s="383">
        <v>116794.462059799</v>
      </c>
      <c r="EJ197" s="383">
        <v>0</v>
      </c>
      <c r="EK197" s="384"/>
      <c r="EL197" s="384">
        <v>0</v>
      </c>
      <c r="EM197" s="384">
        <v>0</v>
      </c>
      <c r="EN197" s="384">
        <v>0</v>
      </c>
      <c r="EO197" s="384">
        <v>0</v>
      </c>
      <c r="EP197" s="384">
        <v>0</v>
      </c>
      <c r="EQ197" s="384">
        <v>0</v>
      </c>
      <c r="ER197" s="383">
        <v>-443.35999999999996</v>
      </c>
      <c r="ES197" s="383">
        <v>-2044.6366666666665</v>
      </c>
      <c r="ET197" s="384"/>
      <c r="EU197" s="384"/>
      <c r="EV197" s="383">
        <v>114306.46539313233</v>
      </c>
      <c r="EW197" s="381">
        <v>116794.462059799</v>
      </c>
      <c r="EX197" s="381"/>
      <c r="EY197" s="382"/>
      <c r="EZ197" s="382">
        <v>0</v>
      </c>
      <c r="FA197" s="382">
        <v>0</v>
      </c>
      <c r="FB197" s="382">
        <v>0</v>
      </c>
      <c r="FC197" s="382"/>
      <c r="FD197" s="382">
        <v>0</v>
      </c>
      <c r="FE197" s="382">
        <v>0</v>
      </c>
      <c r="FF197" s="381">
        <v>-443.35999999999996</v>
      </c>
      <c r="FG197" s="381">
        <v>-2044.6366666666665</v>
      </c>
      <c r="FH197" s="382"/>
      <c r="FI197" s="382"/>
      <c r="FJ197" s="381">
        <v>114306.46539313233</v>
      </c>
      <c r="FK197" s="387">
        <v>116794.462059799</v>
      </c>
      <c r="FL197" s="387"/>
      <c r="FM197" s="388"/>
      <c r="FN197" s="388">
        <v>0</v>
      </c>
      <c r="FO197" s="388">
        <v>0</v>
      </c>
      <c r="FP197" s="388">
        <v>0</v>
      </c>
      <c r="FQ197" s="388"/>
      <c r="FR197" s="388">
        <v>0</v>
      </c>
      <c r="FS197" s="388">
        <v>0</v>
      </c>
      <c r="FT197" s="387">
        <v>-443.35999999999996</v>
      </c>
      <c r="FU197" s="387">
        <v>-2044.6366666666665</v>
      </c>
      <c r="FV197" s="388"/>
      <c r="FW197" s="388"/>
      <c r="FX197" s="387">
        <v>114306.46539313233</v>
      </c>
      <c r="FY197" s="378"/>
      <c r="FZ197" s="395">
        <f t="shared" si="22"/>
        <v>1401533.5447175885</v>
      </c>
      <c r="GA197" s="395">
        <f t="shared" si="22"/>
        <v>0</v>
      </c>
      <c r="GB197" s="395">
        <f t="shared" si="22"/>
        <v>0</v>
      </c>
      <c r="GC197" s="395">
        <f t="shared" si="22"/>
        <v>-5320.32</v>
      </c>
      <c r="GD197" s="395">
        <f t="shared" si="22"/>
        <v>-24535.639999999996</v>
      </c>
      <c r="GE197" s="395">
        <f t="shared" si="22"/>
        <v>0</v>
      </c>
      <c r="GF197" s="378"/>
      <c r="GG197" s="395">
        <f t="shared" si="17"/>
        <v>350383.386179397</v>
      </c>
      <c r="GH197" s="395">
        <f t="shared" si="21"/>
        <v>0</v>
      </c>
      <c r="GI197" s="395">
        <f t="shared" si="21"/>
        <v>0</v>
      </c>
      <c r="GJ197" s="395">
        <f t="shared" si="21"/>
        <v>-1330.08</v>
      </c>
      <c r="GK197" s="395">
        <f t="shared" si="21"/>
        <v>-6133.91</v>
      </c>
      <c r="GL197" s="395">
        <f t="shared" si="21"/>
        <v>0</v>
      </c>
      <c r="GM197" s="395"/>
      <c r="GN197" s="395">
        <v>0</v>
      </c>
      <c r="GO197" s="377">
        <v>0</v>
      </c>
      <c r="GP197" s="378"/>
      <c r="GQ197" s="378"/>
      <c r="GR197" s="378"/>
      <c r="GS197" s="378"/>
      <c r="GT197" s="378"/>
      <c r="GU197" s="378">
        <v>7412</v>
      </c>
      <c r="GV197" s="378"/>
      <c r="GW197" s="378"/>
      <c r="GX197" s="378"/>
      <c r="GY197" s="378">
        <f t="shared" si="18"/>
        <v>350383.386179397</v>
      </c>
      <c r="GZ197" s="378">
        <f t="shared" si="19"/>
        <v>0</v>
      </c>
      <c r="HA197" s="378">
        <f t="shared" si="20"/>
        <v>0</v>
      </c>
    </row>
    <row r="198" spans="1:209" customFormat="1" ht="15">
      <c r="A198" s="266">
        <v>3380</v>
      </c>
      <c r="B198" s="266">
        <v>103465</v>
      </c>
      <c r="C198" s="266" t="s">
        <v>761</v>
      </c>
      <c r="D198" s="175" t="s">
        <v>540</v>
      </c>
      <c r="E198" s="267" t="s">
        <v>573</v>
      </c>
      <c r="F198" s="267" t="s">
        <v>882</v>
      </c>
      <c r="G198" s="320"/>
      <c r="H198" s="377">
        <v>1114171.2839623189</v>
      </c>
      <c r="I198" s="377">
        <v>-5372.48</v>
      </c>
      <c r="J198" s="377">
        <v>-3338.98</v>
      </c>
      <c r="K198" s="377">
        <v>1105459.8239623189</v>
      </c>
      <c r="L198" s="378"/>
      <c r="M198" s="379">
        <v>92847.606996859904</v>
      </c>
      <c r="N198" s="379">
        <v>0</v>
      </c>
      <c r="O198" s="380"/>
      <c r="P198" s="380">
        <v>0</v>
      </c>
      <c r="Q198" s="380">
        <v>0</v>
      </c>
      <c r="R198" s="380">
        <v>0</v>
      </c>
      <c r="S198" s="380">
        <v>0</v>
      </c>
      <c r="T198" s="380">
        <v>0</v>
      </c>
      <c r="U198" s="380">
        <v>0</v>
      </c>
      <c r="V198" s="379">
        <v>-447.70666666666665</v>
      </c>
      <c r="W198" s="379">
        <v>-278.24833333333333</v>
      </c>
      <c r="X198" s="380"/>
      <c r="Y198" s="380">
        <v>0</v>
      </c>
      <c r="Z198" s="379">
        <v>92121.651996859902</v>
      </c>
      <c r="AA198" s="381">
        <v>92847.606996859904</v>
      </c>
      <c r="AB198" s="381"/>
      <c r="AC198" s="382"/>
      <c r="AD198" s="382">
        <v>0</v>
      </c>
      <c r="AE198" s="382">
        <v>0</v>
      </c>
      <c r="AF198" s="382">
        <v>0</v>
      </c>
      <c r="AG198" s="382"/>
      <c r="AH198" s="382">
        <v>0</v>
      </c>
      <c r="AI198" s="382">
        <v>0</v>
      </c>
      <c r="AJ198" s="381">
        <v>-447.70666666666665</v>
      </c>
      <c r="AK198" s="381">
        <v>-278.24833333333333</v>
      </c>
      <c r="AL198" s="382"/>
      <c r="AM198" s="382">
        <v>0</v>
      </c>
      <c r="AN198" s="381">
        <v>92121.651996859902</v>
      </c>
      <c r="AO198" s="383">
        <v>92847.606996859904</v>
      </c>
      <c r="AP198" s="383"/>
      <c r="AQ198" s="384"/>
      <c r="AR198" s="384">
        <v>0</v>
      </c>
      <c r="AS198" s="384">
        <v>0</v>
      </c>
      <c r="AT198" s="384">
        <v>0</v>
      </c>
      <c r="AU198" s="384"/>
      <c r="AV198" s="384">
        <v>0</v>
      </c>
      <c r="AW198" s="384">
        <v>0</v>
      </c>
      <c r="AX198" s="383">
        <v>-447.70666666666665</v>
      </c>
      <c r="AY198" s="383">
        <v>-278.24833333333333</v>
      </c>
      <c r="AZ198" s="384"/>
      <c r="BA198" s="384">
        <v>0</v>
      </c>
      <c r="BB198" s="383">
        <v>92121.651996859902</v>
      </c>
      <c r="BC198" s="385">
        <v>92847.606996859904</v>
      </c>
      <c r="BD198" s="385"/>
      <c r="BE198" s="386"/>
      <c r="BF198" s="386">
        <v>0</v>
      </c>
      <c r="BG198" s="386">
        <v>0</v>
      </c>
      <c r="BH198" s="386">
        <v>0</v>
      </c>
      <c r="BI198" s="386"/>
      <c r="BJ198" s="386">
        <v>0</v>
      </c>
      <c r="BK198" s="386">
        <v>0</v>
      </c>
      <c r="BL198" s="385">
        <v>-447.70666666666665</v>
      </c>
      <c r="BM198" s="385">
        <v>-278.24833333333333</v>
      </c>
      <c r="BN198" s="386"/>
      <c r="BO198" s="386"/>
      <c r="BP198" s="385">
        <v>92121.651996859902</v>
      </c>
      <c r="BQ198" s="387">
        <v>92847.606996859904</v>
      </c>
      <c r="BR198" s="387"/>
      <c r="BS198" s="388"/>
      <c r="BT198" s="388">
        <v>0</v>
      </c>
      <c r="BU198" s="388">
        <v>0</v>
      </c>
      <c r="BV198" s="388">
        <v>0</v>
      </c>
      <c r="BW198" s="388"/>
      <c r="BX198" s="388">
        <v>0</v>
      </c>
      <c r="BY198" s="388">
        <v>0</v>
      </c>
      <c r="BZ198" s="387">
        <v>-447.70666666666665</v>
      </c>
      <c r="CA198" s="387">
        <v>-278.24833333333333</v>
      </c>
      <c r="CB198" s="388"/>
      <c r="CC198" s="388"/>
      <c r="CD198" s="387">
        <v>92121.651996859902</v>
      </c>
      <c r="CE198" s="389">
        <v>92847.606996859904</v>
      </c>
      <c r="CF198" s="389">
        <v>0</v>
      </c>
      <c r="CG198" s="390"/>
      <c r="CH198" s="390">
        <v>0</v>
      </c>
      <c r="CI198" s="390">
        <v>0</v>
      </c>
      <c r="CJ198" s="390">
        <v>0</v>
      </c>
      <c r="CK198" s="390">
        <v>0</v>
      </c>
      <c r="CL198" s="390">
        <v>0</v>
      </c>
      <c r="CM198" s="390">
        <v>0</v>
      </c>
      <c r="CN198" s="389">
        <v>-447.70666666666665</v>
      </c>
      <c r="CO198" s="389">
        <v>-278.24833333333333</v>
      </c>
      <c r="CP198" s="390"/>
      <c r="CQ198" s="390"/>
      <c r="CR198" s="389">
        <v>92121.651996859902</v>
      </c>
      <c r="CS198" s="391">
        <v>92847.606996859904</v>
      </c>
      <c r="CT198" s="391"/>
      <c r="CU198" s="392"/>
      <c r="CV198" s="392">
        <v>0</v>
      </c>
      <c r="CW198" s="392">
        <v>0</v>
      </c>
      <c r="CX198" s="392">
        <v>0</v>
      </c>
      <c r="CY198" s="392"/>
      <c r="CZ198" s="392">
        <v>0</v>
      </c>
      <c r="DA198" s="392">
        <v>0</v>
      </c>
      <c r="DB198" s="391">
        <v>-447.70666666666665</v>
      </c>
      <c r="DC198" s="391">
        <v>-278.24833333333333</v>
      </c>
      <c r="DD198" s="392"/>
      <c r="DE198" s="392"/>
      <c r="DF198" s="391">
        <v>92121.651996859902</v>
      </c>
      <c r="DG198" s="385">
        <v>92847.606996859904</v>
      </c>
      <c r="DH198" s="385"/>
      <c r="DI198" s="386"/>
      <c r="DJ198" s="386">
        <v>0</v>
      </c>
      <c r="DK198" s="386">
        <v>0</v>
      </c>
      <c r="DL198" s="386">
        <v>0</v>
      </c>
      <c r="DM198" s="386"/>
      <c r="DN198" s="386">
        <v>0</v>
      </c>
      <c r="DO198" s="386">
        <v>0</v>
      </c>
      <c r="DP198" s="385">
        <v>-447.70666666666665</v>
      </c>
      <c r="DQ198" s="385">
        <v>-278.24833333333333</v>
      </c>
      <c r="DR198" s="386"/>
      <c r="DS198" s="386"/>
      <c r="DT198" s="385">
        <v>92121.651996859902</v>
      </c>
      <c r="DU198" s="393">
        <v>92847.606996859904</v>
      </c>
      <c r="DV198" s="393"/>
      <c r="DW198" s="394"/>
      <c r="DX198" s="394">
        <v>0</v>
      </c>
      <c r="DY198" s="394">
        <v>0</v>
      </c>
      <c r="DZ198" s="394">
        <v>0</v>
      </c>
      <c r="EA198" s="394"/>
      <c r="EB198" s="394">
        <v>0</v>
      </c>
      <c r="EC198" s="394">
        <v>0</v>
      </c>
      <c r="ED198" s="393">
        <v>-447.70666666666665</v>
      </c>
      <c r="EE198" s="393">
        <v>-278.24833333333333</v>
      </c>
      <c r="EF198" s="394"/>
      <c r="EG198" s="394"/>
      <c r="EH198" s="393">
        <v>92121.651996859902</v>
      </c>
      <c r="EI198" s="383">
        <v>92847.606996859904</v>
      </c>
      <c r="EJ198" s="383">
        <v>0</v>
      </c>
      <c r="EK198" s="384"/>
      <c r="EL198" s="384">
        <v>0</v>
      </c>
      <c r="EM198" s="384">
        <v>0</v>
      </c>
      <c r="EN198" s="384">
        <v>0</v>
      </c>
      <c r="EO198" s="384">
        <v>0</v>
      </c>
      <c r="EP198" s="384">
        <v>0</v>
      </c>
      <c r="EQ198" s="384">
        <v>0</v>
      </c>
      <c r="ER198" s="383">
        <v>-447.70666666666665</v>
      </c>
      <c r="ES198" s="383">
        <v>-278.24833333333333</v>
      </c>
      <c r="ET198" s="384"/>
      <c r="EU198" s="384"/>
      <c r="EV198" s="383">
        <v>92121.651996859902</v>
      </c>
      <c r="EW198" s="381">
        <v>92847.606996859904</v>
      </c>
      <c r="EX198" s="381"/>
      <c r="EY198" s="382"/>
      <c r="EZ198" s="382">
        <v>0</v>
      </c>
      <c r="FA198" s="382">
        <v>0</v>
      </c>
      <c r="FB198" s="382">
        <v>0</v>
      </c>
      <c r="FC198" s="382"/>
      <c r="FD198" s="382">
        <v>0</v>
      </c>
      <c r="FE198" s="382">
        <v>0</v>
      </c>
      <c r="FF198" s="381">
        <v>-447.70666666666665</v>
      </c>
      <c r="FG198" s="381">
        <v>-278.24833333333333</v>
      </c>
      <c r="FH198" s="382"/>
      <c r="FI198" s="382"/>
      <c r="FJ198" s="381">
        <v>92121.651996859902</v>
      </c>
      <c r="FK198" s="387">
        <v>92847.606996859904</v>
      </c>
      <c r="FL198" s="387"/>
      <c r="FM198" s="388"/>
      <c r="FN198" s="388">
        <v>0</v>
      </c>
      <c r="FO198" s="388">
        <v>0</v>
      </c>
      <c r="FP198" s="388">
        <v>0</v>
      </c>
      <c r="FQ198" s="388"/>
      <c r="FR198" s="388">
        <v>0</v>
      </c>
      <c r="FS198" s="388">
        <v>0</v>
      </c>
      <c r="FT198" s="387">
        <v>-447.70666666666665</v>
      </c>
      <c r="FU198" s="387">
        <v>-278.24833333333333</v>
      </c>
      <c r="FV198" s="388"/>
      <c r="FW198" s="388"/>
      <c r="FX198" s="387">
        <v>92121.651996859902</v>
      </c>
      <c r="FY198" s="378"/>
      <c r="FZ198" s="395">
        <f t="shared" si="22"/>
        <v>1114171.2839623189</v>
      </c>
      <c r="GA198" s="395">
        <f t="shared" si="22"/>
        <v>0</v>
      </c>
      <c r="GB198" s="395">
        <f t="shared" si="22"/>
        <v>0</v>
      </c>
      <c r="GC198" s="395">
        <f t="shared" si="22"/>
        <v>-5372.48</v>
      </c>
      <c r="GD198" s="395">
        <f t="shared" si="22"/>
        <v>-3338.9800000000009</v>
      </c>
      <c r="GE198" s="395">
        <f t="shared" si="22"/>
        <v>0</v>
      </c>
      <c r="GF198" s="378"/>
      <c r="GG198" s="395">
        <f t="shared" si="17"/>
        <v>278542.82099057973</v>
      </c>
      <c r="GH198" s="395">
        <f t="shared" si="21"/>
        <v>0</v>
      </c>
      <c r="GI198" s="395">
        <f t="shared" si="21"/>
        <v>0</v>
      </c>
      <c r="GJ198" s="395">
        <f t="shared" si="21"/>
        <v>-1343.12</v>
      </c>
      <c r="GK198" s="395">
        <f t="shared" si="21"/>
        <v>-834.745</v>
      </c>
      <c r="GL198" s="395">
        <f t="shared" si="21"/>
        <v>0</v>
      </c>
      <c r="GM198" s="395"/>
      <c r="GN198" s="395">
        <v>0</v>
      </c>
      <c r="GO198" s="377">
        <v>0</v>
      </c>
      <c r="GP198" s="378"/>
      <c r="GQ198" s="378"/>
      <c r="GR198" s="378"/>
      <c r="GS198" s="378"/>
      <c r="GT198" s="378"/>
      <c r="GU198" s="378">
        <v>7404</v>
      </c>
      <c r="GV198" s="378"/>
      <c r="GW198" s="378"/>
      <c r="GX198" s="378"/>
      <c r="GY198" s="378">
        <f t="shared" si="18"/>
        <v>278542.82099057973</v>
      </c>
      <c r="GZ198" s="378">
        <f t="shared" si="19"/>
        <v>0</v>
      </c>
      <c r="HA198" s="378">
        <f t="shared" si="20"/>
        <v>0</v>
      </c>
    </row>
    <row r="199" spans="1:209" customFormat="1" ht="15">
      <c r="A199" s="266">
        <v>7052</v>
      </c>
      <c r="B199" s="266">
        <v>103627</v>
      </c>
      <c r="C199" s="266" t="s">
        <v>643</v>
      </c>
      <c r="D199" s="175" t="s">
        <v>423</v>
      </c>
      <c r="E199" s="267" t="s">
        <v>575</v>
      </c>
      <c r="F199" s="267" t="s">
        <v>883</v>
      </c>
      <c r="G199" s="320"/>
      <c r="H199" s="377">
        <v>0</v>
      </c>
      <c r="I199" s="377">
        <v>0</v>
      </c>
      <c r="J199" s="377">
        <v>0</v>
      </c>
      <c r="K199" s="377">
        <v>0</v>
      </c>
      <c r="L199" s="378"/>
      <c r="M199" s="379">
        <v>0</v>
      </c>
      <c r="N199" s="379">
        <v>0</v>
      </c>
      <c r="O199" s="380"/>
      <c r="P199" s="380">
        <v>86597.5</v>
      </c>
      <c r="Q199" s="380">
        <v>0</v>
      </c>
      <c r="R199" s="380">
        <v>0</v>
      </c>
      <c r="S199" s="380">
        <v>0</v>
      </c>
      <c r="T199" s="380">
        <v>85846.691693277899</v>
      </c>
      <c r="U199" s="380">
        <v>0</v>
      </c>
      <c r="V199" s="379">
        <v>0</v>
      </c>
      <c r="W199" s="379">
        <v>0</v>
      </c>
      <c r="X199" s="380"/>
      <c r="Y199" s="380">
        <v>0</v>
      </c>
      <c r="Z199" s="379">
        <v>172444.19169327791</v>
      </c>
      <c r="AA199" s="381">
        <v>0</v>
      </c>
      <c r="AB199" s="381"/>
      <c r="AC199" s="382"/>
      <c r="AD199" s="382">
        <v>86597.5</v>
      </c>
      <c r="AE199" s="382">
        <v>0</v>
      </c>
      <c r="AF199" s="382">
        <v>0</v>
      </c>
      <c r="AG199" s="382"/>
      <c r="AH199" s="382">
        <v>85846.691693277899</v>
      </c>
      <c r="AI199" s="382">
        <v>0</v>
      </c>
      <c r="AJ199" s="381">
        <v>0</v>
      </c>
      <c r="AK199" s="381">
        <v>0</v>
      </c>
      <c r="AL199" s="382"/>
      <c r="AM199" s="382">
        <v>0</v>
      </c>
      <c r="AN199" s="381">
        <v>172444.19169327791</v>
      </c>
      <c r="AO199" s="383">
        <v>0</v>
      </c>
      <c r="AP199" s="383"/>
      <c r="AQ199" s="384"/>
      <c r="AR199" s="384">
        <v>86597.5</v>
      </c>
      <c r="AS199" s="384">
        <v>0</v>
      </c>
      <c r="AT199" s="384">
        <v>0</v>
      </c>
      <c r="AU199" s="384"/>
      <c r="AV199" s="384">
        <v>429086.61477020115</v>
      </c>
      <c r="AW199" s="384">
        <v>0</v>
      </c>
      <c r="AX199" s="383">
        <v>0</v>
      </c>
      <c r="AY199" s="383">
        <v>0</v>
      </c>
      <c r="AZ199" s="384"/>
      <c r="BA199" s="384">
        <v>0</v>
      </c>
      <c r="BB199" s="383">
        <v>515684.11477020115</v>
      </c>
      <c r="BC199" s="385">
        <v>0</v>
      </c>
      <c r="BD199" s="385"/>
      <c r="BE199" s="386"/>
      <c r="BF199" s="386">
        <v>86597.5</v>
      </c>
      <c r="BG199" s="386">
        <v>0</v>
      </c>
      <c r="BH199" s="386">
        <v>0</v>
      </c>
      <c r="BI199" s="386"/>
      <c r="BJ199" s="386">
        <v>85846.691693277899</v>
      </c>
      <c r="BK199" s="386">
        <v>0</v>
      </c>
      <c r="BL199" s="385">
        <v>0</v>
      </c>
      <c r="BM199" s="385">
        <v>0</v>
      </c>
      <c r="BN199" s="386"/>
      <c r="BO199" s="386"/>
      <c r="BP199" s="385">
        <v>172444.19169327791</v>
      </c>
      <c r="BQ199" s="387">
        <v>0</v>
      </c>
      <c r="BR199" s="387"/>
      <c r="BS199" s="388"/>
      <c r="BT199" s="388">
        <v>86597.5</v>
      </c>
      <c r="BU199" s="388">
        <v>0</v>
      </c>
      <c r="BV199" s="388">
        <v>0</v>
      </c>
      <c r="BW199" s="388"/>
      <c r="BX199" s="388">
        <v>85846.691693277899</v>
      </c>
      <c r="BY199" s="388">
        <v>0</v>
      </c>
      <c r="BZ199" s="387">
        <v>0</v>
      </c>
      <c r="CA199" s="387">
        <v>0</v>
      </c>
      <c r="CB199" s="388"/>
      <c r="CC199" s="388"/>
      <c r="CD199" s="387">
        <v>172444.19169327791</v>
      </c>
      <c r="CE199" s="389">
        <v>0</v>
      </c>
      <c r="CF199" s="389">
        <v>0</v>
      </c>
      <c r="CG199" s="390"/>
      <c r="CH199" s="390">
        <v>86597.5</v>
      </c>
      <c r="CI199" s="390">
        <v>0</v>
      </c>
      <c r="CJ199" s="390">
        <v>0</v>
      </c>
      <c r="CK199" s="390">
        <v>0</v>
      </c>
      <c r="CL199" s="390">
        <v>85846.691693277899</v>
      </c>
      <c r="CM199" s="390">
        <v>0</v>
      </c>
      <c r="CN199" s="389">
        <v>0</v>
      </c>
      <c r="CO199" s="389">
        <v>0</v>
      </c>
      <c r="CP199" s="390"/>
      <c r="CQ199" s="390"/>
      <c r="CR199" s="389">
        <v>172444.19169327791</v>
      </c>
      <c r="CS199" s="391">
        <v>0</v>
      </c>
      <c r="CT199" s="391"/>
      <c r="CU199" s="392"/>
      <c r="CV199" s="392">
        <v>86597.5</v>
      </c>
      <c r="CW199" s="392">
        <v>0</v>
      </c>
      <c r="CX199" s="392">
        <v>0</v>
      </c>
      <c r="CY199" s="392"/>
      <c r="CZ199" s="392">
        <v>85846.691693277899</v>
      </c>
      <c r="DA199" s="392">
        <v>0</v>
      </c>
      <c r="DB199" s="391">
        <v>0</v>
      </c>
      <c r="DC199" s="391">
        <v>0</v>
      </c>
      <c r="DD199" s="392"/>
      <c r="DE199" s="392"/>
      <c r="DF199" s="391">
        <v>172444.19169327791</v>
      </c>
      <c r="DG199" s="385">
        <v>0</v>
      </c>
      <c r="DH199" s="385"/>
      <c r="DI199" s="386"/>
      <c r="DJ199" s="386">
        <v>86597.5</v>
      </c>
      <c r="DK199" s="386">
        <v>0</v>
      </c>
      <c r="DL199" s="386">
        <v>0</v>
      </c>
      <c r="DM199" s="386"/>
      <c r="DN199" s="386">
        <v>85846.691693277899</v>
      </c>
      <c r="DO199" s="386">
        <v>0</v>
      </c>
      <c r="DP199" s="385">
        <v>0</v>
      </c>
      <c r="DQ199" s="385">
        <v>0</v>
      </c>
      <c r="DR199" s="386"/>
      <c r="DS199" s="386"/>
      <c r="DT199" s="385">
        <v>172444.19169327791</v>
      </c>
      <c r="DU199" s="393">
        <v>0</v>
      </c>
      <c r="DV199" s="393"/>
      <c r="DW199" s="394"/>
      <c r="DX199" s="394">
        <v>86597.5</v>
      </c>
      <c r="DY199" s="394">
        <v>0</v>
      </c>
      <c r="DZ199" s="394">
        <v>0</v>
      </c>
      <c r="EA199" s="394"/>
      <c r="EB199" s="394">
        <v>85846.691693277899</v>
      </c>
      <c r="EC199" s="394">
        <v>0</v>
      </c>
      <c r="ED199" s="393">
        <v>0</v>
      </c>
      <c r="EE199" s="393">
        <v>0</v>
      </c>
      <c r="EF199" s="394"/>
      <c r="EG199" s="394"/>
      <c r="EH199" s="393">
        <v>172444.19169327791</v>
      </c>
      <c r="EI199" s="383">
        <v>0</v>
      </c>
      <c r="EJ199" s="383">
        <v>845.5200000000001</v>
      </c>
      <c r="EK199" s="384"/>
      <c r="EL199" s="384">
        <v>86597.5</v>
      </c>
      <c r="EM199" s="384">
        <v>0</v>
      </c>
      <c r="EN199" s="384">
        <v>0</v>
      </c>
      <c r="EO199" s="384">
        <v>0</v>
      </c>
      <c r="EP199" s="384">
        <v>85846.691693277899</v>
      </c>
      <c r="EQ199" s="384">
        <v>0</v>
      </c>
      <c r="ER199" s="383">
        <v>0</v>
      </c>
      <c r="ES199" s="383">
        <v>0</v>
      </c>
      <c r="ET199" s="384"/>
      <c r="EU199" s="384"/>
      <c r="EV199" s="383">
        <v>173289.7116932779</v>
      </c>
      <c r="EW199" s="381">
        <v>0</v>
      </c>
      <c r="EX199" s="381"/>
      <c r="EY199" s="382"/>
      <c r="EZ199" s="382">
        <v>86597.5</v>
      </c>
      <c r="FA199" s="382">
        <v>0</v>
      </c>
      <c r="FB199" s="382">
        <v>0</v>
      </c>
      <c r="FC199" s="382"/>
      <c r="FD199" s="382">
        <v>85846.691693277899</v>
      </c>
      <c r="FE199" s="382">
        <v>0</v>
      </c>
      <c r="FF199" s="381">
        <v>0</v>
      </c>
      <c r="FG199" s="381">
        <v>0</v>
      </c>
      <c r="FH199" s="382"/>
      <c r="FI199" s="382"/>
      <c r="FJ199" s="381">
        <v>172444.19169327791</v>
      </c>
      <c r="FK199" s="387">
        <v>0</v>
      </c>
      <c r="FL199" s="387"/>
      <c r="FM199" s="388"/>
      <c r="FN199" s="388">
        <v>86597.5</v>
      </c>
      <c r="FO199" s="388">
        <v>0</v>
      </c>
      <c r="FP199" s="388">
        <v>0</v>
      </c>
      <c r="FQ199" s="388"/>
      <c r="FR199" s="388">
        <v>85846.691693277899</v>
      </c>
      <c r="FS199" s="388">
        <v>0</v>
      </c>
      <c r="FT199" s="387">
        <v>0</v>
      </c>
      <c r="FU199" s="387">
        <v>0</v>
      </c>
      <c r="FV199" s="388"/>
      <c r="FW199" s="388"/>
      <c r="FX199" s="387">
        <v>172444.19169327791</v>
      </c>
      <c r="FY199" s="378"/>
      <c r="FZ199" s="395">
        <f t="shared" si="22"/>
        <v>1040015.52</v>
      </c>
      <c r="GA199" s="395">
        <f t="shared" si="22"/>
        <v>0</v>
      </c>
      <c r="GB199" s="395">
        <f t="shared" si="22"/>
        <v>1373400.2233962577</v>
      </c>
      <c r="GC199" s="395">
        <f t="shared" si="22"/>
        <v>0</v>
      </c>
      <c r="GD199" s="395">
        <f t="shared" si="22"/>
        <v>0</v>
      </c>
      <c r="GE199" s="395">
        <f t="shared" si="22"/>
        <v>0</v>
      </c>
      <c r="GF199" s="378"/>
      <c r="GG199" s="395">
        <f t="shared" si="17"/>
        <v>259792.5</v>
      </c>
      <c r="GH199" s="395">
        <f t="shared" si="21"/>
        <v>0</v>
      </c>
      <c r="GI199" s="395">
        <f t="shared" si="21"/>
        <v>600779.99815675698</v>
      </c>
      <c r="GJ199" s="395">
        <f t="shared" si="21"/>
        <v>0</v>
      </c>
      <c r="GK199" s="395">
        <f t="shared" si="21"/>
        <v>0</v>
      </c>
      <c r="GL199" s="395">
        <f t="shared" si="21"/>
        <v>0</v>
      </c>
      <c r="GM199" s="395"/>
      <c r="GN199" s="395">
        <v>0</v>
      </c>
      <c r="GO199" s="377">
        <v>0</v>
      </c>
      <c r="GP199" s="378"/>
      <c r="GQ199" s="378"/>
      <c r="GR199" s="378"/>
      <c r="GS199" s="378"/>
      <c r="GT199" s="378"/>
      <c r="GU199" s="378">
        <v>7054</v>
      </c>
      <c r="GV199" s="378"/>
      <c r="GW199" s="378"/>
      <c r="GX199" s="378"/>
      <c r="GY199" s="378">
        <f t="shared" si="18"/>
        <v>259792.5</v>
      </c>
      <c r="GZ199" s="378">
        <f t="shared" si="19"/>
        <v>0</v>
      </c>
      <c r="HA199" s="378">
        <f t="shared" si="20"/>
        <v>600779.99815675698</v>
      </c>
    </row>
    <row r="200" spans="1:209" customFormat="1" ht="15">
      <c r="A200" s="266">
        <v>2079</v>
      </c>
      <c r="B200" s="266">
        <v>103200</v>
      </c>
      <c r="C200" s="266" t="s">
        <v>660</v>
      </c>
      <c r="D200" s="175" t="s">
        <v>440</v>
      </c>
      <c r="E200" s="267" t="s">
        <v>573</v>
      </c>
      <c r="F200" s="267" t="s">
        <v>883</v>
      </c>
      <c r="G200" s="320"/>
      <c r="H200" s="377">
        <v>1948858.8603706395</v>
      </c>
      <c r="I200" s="377">
        <v>-8476</v>
      </c>
      <c r="J200" s="377">
        <v>-23115.16</v>
      </c>
      <c r="K200" s="377">
        <v>1917267.7003706396</v>
      </c>
      <c r="L200" s="378"/>
      <c r="M200" s="379">
        <v>162404.90503088661</v>
      </c>
      <c r="N200" s="379">
        <v>0</v>
      </c>
      <c r="O200" s="380"/>
      <c r="P200" s="380">
        <v>0</v>
      </c>
      <c r="Q200" s="380">
        <v>0</v>
      </c>
      <c r="R200" s="380">
        <v>0</v>
      </c>
      <c r="S200" s="380">
        <v>0</v>
      </c>
      <c r="T200" s="380">
        <v>0</v>
      </c>
      <c r="U200" s="380">
        <v>0</v>
      </c>
      <c r="V200" s="379">
        <v>-706.33333333333337</v>
      </c>
      <c r="W200" s="379">
        <v>-1926.2633333333333</v>
      </c>
      <c r="X200" s="380"/>
      <c r="Y200" s="380">
        <v>0</v>
      </c>
      <c r="Z200" s="379">
        <v>159772.30836421993</v>
      </c>
      <c r="AA200" s="381">
        <v>162404.90503088661</v>
      </c>
      <c r="AB200" s="381"/>
      <c r="AC200" s="382"/>
      <c r="AD200" s="382">
        <v>0</v>
      </c>
      <c r="AE200" s="382">
        <v>0</v>
      </c>
      <c r="AF200" s="382">
        <v>0</v>
      </c>
      <c r="AG200" s="382"/>
      <c r="AH200" s="382">
        <v>0</v>
      </c>
      <c r="AI200" s="382">
        <v>0</v>
      </c>
      <c r="AJ200" s="381">
        <v>-706.33333333333337</v>
      </c>
      <c r="AK200" s="381">
        <v>-1926.2633333333333</v>
      </c>
      <c r="AL200" s="382"/>
      <c r="AM200" s="382">
        <v>0</v>
      </c>
      <c r="AN200" s="381">
        <v>159772.30836421993</v>
      </c>
      <c r="AO200" s="383">
        <v>162404.90503088661</v>
      </c>
      <c r="AP200" s="383"/>
      <c r="AQ200" s="384"/>
      <c r="AR200" s="384">
        <v>0</v>
      </c>
      <c r="AS200" s="384">
        <v>0</v>
      </c>
      <c r="AT200" s="384">
        <v>0</v>
      </c>
      <c r="AU200" s="384"/>
      <c r="AV200" s="384">
        <v>0</v>
      </c>
      <c r="AW200" s="384">
        <v>0</v>
      </c>
      <c r="AX200" s="383">
        <v>-706.33333333333337</v>
      </c>
      <c r="AY200" s="383">
        <v>-1926.2633333333333</v>
      </c>
      <c r="AZ200" s="384"/>
      <c r="BA200" s="384">
        <v>0</v>
      </c>
      <c r="BB200" s="383">
        <v>159772.30836421993</v>
      </c>
      <c r="BC200" s="385">
        <v>162404.90503088661</v>
      </c>
      <c r="BD200" s="385"/>
      <c r="BE200" s="386"/>
      <c r="BF200" s="386">
        <v>0</v>
      </c>
      <c r="BG200" s="386">
        <v>0</v>
      </c>
      <c r="BH200" s="386">
        <v>0</v>
      </c>
      <c r="BI200" s="386"/>
      <c r="BJ200" s="386">
        <v>0</v>
      </c>
      <c r="BK200" s="386">
        <v>0</v>
      </c>
      <c r="BL200" s="385">
        <v>-706.33333333333337</v>
      </c>
      <c r="BM200" s="385">
        <v>-1926.2633333333333</v>
      </c>
      <c r="BN200" s="386"/>
      <c r="BO200" s="386"/>
      <c r="BP200" s="385">
        <v>159772.30836421993</v>
      </c>
      <c r="BQ200" s="387">
        <v>162404.90503088661</v>
      </c>
      <c r="BR200" s="387"/>
      <c r="BS200" s="388"/>
      <c r="BT200" s="388">
        <v>0</v>
      </c>
      <c r="BU200" s="388">
        <v>0</v>
      </c>
      <c r="BV200" s="388">
        <v>0</v>
      </c>
      <c r="BW200" s="388"/>
      <c r="BX200" s="388">
        <v>0</v>
      </c>
      <c r="BY200" s="388">
        <v>0</v>
      </c>
      <c r="BZ200" s="387">
        <v>-706.33333333333337</v>
      </c>
      <c r="CA200" s="387">
        <v>-1926.2633333333333</v>
      </c>
      <c r="CB200" s="388"/>
      <c r="CC200" s="388"/>
      <c r="CD200" s="387">
        <v>159772.30836421993</v>
      </c>
      <c r="CE200" s="389">
        <v>162404.90503088661</v>
      </c>
      <c r="CF200" s="389">
        <v>0</v>
      </c>
      <c r="CG200" s="390"/>
      <c r="CH200" s="390">
        <v>0</v>
      </c>
      <c r="CI200" s="390">
        <v>0</v>
      </c>
      <c r="CJ200" s="390">
        <v>0</v>
      </c>
      <c r="CK200" s="390">
        <v>0</v>
      </c>
      <c r="CL200" s="390">
        <v>0</v>
      </c>
      <c r="CM200" s="390">
        <v>0</v>
      </c>
      <c r="CN200" s="389">
        <v>-706.33333333333337</v>
      </c>
      <c r="CO200" s="389">
        <v>-1926.2633333333333</v>
      </c>
      <c r="CP200" s="390"/>
      <c r="CQ200" s="390"/>
      <c r="CR200" s="389">
        <v>159772.30836421993</v>
      </c>
      <c r="CS200" s="391">
        <v>162404.90503088661</v>
      </c>
      <c r="CT200" s="391"/>
      <c r="CU200" s="392"/>
      <c r="CV200" s="392">
        <v>0</v>
      </c>
      <c r="CW200" s="392">
        <v>0</v>
      </c>
      <c r="CX200" s="392">
        <v>0</v>
      </c>
      <c r="CY200" s="392"/>
      <c r="CZ200" s="392">
        <v>0</v>
      </c>
      <c r="DA200" s="392">
        <v>0</v>
      </c>
      <c r="DB200" s="391">
        <v>-706.33333333333337</v>
      </c>
      <c r="DC200" s="391">
        <v>-1926.2633333333333</v>
      </c>
      <c r="DD200" s="392"/>
      <c r="DE200" s="392"/>
      <c r="DF200" s="391">
        <v>159772.30836421993</v>
      </c>
      <c r="DG200" s="385">
        <v>162404.90503088661</v>
      </c>
      <c r="DH200" s="385"/>
      <c r="DI200" s="386"/>
      <c r="DJ200" s="386">
        <v>0</v>
      </c>
      <c r="DK200" s="386">
        <v>0</v>
      </c>
      <c r="DL200" s="386">
        <v>0</v>
      </c>
      <c r="DM200" s="386"/>
      <c r="DN200" s="386">
        <v>0</v>
      </c>
      <c r="DO200" s="386">
        <v>0</v>
      </c>
      <c r="DP200" s="385">
        <v>-706.33333333333337</v>
      </c>
      <c r="DQ200" s="385">
        <v>-1926.2633333333333</v>
      </c>
      <c r="DR200" s="386"/>
      <c r="DS200" s="386"/>
      <c r="DT200" s="385">
        <v>159772.30836421993</v>
      </c>
      <c r="DU200" s="393">
        <v>162404.90503088661</v>
      </c>
      <c r="DV200" s="393"/>
      <c r="DW200" s="394"/>
      <c r="DX200" s="394">
        <v>0</v>
      </c>
      <c r="DY200" s="394">
        <v>0</v>
      </c>
      <c r="DZ200" s="394">
        <v>0</v>
      </c>
      <c r="EA200" s="394"/>
      <c r="EB200" s="394">
        <v>0</v>
      </c>
      <c r="EC200" s="394">
        <v>0</v>
      </c>
      <c r="ED200" s="393">
        <v>-706.33333333333337</v>
      </c>
      <c r="EE200" s="393">
        <v>-1926.2633333333333</v>
      </c>
      <c r="EF200" s="394"/>
      <c r="EG200" s="394"/>
      <c r="EH200" s="393">
        <v>159772.30836421993</v>
      </c>
      <c r="EI200" s="383">
        <v>162404.90503088661</v>
      </c>
      <c r="EJ200" s="383">
        <v>0</v>
      </c>
      <c r="EK200" s="384"/>
      <c r="EL200" s="384">
        <v>0</v>
      </c>
      <c r="EM200" s="384">
        <v>0</v>
      </c>
      <c r="EN200" s="384">
        <v>0</v>
      </c>
      <c r="EO200" s="384">
        <v>0</v>
      </c>
      <c r="EP200" s="384">
        <v>0</v>
      </c>
      <c r="EQ200" s="384">
        <v>0</v>
      </c>
      <c r="ER200" s="383">
        <v>-706.33333333333337</v>
      </c>
      <c r="ES200" s="383">
        <v>-1926.2633333333333</v>
      </c>
      <c r="ET200" s="384"/>
      <c r="EU200" s="384"/>
      <c r="EV200" s="383">
        <v>159772.30836421993</v>
      </c>
      <c r="EW200" s="381">
        <v>162404.90503088661</v>
      </c>
      <c r="EX200" s="381"/>
      <c r="EY200" s="382"/>
      <c r="EZ200" s="382">
        <v>0</v>
      </c>
      <c r="FA200" s="382">
        <v>0</v>
      </c>
      <c r="FB200" s="382">
        <v>0</v>
      </c>
      <c r="FC200" s="382"/>
      <c r="FD200" s="382">
        <v>0</v>
      </c>
      <c r="FE200" s="382">
        <v>0</v>
      </c>
      <c r="FF200" s="381">
        <v>-706.33333333333337</v>
      </c>
      <c r="FG200" s="381">
        <v>-1926.2633333333333</v>
      </c>
      <c r="FH200" s="382"/>
      <c r="FI200" s="382"/>
      <c r="FJ200" s="381">
        <v>159772.30836421993</v>
      </c>
      <c r="FK200" s="387">
        <v>162404.90503088661</v>
      </c>
      <c r="FL200" s="387"/>
      <c r="FM200" s="388"/>
      <c r="FN200" s="388">
        <v>0</v>
      </c>
      <c r="FO200" s="388">
        <v>0</v>
      </c>
      <c r="FP200" s="388">
        <v>0</v>
      </c>
      <c r="FQ200" s="388"/>
      <c r="FR200" s="388">
        <v>0</v>
      </c>
      <c r="FS200" s="388">
        <v>0</v>
      </c>
      <c r="FT200" s="387">
        <v>-706.33333333333337</v>
      </c>
      <c r="FU200" s="387">
        <v>-1926.2633333333333</v>
      </c>
      <c r="FV200" s="388"/>
      <c r="FW200" s="388"/>
      <c r="FX200" s="387">
        <v>159772.30836421993</v>
      </c>
      <c r="FY200" s="378"/>
      <c r="FZ200" s="395">
        <f t="shared" si="22"/>
        <v>1948858.8603706395</v>
      </c>
      <c r="GA200" s="395">
        <f t="shared" si="22"/>
        <v>0</v>
      </c>
      <c r="GB200" s="395">
        <f t="shared" si="22"/>
        <v>0</v>
      </c>
      <c r="GC200" s="395">
        <f t="shared" si="22"/>
        <v>-8475.9999999999982</v>
      </c>
      <c r="GD200" s="395">
        <f t="shared" si="22"/>
        <v>-23115.159999999993</v>
      </c>
      <c r="GE200" s="395">
        <f t="shared" si="22"/>
        <v>0</v>
      </c>
      <c r="GF200" s="378"/>
      <c r="GG200" s="395">
        <f t="shared" si="17"/>
        <v>487214.71509265981</v>
      </c>
      <c r="GH200" s="395">
        <f t="shared" si="21"/>
        <v>0</v>
      </c>
      <c r="GI200" s="395">
        <f t="shared" si="21"/>
        <v>0</v>
      </c>
      <c r="GJ200" s="395">
        <f t="shared" si="21"/>
        <v>-2119</v>
      </c>
      <c r="GK200" s="395">
        <f t="shared" si="21"/>
        <v>-5778.79</v>
      </c>
      <c r="GL200" s="395">
        <f t="shared" si="21"/>
        <v>0</v>
      </c>
      <c r="GM200" s="395"/>
      <c r="GN200" s="395">
        <v>0</v>
      </c>
      <c r="GO200" s="377">
        <v>0</v>
      </c>
      <c r="GP200" s="378"/>
      <c r="GQ200" s="378"/>
      <c r="GR200" s="378"/>
      <c r="GS200" s="378"/>
      <c r="GT200" s="378"/>
      <c r="GU200" s="378">
        <v>8004</v>
      </c>
      <c r="GV200" s="378"/>
      <c r="GW200" s="378"/>
      <c r="GX200" s="378"/>
      <c r="GY200" s="378">
        <f t="shared" si="18"/>
        <v>487214.71509265981</v>
      </c>
      <c r="GZ200" s="378">
        <f t="shared" si="19"/>
        <v>0</v>
      </c>
      <c r="HA200" s="378">
        <f t="shared" si="20"/>
        <v>0</v>
      </c>
    </row>
    <row r="201" spans="1:209" customFormat="1" ht="15">
      <c r="A201" s="266">
        <v>2157</v>
      </c>
      <c r="B201" s="266">
        <v>103246</v>
      </c>
      <c r="C201" s="266" t="s">
        <v>696</v>
      </c>
      <c r="D201" s="175" t="s">
        <v>476</v>
      </c>
      <c r="E201" s="267" t="s">
        <v>573</v>
      </c>
      <c r="F201" s="267" t="s">
        <v>883</v>
      </c>
      <c r="G201" s="320"/>
      <c r="H201" s="377">
        <v>2022245.2966794143</v>
      </c>
      <c r="I201" s="377">
        <v>-10040.799999999999</v>
      </c>
      <c r="J201" s="377">
        <v>-27559.83</v>
      </c>
      <c r="K201" s="377">
        <v>1984644.6666794142</v>
      </c>
      <c r="L201" s="378"/>
      <c r="M201" s="379">
        <v>168520.44138995119</v>
      </c>
      <c r="N201" s="379">
        <v>34555.560000000005</v>
      </c>
      <c r="O201" s="380"/>
      <c r="P201" s="380">
        <v>0</v>
      </c>
      <c r="Q201" s="380">
        <v>0</v>
      </c>
      <c r="R201" s="380">
        <v>0</v>
      </c>
      <c r="S201" s="380">
        <v>0</v>
      </c>
      <c r="T201" s="380">
        <v>0</v>
      </c>
      <c r="U201" s="380">
        <v>0</v>
      </c>
      <c r="V201" s="379">
        <v>-836.73333333333323</v>
      </c>
      <c r="W201" s="379">
        <v>-2296.6525000000001</v>
      </c>
      <c r="X201" s="380"/>
      <c r="Y201" s="380">
        <v>0</v>
      </c>
      <c r="Z201" s="379">
        <v>199942.61555661785</v>
      </c>
      <c r="AA201" s="381">
        <v>168520.44138995119</v>
      </c>
      <c r="AB201" s="381"/>
      <c r="AC201" s="382"/>
      <c r="AD201" s="382">
        <v>0</v>
      </c>
      <c r="AE201" s="382">
        <v>0</v>
      </c>
      <c r="AF201" s="382">
        <v>0</v>
      </c>
      <c r="AG201" s="382"/>
      <c r="AH201" s="382">
        <v>0</v>
      </c>
      <c r="AI201" s="382">
        <v>0</v>
      </c>
      <c r="AJ201" s="381">
        <v>-836.73333333333323</v>
      </c>
      <c r="AK201" s="381">
        <v>-2296.6525000000001</v>
      </c>
      <c r="AL201" s="382"/>
      <c r="AM201" s="382">
        <v>0</v>
      </c>
      <c r="AN201" s="381">
        <v>165387.05555661785</v>
      </c>
      <c r="AO201" s="383">
        <v>168520.44138995119</v>
      </c>
      <c r="AP201" s="383"/>
      <c r="AQ201" s="384"/>
      <c r="AR201" s="384">
        <v>0</v>
      </c>
      <c r="AS201" s="384">
        <v>0</v>
      </c>
      <c r="AT201" s="384">
        <v>0</v>
      </c>
      <c r="AU201" s="384"/>
      <c r="AV201" s="384">
        <v>0</v>
      </c>
      <c r="AW201" s="384">
        <v>0</v>
      </c>
      <c r="AX201" s="383">
        <v>-836.73333333333323</v>
      </c>
      <c r="AY201" s="383">
        <v>-2296.6525000000001</v>
      </c>
      <c r="AZ201" s="384"/>
      <c r="BA201" s="384">
        <v>0</v>
      </c>
      <c r="BB201" s="383">
        <v>165387.05555661785</v>
      </c>
      <c r="BC201" s="385">
        <v>168520.44138995119</v>
      </c>
      <c r="BD201" s="385"/>
      <c r="BE201" s="386"/>
      <c r="BF201" s="386">
        <v>0</v>
      </c>
      <c r="BG201" s="386">
        <v>0</v>
      </c>
      <c r="BH201" s="386">
        <v>0</v>
      </c>
      <c r="BI201" s="386"/>
      <c r="BJ201" s="386">
        <v>0</v>
      </c>
      <c r="BK201" s="386">
        <v>0</v>
      </c>
      <c r="BL201" s="385">
        <v>-836.73333333333323</v>
      </c>
      <c r="BM201" s="385">
        <v>-2296.6525000000001</v>
      </c>
      <c r="BN201" s="386"/>
      <c r="BO201" s="386"/>
      <c r="BP201" s="385">
        <v>165387.05555661785</v>
      </c>
      <c r="BQ201" s="387">
        <v>168520.44138995119</v>
      </c>
      <c r="BR201" s="387"/>
      <c r="BS201" s="388"/>
      <c r="BT201" s="388">
        <v>0</v>
      </c>
      <c r="BU201" s="388">
        <v>0</v>
      </c>
      <c r="BV201" s="388">
        <v>0</v>
      </c>
      <c r="BW201" s="388"/>
      <c r="BX201" s="388">
        <v>0</v>
      </c>
      <c r="BY201" s="388">
        <v>0</v>
      </c>
      <c r="BZ201" s="387">
        <v>-836.73333333333323</v>
      </c>
      <c r="CA201" s="387">
        <v>-2296.6525000000001</v>
      </c>
      <c r="CB201" s="388"/>
      <c r="CC201" s="388"/>
      <c r="CD201" s="387">
        <v>165387.05555661785</v>
      </c>
      <c r="CE201" s="389">
        <v>168520.44138995119</v>
      </c>
      <c r="CF201" s="389">
        <v>22956.960000000006</v>
      </c>
      <c r="CG201" s="390"/>
      <c r="CH201" s="390">
        <v>0</v>
      </c>
      <c r="CI201" s="390">
        <v>0</v>
      </c>
      <c r="CJ201" s="390">
        <v>0</v>
      </c>
      <c r="CK201" s="390">
        <v>0</v>
      </c>
      <c r="CL201" s="390">
        <v>0</v>
      </c>
      <c r="CM201" s="390">
        <v>0</v>
      </c>
      <c r="CN201" s="389">
        <v>-836.73333333333323</v>
      </c>
      <c r="CO201" s="389">
        <v>-2296.6525000000001</v>
      </c>
      <c r="CP201" s="390"/>
      <c r="CQ201" s="390"/>
      <c r="CR201" s="389">
        <v>188344.01555661784</v>
      </c>
      <c r="CS201" s="391">
        <v>168520.44138995119</v>
      </c>
      <c r="CT201" s="391"/>
      <c r="CU201" s="392"/>
      <c r="CV201" s="392">
        <v>0</v>
      </c>
      <c r="CW201" s="392">
        <v>0</v>
      </c>
      <c r="CX201" s="392">
        <v>0</v>
      </c>
      <c r="CY201" s="392"/>
      <c r="CZ201" s="392">
        <v>0</v>
      </c>
      <c r="DA201" s="392">
        <v>0</v>
      </c>
      <c r="DB201" s="391">
        <v>-836.73333333333323</v>
      </c>
      <c r="DC201" s="391">
        <v>-2296.6525000000001</v>
      </c>
      <c r="DD201" s="392"/>
      <c r="DE201" s="392"/>
      <c r="DF201" s="391">
        <v>165387.05555661785</v>
      </c>
      <c r="DG201" s="385">
        <v>168520.44138995119</v>
      </c>
      <c r="DH201" s="385"/>
      <c r="DI201" s="386"/>
      <c r="DJ201" s="386">
        <v>0</v>
      </c>
      <c r="DK201" s="386">
        <v>0</v>
      </c>
      <c r="DL201" s="386">
        <v>0</v>
      </c>
      <c r="DM201" s="386"/>
      <c r="DN201" s="386">
        <v>0</v>
      </c>
      <c r="DO201" s="386">
        <v>0</v>
      </c>
      <c r="DP201" s="385">
        <v>-836.73333333333323</v>
      </c>
      <c r="DQ201" s="385">
        <v>-2296.6525000000001</v>
      </c>
      <c r="DR201" s="386"/>
      <c r="DS201" s="386"/>
      <c r="DT201" s="385">
        <v>165387.05555661785</v>
      </c>
      <c r="DU201" s="393">
        <v>168520.44138995119</v>
      </c>
      <c r="DV201" s="393"/>
      <c r="DW201" s="394"/>
      <c r="DX201" s="394">
        <v>0</v>
      </c>
      <c r="DY201" s="394">
        <v>0</v>
      </c>
      <c r="DZ201" s="394">
        <v>0</v>
      </c>
      <c r="EA201" s="394"/>
      <c r="EB201" s="394">
        <v>0</v>
      </c>
      <c r="EC201" s="394">
        <v>0</v>
      </c>
      <c r="ED201" s="393">
        <v>-836.73333333333323</v>
      </c>
      <c r="EE201" s="393">
        <v>-2296.6525000000001</v>
      </c>
      <c r="EF201" s="394"/>
      <c r="EG201" s="394"/>
      <c r="EH201" s="393">
        <v>165387.05555661785</v>
      </c>
      <c r="EI201" s="383">
        <v>168520.44138995119</v>
      </c>
      <c r="EJ201" s="383">
        <v>27409.366869806094</v>
      </c>
      <c r="EK201" s="384"/>
      <c r="EL201" s="384">
        <v>0</v>
      </c>
      <c r="EM201" s="384">
        <v>0</v>
      </c>
      <c r="EN201" s="384">
        <v>0</v>
      </c>
      <c r="EO201" s="384">
        <v>0</v>
      </c>
      <c r="EP201" s="384">
        <v>0</v>
      </c>
      <c r="EQ201" s="384">
        <v>0</v>
      </c>
      <c r="ER201" s="383">
        <v>-836.73333333333323</v>
      </c>
      <c r="ES201" s="383">
        <v>-2296.6525000000001</v>
      </c>
      <c r="ET201" s="384"/>
      <c r="EU201" s="384"/>
      <c r="EV201" s="383">
        <v>192796.42242642396</v>
      </c>
      <c r="EW201" s="381">
        <v>168520.44138995119</v>
      </c>
      <c r="EX201" s="381"/>
      <c r="EY201" s="382"/>
      <c r="EZ201" s="382">
        <v>0</v>
      </c>
      <c r="FA201" s="382">
        <v>0</v>
      </c>
      <c r="FB201" s="382">
        <v>0</v>
      </c>
      <c r="FC201" s="382"/>
      <c r="FD201" s="382">
        <v>0</v>
      </c>
      <c r="FE201" s="382">
        <v>0</v>
      </c>
      <c r="FF201" s="381">
        <v>-836.73333333333323</v>
      </c>
      <c r="FG201" s="381">
        <v>-2296.6525000000001</v>
      </c>
      <c r="FH201" s="382"/>
      <c r="FI201" s="382"/>
      <c r="FJ201" s="381">
        <v>165387.05555661785</v>
      </c>
      <c r="FK201" s="387">
        <v>168520.44138995119</v>
      </c>
      <c r="FL201" s="387"/>
      <c r="FM201" s="388"/>
      <c r="FN201" s="388">
        <v>0</v>
      </c>
      <c r="FO201" s="388">
        <v>0</v>
      </c>
      <c r="FP201" s="388">
        <v>0</v>
      </c>
      <c r="FQ201" s="388"/>
      <c r="FR201" s="388">
        <v>0</v>
      </c>
      <c r="FS201" s="388">
        <v>0</v>
      </c>
      <c r="FT201" s="387">
        <v>-836.73333333333323</v>
      </c>
      <c r="FU201" s="387">
        <v>-2296.6525000000001</v>
      </c>
      <c r="FV201" s="388"/>
      <c r="FW201" s="388"/>
      <c r="FX201" s="387">
        <v>165387.05555661785</v>
      </c>
      <c r="FY201" s="378"/>
      <c r="FZ201" s="395">
        <f t="shared" si="22"/>
        <v>2107167.1835492202</v>
      </c>
      <c r="GA201" s="395">
        <f t="shared" si="22"/>
        <v>0</v>
      </c>
      <c r="GB201" s="395">
        <f t="shared" si="22"/>
        <v>0</v>
      </c>
      <c r="GC201" s="395">
        <f t="shared" si="22"/>
        <v>-10040.800000000001</v>
      </c>
      <c r="GD201" s="395">
        <f t="shared" si="22"/>
        <v>-27559.83</v>
      </c>
      <c r="GE201" s="395">
        <f t="shared" si="22"/>
        <v>0</v>
      </c>
      <c r="GF201" s="378"/>
      <c r="GG201" s="395">
        <f t="shared" si="17"/>
        <v>540116.88416985353</v>
      </c>
      <c r="GH201" s="395">
        <f t="shared" si="21"/>
        <v>0</v>
      </c>
      <c r="GI201" s="395">
        <f t="shared" si="21"/>
        <v>0</v>
      </c>
      <c r="GJ201" s="395">
        <f t="shared" si="21"/>
        <v>-2510.1999999999998</v>
      </c>
      <c r="GK201" s="395">
        <f t="shared" si="21"/>
        <v>-6889.9575000000004</v>
      </c>
      <c r="GL201" s="395">
        <f t="shared" si="21"/>
        <v>0</v>
      </c>
      <c r="GM201" s="395"/>
      <c r="GN201" s="395">
        <v>0</v>
      </c>
      <c r="GO201" s="377">
        <v>0</v>
      </c>
      <c r="GP201" s="378"/>
      <c r="GQ201" s="378"/>
      <c r="GR201" s="378"/>
      <c r="GS201" s="378"/>
      <c r="GT201" s="378"/>
      <c r="GU201" s="378">
        <v>8062</v>
      </c>
      <c r="GV201" s="378"/>
      <c r="GW201" s="378"/>
      <c r="GX201" s="378"/>
      <c r="GY201" s="378">
        <f t="shared" si="18"/>
        <v>540116.88416985353</v>
      </c>
      <c r="GZ201" s="378">
        <f t="shared" si="19"/>
        <v>0</v>
      </c>
      <c r="HA201" s="378">
        <f t="shared" si="20"/>
        <v>0</v>
      </c>
    </row>
    <row r="202" spans="1:209" customFormat="1" ht="15">
      <c r="A202" s="266">
        <v>3329</v>
      </c>
      <c r="B202" s="266">
        <v>103431</v>
      </c>
      <c r="C202" s="266" t="s">
        <v>704</v>
      </c>
      <c r="D202" s="175" t="s">
        <v>484</v>
      </c>
      <c r="E202" s="267" t="s">
        <v>573</v>
      </c>
      <c r="F202" s="267" t="s">
        <v>883</v>
      </c>
      <c r="G202" s="320"/>
      <c r="H202" s="377">
        <v>1269946.5152673076</v>
      </c>
      <c r="I202" s="377">
        <v>-5268.16</v>
      </c>
      <c r="J202" s="377">
        <v>-3444.98</v>
      </c>
      <c r="K202" s="377">
        <v>1261233.3752673077</v>
      </c>
      <c r="L202" s="378"/>
      <c r="M202" s="379">
        <v>105828.87627227564</v>
      </c>
      <c r="N202" s="379">
        <v>32457.688421052633</v>
      </c>
      <c r="O202" s="380"/>
      <c r="P202" s="380">
        <v>0</v>
      </c>
      <c r="Q202" s="380">
        <v>0</v>
      </c>
      <c r="R202" s="380">
        <v>0</v>
      </c>
      <c r="S202" s="380">
        <v>0</v>
      </c>
      <c r="T202" s="380">
        <v>0</v>
      </c>
      <c r="U202" s="380">
        <v>0</v>
      </c>
      <c r="V202" s="379">
        <v>-439.01333333333332</v>
      </c>
      <c r="W202" s="379">
        <v>-287.08166666666665</v>
      </c>
      <c r="X202" s="380"/>
      <c r="Y202" s="380">
        <v>0</v>
      </c>
      <c r="Z202" s="379">
        <v>137560.46969332828</v>
      </c>
      <c r="AA202" s="381">
        <v>105828.87627227564</v>
      </c>
      <c r="AB202" s="381"/>
      <c r="AC202" s="382"/>
      <c r="AD202" s="382">
        <v>0</v>
      </c>
      <c r="AE202" s="382">
        <v>0</v>
      </c>
      <c r="AF202" s="382">
        <v>0</v>
      </c>
      <c r="AG202" s="382"/>
      <c r="AH202" s="382">
        <v>0</v>
      </c>
      <c r="AI202" s="382">
        <v>0</v>
      </c>
      <c r="AJ202" s="381">
        <v>-439.01333333333332</v>
      </c>
      <c r="AK202" s="381">
        <v>-287.08166666666665</v>
      </c>
      <c r="AL202" s="382"/>
      <c r="AM202" s="382">
        <v>0</v>
      </c>
      <c r="AN202" s="381">
        <v>105102.78127227564</v>
      </c>
      <c r="AO202" s="383">
        <v>105828.87627227564</v>
      </c>
      <c r="AP202" s="383"/>
      <c r="AQ202" s="384"/>
      <c r="AR202" s="384">
        <v>0</v>
      </c>
      <c r="AS202" s="384">
        <v>0</v>
      </c>
      <c r="AT202" s="384">
        <v>0</v>
      </c>
      <c r="AU202" s="384"/>
      <c r="AV202" s="384">
        <v>0</v>
      </c>
      <c r="AW202" s="384">
        <v>0</v>
      </c>
      <c r="AX202" s="383">
        <v>-439.01333333333332</v>
      </c>
      <c r="AY202" s="383">
        <v>-287.08166666666665</v>
      </c>
      <c r="AZ202" s="384"/>
      <c r="BA202" s="384">
        <v>0</v>
      </c>
      <c r="BB202" s="383">
        <v>105102.78127227564</v>
      </c>
      <c r="BC202" s="385">
        <v>105828.87627227564</v>
      </c>
      <c r="BD202" s="385"/>
      <c r="BE202" s="386"/>
      <c r="BF202" s="386">
        <v>0</v>
      </c>
      <c r="BG202" s="386">
        <v>0</v>
      </c>
      <c r="BH202" s="386">
        <v>0</v>
      </c>
      <c r="BI202" s="386"/>
      <c r="BJ202" s="386">
        <v>0</v>
      </c>
      <c r="BK202" s="386">
        <v>0</v>
      </c>
      <c r="BL202" s="385">
        <v>-439.01333333333332</v>
      </c>
      <c r="BM202" s="385">
        <v>-287.08166666666665</v>
      </c>
      <c r="BN202" s="386"/>
      <c r="BO202" s="386"/>
      <c r="BP202" s="385">
        <v>105102.78127227564</v>
      </c>
      <c r="BQ202" s="387">
        <v>105828.87627227564</v>
      </c>
      <c r="BR202" s="387"/>
      <c r="BS202" s="388"/>
      <c r="BT202" s="388">
        <v>0</v>
      </c>
      <c r="BU202" s="388">
        <v>0</v>
      </c>
      <c r="BV202" s="388">
        <v>0</v>
      </c>
      <c r="BW202" s="388"/>
      <c r="BX202" s="388">
        <v>0</v>
      </c>
      <c r="BY202" s="388">
        <v>0</v>
      </c>
      <c r="BZ202" s="387">
        <v>-439.01333333333332</v>
      </c>
      <c r="CA202" s="387">
        <v>-287.08166666666665</v>
      </c>
      <c r="CB202" s="388"/>
      <c r="CC202" s="388"/>
      <c r="CD202" s="387">
        <v>105102.78127227564</v>
      </c>
      <c r="CE202" s="389">
        <v>105828.87627227564</v>
      </c>
      <c r="CF202" s="389">
        <v>27325.72631578947</v>
      </c>
      <c r="CG202" s="390"/>
      <c r="CH202" s="390">
        <v>0</v>
      </c>
      <c r="CI202" s="390">
        <v>0</v>
      </c>
      <c r="CJ202" s="390">
        <v>0</v>
      </c>
      <c r="CK202" s="390">
        <v>0</v>
      </c>
      <c r="CL202" s="390">
        <v>0</v>
      </c>
      <c r="CM202" s="390">
        <v>0</v>
      </c>
      <c r="CN202" s="389">
        <v>-439.01333333333332</v>
      </c>
      <c r="CO202" s="389">
        <v>-287.08166666666665</v>
      </c>
      <c r="CP202" s="390"/>
      <c r="CQ202" s="390"/>
      <c r="CR202" s="389">
        <v>132428.50758806511</v>
      </c>
      <c r="CS202" s="391">
        <v>105828.87627227564</v>
      </c>
      <c r="CT202" s="391"/>
      <c r="CU202" s="392"/>
      <c r="CV202" s="392">
        <v>0</v>
      </c>
      <c r="CW202" s="392">
        <v>0</v>
      </c>
      <c r="CX202" s="392">
        <v>0</v>
      </c>
      <c r="CY202" s="392"/>
      <c r="CZ202" s="392">
        <v>0</v>
      </c>
      <c r="DA202" s="392">
        <v>0</v>
      </c>
      <c r="DB202" s="391">
        <v>-439.01333333333332</v>
      </c>
      <c r="DC202" s="391">
        <v>-287.08166666666665</v>
      </c>
      <c r="DD202" s="392"/>
      <c r="DE202" s="392"/>
      <c r="DF202" s="391">
        <v>105102.78127227564</v>
      </c>
      <c r="DG202" s="385">
        <v>105828.87627227564</v>
      </c>
      <c r="DH202" s="385"/>
      <c r="DI202" s="386"/>
      <c r="DJ202" s="386">
        <v>0</v>
      </c>
      <c r="DK202" s="386">
        <v>0</v>
      </c>
      <c r="DL202" s="386">
        <v>0</v>
      </c>
      <c r="DM202" s="386"/>
      <c r="DN202" s="386">
        <v>0</v>
      </c>
      <c r="DO202" s="386">
        <v>0</v>
      </c>
      <c r="DP202" s="385">
        <v>-439.01333333333332</v>
      </c>
      <c r="DQ202" s="385">
        <v>-287.08166666666665</v>
      </c>
      <c r="DR202" s="386"/>
      <c r="DS202" s="386"/>
      <c r="DT202" s="385">
        <v>105102.78127227564</v>
      </c>
      <c r="DU202" s="393">
        <v>105828.87627227564</v>
      </c>
      <c r="DV202" s="393"/>
      <c r="DW202" s="394"/>
      <c r="DX202" s="394">
        <v>0</v>
      </c>
      <c r="DY202" s="394">
        <v>0</v>
      </c>
      <c r="DZ202" s="394">
        <v>0</v>
      </c>
      <c r="EA202" s="394"/>
      <c r="EB202" s="394">
        <v>0</v>
      </c>
      <c r="EC202" s="394">
        <v>0</v>
      </c>
      <c r="ED202" s="393">
        <v>-439.01333333333332</v>
      </c>
      <c r="EE202" s="393">
        <v>-287.08166666666665</v>
      </c>
      <c r="EF202" s="394"/>
      <c r="EG202" s="394"/>
      <c r="EH202" s="393">
        <v>105102.78127227564</v>
      </c>
      <c r="EI202" s="383">
        <v>105828.87627227564</v>
      </c>
      <c r="EJ202" s="383">
        <v>26634.351689750689</v>
      </c>
      <c r="EK202" s="384"/>
      <c r="EL202" s="384">
        <v>0</v>
      </c>
      <c r="EM202" s="384">
        <v>0</v>
      </c>
      <c r="EN202" s="384">
        <v>0</v>
      </c>
      <c r="EO202" s="384">
        <v>0</v>
      </c>
      <c r="EP202" s="384">
        <v>0</v>
      </c>
      <c r="EQ202" s="384">
        <v>0</v>
      </c>
      <c r="ER202" s="383">
        <v>-439.01333333333332</v>
      </c>
      <c r="ES202" s="383">
        <v>-287.08166666666665</v>
      </c>
      <c r="ET202" s="384"/>
      <c r="EU202" s="384"/>
      <c r="EV202" s="383">
        <v>131737.13296202631</v>
      </c>
      <c r="EW202" s="381">
        <v>105828.87627227564</v>
      </c>
      <c r="EX202" s="381"/>
      <c r="EY202" s="382"/>
      <c r="EZ202" s="382">
        <v>0</v>
      </c>
      <c r="FA202" s="382">
        <v>0</v>
      </c>
      <c r="FB202" s="382">
        <v>0</v>
      </c>
      <c r="FC202" s="382"/>
      <c r="FD202" s="382">
        <v>0</v>
      </c>
      <c r="FE202" s="382">
        <v>0</v>
      </c>
      <c r="FF202" s="381">
        <v>-439.01333333333332</v>
      </c>
      <c r="FG202" s="381">
        <v>-287.08166666666665</v>
      </c>
      <c r="FH202" s="382"/>
      <c r="FI202" s="382"/>
      <c r="FJ202" s="381">
        <v>105102.78127227564</v>
      </c>
      <c r="FK202" s="387">
        <v>105828.87627227564</v>
      </c>
      <c r="FL202" s="387"/>
      <c r="FM202" s="388"/>
      <c r="FN202" s="388">
        <v>0</v>
      </c>
      <c r="FO202" s="388">
        <v>0</v>
      </c>
      <c r="FP202" s="388">
        <v>0</v>
      </c>
      <c r="FQ202" s="388"/>
      <c r="FR202" s="388">
        <v>0</v>
      </c>
      <c r="FS202" s="388">
        <v>0</v>
      </c>
      <c r="FT202" s="387">
        <v>-439.01333333333332</v>
      </c>
      <c r="FU202" s="387">
        <v>-287.08166666666665</v>
      </c>
      <c r="FV202" s="388"/>
      <c r="FW202" s="388"/>
      <c r="FX202" s="387">
        <v>105102.78127227564</v>
      </c>
      <c r="FY202" s="378"/>
      <c r="FZ202" s="395">
        <f t="shared" si="22"/>
        <v>1356364.2816939002</v>
      </c>
      <c r="GA202" s="395">
        <f t="shared" si="22"/>
        <v>0</v>
      </c>
      <c r="GB202" s="395">
        <f t="shared" si="22"/>
        <v>0</v>
      </c>
      <c r="GC202" s="395">
        <f t="shared" si="22"/>
        <v>-5268.16</v>
      </c>
      <c r="GD202" s="395">
        <f t="shared" si="22"/>
        <v>-3444.9799999999991</v>
      </c>
      <c r="GE202" s="395">
        <f t="shared" si="22"/>
        <v>0</v>
      </c>
      <c r="GF202" s="378"/>
      <c r="GG202" s="395">
        <f t="shared" ref="GG202:GG206" si="23">SUMIFS($M202:$FX202,$M$7:$FX$7,GG$7,$M$4:$FX$4,$GG$6)</f>
        <v>349944.31723787956</v>
      </c>
      <c r="GH202" s="395">
        <f t="shared" si="21"/>
        <v>0</v>
      </c>
      <c r="GI202" s="395">
        <f t="shared" si="21"/>
        <v>0</v>
      </c>
      <c r="GJ202" s="395">
        <f t="shared" si="21"/>
        <v>-1317.04</v>
      </c>
      <c r="GK202" s="395">
        <f t="shared" si="21"/>
        <v>-861.24499999999989</v>
      </c>
      <c r="GL202" s="395">
        <f t="shared" si="21"/>
        <v>0</v>
      </c>
      <c r="GM202" s="395"/>
      <c r="GN202" s="395">
        <v>0</v>
      </c>
      <c r="GO202" s="377">
        <v>0</v>
      </c>
      <c r="GP202" s="378"/>
      <c r="GQ202" s="378"/>
      <c r="GR202" s="378"/>
      <c r="GS202" s="378"/>
      <c r="GT202" s="378"/>
      <c r="GU202" s="378">
        <v>7408</v>
      </c>
      <c r="GV202" s="378"/>
      <c r="GW202" s="378"/>
      <c r="GX202" s="378"/>
      <c r="GY202" s="378">
        <f t="shared" ref="GY202:GY206" si="24">SUMIF($GG$7:$GW$7,$GY$7,GG202:GW202)</f>
        <v>349944.31723787956</v>
      </c>
      <c r="GZ202" s="378">
        <f t="shared" ref="GZ202:GZ206" si="25">SUMIF($GG$7:$GW$7,$GZ$7,GG202:GW202)</f>
        <v>0</v>
      </c>
      <c r="HA202" s="378">
        <f t="shared" ref="HA202:HA206" si="26">SUMIF($GG$7:$GW$7,$HA$7,GG202:GW202)</f>
        <v>0</v>
      </c>
    </row>
    <row r="203" spans="1:209" customFormat="1" ht="15">
      <c r="A203" s="266">
        <v>3406</v>
      </c>
      <c r="B203" s="266">
        <v>103476</v>
      </c>
      <c r="C203" s="266" t="s">
        <v>707</v>
      </c>
      <c r="D203" s="175" t="s">
        <v>487</v>
      </c>
      <c r="E203" s="267" t="s">
        <v>573</v>
      </c>
      <c r="F203" s="267" t="s">
        <v>883</v>
      </c>
      <c r="G203" s="320"/>
      <c r="H203" s="377">
        <v>1386593.8240508332</v>
      </c>
      <c r="I203" s="377">
        <v>-5372.48</v>
      </c>
      <c r="J203" s="377">
        <v>-3842.48</v>
      </c>
      <c r="K203" s="377">
        <v>1377378.8640508333</v>
      </c>
      <c r="L203" s="378"/>
      <c r="M203" s="379">
        <v>115549.48533756944</v>
      </c>
      <c r="N203" s="379">
        <v>19932.120000000003</v>
      </c>
      <c r="O203" s="380"/>
      <c r="P203" s="380">
        <v>0</v>
      </c>
      <c r="Q203" s="380">
        <v>0</v>
      </c>
      <c r="R203" s="380">
        <v>0</v>
      </c>
      <c r="S203" s="380">
        <v>0</v>
      </c>
      <c r="T203" s="380">
        <v>0</v>
      </c>
      <c r="U203" s="380">
        <v>0</v>
      </c>
      <c r="V203" s="379">
        <v>-447.70666666666665</v>
      </c>
      <c r="W203" s="379">
        <v>-320.20666666666665</v>
      </c>
      <c r="X203" s="380"/>
      <c r="Y203" s="380">
        <v>0</v>
      </c>
      <c r="Z203" s="379">
        <v>134713.6920042361</v>
      </c>
      <c r="AA203" s="381">
        <v>115549.48533756944</v>
      </c>
      <c r="AB203" s="381"/>
      <c r="AC203" s="382"/>
      <c r="AD203" s="382">
        <v>0</v>
      </c>
      <c r="AE203" s="382">
        <v>0</v>
      </c>
      <c r="AF203" s="382">
        <v>0</v>
      </c>
      <c r="AG203" s="382"/>
      <c r="AH203" s="382">
        <v>0</v>
      </c>
      <c r="AI203" s="382">
        <v>0</v>
      </c>
      <c r="AJ203" s="381">
        <v>-447.70666666666665</v>
      </c>
      <c r="AK203" s="381">
        <v>-320.20666666666665</v>
      </c>
      <c r="AL203" s="382"/>
      <c r="AM203" s="382">
        <v>0</v>
      </c>
      <c r="AN203" s="381">
        <v>114781.57200423611</v>
      </c>
      <c r="AO203" s="383">
        <v>115549.48533756944</v>
      </c>
      <c r="AP203" s="383"/>
      <c r="AQ203" s="384"/>
      <c r="AR203" s="384">
        <v>0</v>
      </c>
      <c r="AS203" s="384">
        <v>0</v>
      </c>
      <c r="AT203" s="384">
        <v>0</v>
      </c>
      <c r="AU203" s="384"/>
      <c r="AV203" s="384">
        <v>0</v>
      </c>
      <c r="AW203" s="384">
        <v>0</v>
      </c>
      <c r="AX203" s="383">
        <v>-447.70666666666665</v>
      </c>
      <c r="AY203" s="383">
        <v>-320.20666666666665</v>
      </c>
      <c r="AZ203" s="384"/>
      <c r="BA203" s="384">
        <v>0</v>
      </c>
      <c r="BB203" s="383">
        <v>114781.57200423611</v>
      </c>
      <c r="BC203" s="385">
        <v>115549.48533756944</v>
      </c>
      <c r="BD203" s="385"/>
      <c r="BE203" s="386"/>
      <c r="BF203" s="386">
        <v>0</v>
      </c>
      <c r="BG203" s="386">
        <v>0</v>
      </c>
      <c r="BH203" s="386">
        <v>0</v>
      </c>
      <c r="BI203" s="386"/>
      <c r="BJ203" s="386">
        <v>0</v>
      </c>
      <c r="BK203" s="386">
        <v>0</v>
      </c>
      <c r="BL203" s="385">
        <v>-447.70666666666665</v>
      </c>
      <c r="BM203" s="385">
        <v>-320.20666666666665</v>
      </c>
      <c r="BN203" s="386"/>
      <c r="BO203" s="386"/>
      <c r="BP203" s="385">
        <v>114781.57200423611</v>
      </c>
      <c r="BQ203" s="387">
        <v>115549.48533756944</v>
      </c>
      <c r="BR203" s="387"/>
      <c r="BS203" s="388"/>
      <c r="BT203" s="388">
        <v>0</v>
      </c>
      <c r="BU203" s="388">
        <v>0</v>
      </c>
      <c r="BV203" s="388">
        <v>0</v>
      </c>
      <c r="BW203" s="388"/>
      <c r="BX203" s="388">
        <v>0</v>
      </c>
      <c r="BY203" s="388">
        <v>0</v>
      </c>
      <c r="BZ203" s="387">
        <v>-447.70666666666665</v>
      </c>
      <c r="CA203" s="387">
        <v>-320.20666666666665</v>
      </c>
      <c r="CB203" s="388"/>
      <c r="CC203" s="388"/>
      <c r="CD203" s="387">
        <v>114781.57200423611</v>
      </c>
      <c r="CE203" s="389">
        <v>115549.48533756944</v>
      </c>
      <c r="CF203" s="389">
        <v>19880.995789473687</v>
      </c>
      <c r="CG203" s="390"/>
      <c r="CH203" s="390">
        <v>0</v>
      </c>
      <c r="CI203" s="390">
        <v>0</v>
      </c>
      <c r="CJ203" s="390">
        <v>0</v>
      </c>
      <c r="CK203" s="390">
        <v>0</v>
      </c>
      <c r="CL203" s="390">
        <v>0</v>
      </c>
      <c r="CM203" s="390">
        <v>0</v>
      </c>
      <c r="CN203" s="389">
        <v>-447.70666666666665</v>
      </c>
      <c r="CO203" s="389">
        <v>-320.20666666666665</v>
      </c>
      <c r="CP203" s="390"/>
      <c r="CQ203" s="390"/>
      <c r="CR203" s="389">
        <v>134662.56779370981</v>
      </c>
      <c r="CS203" s="391">
        <v>115549.48533756944</v>
      </c>
      <c r="CT203" s="391"/>
      <c r="CU203" s="392"/>
      <c r="CV203" s="392">
        <v>0</v>
      </c>
      <c r="CW203" s="392">
        <v>0</v>
      </c>
      <c r="CX203" s="392">
        <v>0</v>
      </c>
      <c r="CY203" s="392"/>
      <c r="CZ203" s="392">
        <v>0</v>
      </c>
      <c r="DA203" s="392">
        <v>0</v>
      </c>
      <c r="DB203" s="391">
        <v>-447.70666666666665</v>
      </c>
      <c r="DC203" s="391">
        <v>-320.20666666666665</v>
      </c>
      <c r="DD203" s="392"/>
      <c r="DE203" s="392"/>
      <c r="DF203" s="391">
        <v>114781.57200423611</v>
      </c>
      <c r="DG203" s="385">
        <v>115549.48533756944</v>
      </c>
      <c r="DH203" s="385"/>
      <c r="DI203" s="386"/>
      <c r="DJ203" s="386">
        <v>0</v>
      </c>
      <c r="DK203" s="386">
        <v>0</v>
      </c>
      <c r="DL203" s="386">
        <v>0</v>
      </c>
      <c r="DM203" s="386"/>
      <c r="DN203" s="386">
        <v>0</v>
      </c>
      <c r="DO203" s="386">
        <v>0</v>
      </c>
      <c r="DP203" s="385">
        <v>-447.70666666666665</v>
      </c>
      <c r="DQ203" s="385">
        <v>-320.20666666666665</v>
      </c>
      <c r="DR203" s="386"/>
      <c r="DS203" s="386"/>
      <c r="DT203" s="385">
        <v>114781.57200423611</v>
      </c>
      <c r="DU203" s="393">
        <v>115549.48533756944</v>
      </c>
      <c r="DV203" s="393"/>
      <c r="DW203" s="394"/>
      <c r="DX203" s="394">
        <v>0</v>
      </c>
      <c r="DY203" s="394">
        <v>0</v>
      </c>
      <c r="DZ203" s="394">
        <v>0</v>
      </c>
      <c r="EA203" s="394"/>
      <c r="EB203" s="394">
        <v>0</v>
      </c>
      <c r="EC203" s="394">
        <v>0</v>
      </c>
      <c r="ED203" s="393">
        <v>-447.70666666666665</v>
      </c>
      <c r="EE203" s="393">
        <v>-320.20666666666665</v>
      </c>
      <c r="EF203" s="394"/>
      <c r="EG203" s="394"/>
      <c r="EH203" s="393">
        <v>114781.57200423611</v>
      </c>
      <c r="EI203" s="383">
        <v>115549.48533756944</v>
      </c>
      <c r="EJ203" s="383">
        <v>18864.7259833795</v>
      </c>
      <c r="EK203" s="384"/>
      <c r="EL203" s="384">
        <v>0</v>
      </c>
      <c r="EM203" s="384">
        <v>0</v>
      </c>
      <c r="EN203" s="384">
        <v>0</v>
      </c>
      <c r="EO203" s="384">
        <v>0</v>
      </c>
      <c r="EP203" s="384">
        <v>0</v>
      </c>
      <c r="EQ203" s="384">
        <v>0</v>
      </c>
      <c r="ER203" s="383">
        <v>-447.70666666666665</v>
      </c>
      <c r="ES203" s="383">
        <v>-320.20666666666665</v>
      </c>
      <c r="ET203" s="384"/>
      <c r="EU203" s="384"/>
      <c r="EV203" s="383">
        <v>133646.2979876156</v>
      </c>
      <c r="EW203" s="381">
        <v>115549.48533756944</v>
      </c>
      <c r="EX203" s="381"/>
      <c r="EY203" s="382"/>
      <c r="EZ203" s="382">
        <v>0</v>
      </c>
      <c r="FA203" s="382">
        <v>0</v>
      </c>
      <c r="FB203" s="382">
        <v>0</v>
      </c>
      <c r="FC203" s="382"/>
      <c r="FD203" s="382">
        <v>0</v>
      </c>
      <c r="FE203" s="382">
        <v>0</v>
      </c>
      <c r="FF203" s="381">
        <v>-447.70666666666665</v>
      </c>
      <c r="FG203" s="381">
        <v>-320.20666666666665</v>
      </c>
      <c r="FH203" s="382"/>
      <c r="FI203" s="382"/>
      <c r="FJ203" s="381">
        <v>114781.57200423611</v>
      </c>
      <c r="FK203" s="387">
        <v>115549.48533756944</v>
      </c>
      <c r="FL203" s="387"/>
      <c r="FM203" s="388"/>
      <c r="FN203" s="388">
        <v>0</v>
      </c>
      <c r="FO203" s="388">
        <v>0</v>
      </c>
      <c r="FP203" s="388">
        <v>0</v>
      </c>
      <c r="FQ203" s="388"/>
      <c r="FR203" s="388">
        <v>0</v>
      </c>
      <c r="FS203" s="388">
        <v>0</v>
      </c>
      <c r="FT203" s="387">
        <v>-447.70666666666665</v>
      </c>
      <c r="FU203" s="387">
        <v>-320.20666666666665</v>
      </c>
      <c r="FV203" s="388"/>
      <c r="FW203" s="388"/>
      <c r="FX203" s="387">
        <v>114781.57200423611</v>
      </c>
      <c r="FY203" s="378"/>
      <c r="FZ203" s="395">
        <f t="shared" si="22"/>
        <v>1445271.6658236859</v>
      </c>
      <c r="GA203" s="395">
        <f t="shared" si="22"/>
        <v>0</v>
      </c>
      <c r="GB203" s="395">
        <f t="shared" si="22"/>
        <v>0</v>
      </c>
      <c r="GC203" s="395">
        <f t="shared" si="22"/>
        <v>-5372.48</v>
      </c>
      <c r="GD203" s="395">
        <f t="shared" si="22"/>
        <v>-3842.4799999999991</v>
      </c>
      <c r="GE203" s="395">
        <f t="shared" si="22"/>
        <v>0</v>
      </c>
      <c r="GF203" s="378"/>
      <c r="GG203" s="395">
        <f t="shared" si="23"/>
        <v>366580.5760127083</v>
      </c>
      <c r="GH203" s="395">
        <f t="shared" si="21"/>
        <v>0</v>
      </c>
      <c r="GI203" s="395">
        <f t="shared" si="21"/>
        <v>0</v>
      </c>
      <c r="GJ203" s="395">
        <f t="shared" si="21"/>
        <v>-1343.12</v>
      </c>
      <c r="GK203" s="395">
        <f t="shared" si="21"/>
        <v>-960.61999999999989</v>
      </c>
      <c r="GL203" s="395">
        <f t="shared" si="21"/>
        <v>0</v>
      </c>
      <c r="GM203" s="395"/>
      <c r="GN203" s="395">
        <v>0</v>
      </c>
      <c r="GO203" s="377">
        <v>0</v>
      </c>
      <c r="GP203" s="378"/>
      <c r="GQ203" s="378"/>
      <c r="GR203" s="378"/>
      <c r="GS203" s="378"/>
      <c r="GT203" s="378"/>
      <c r="GU203" s="378">
        <v>7529</v>
      </c>
      <c r="GV203" s="378"/>
      <c r="GW203" s="378"/>
      <c r="GX203" s="378"/>
      <c r="GY203" s="378">
        <f t="shared" si="24"/>
        <v>366580.5760127083</v>
      </c>
      <c r="GZ203" s="378">
        <f t="shared" si="25"/>
        <v>0</v>
      </c>
      <c r="HA203" s="378">
        <f t="shared" si="26"/>
        <v>0</v>
      </c>
    </row>
    <row r="204" spans="1:209" customFormat="1" ht="15">
      <c r="A204" s="266">
        <v>3342</v>
      </c>
      <c r="B204" s="266">
        <v>103437</v>
      </c>
      <c r="C204" s="266" t="s">
        <v>709</v>
      </c>
      <c r="D204" s="175" t="s">
        <v>489</v>
      </c>
      <c r="E204" s="267" t="s">
        <v>573</v>
      </c>
      <c r="F204" s="267" t="s">
        <v>883</v>
      </c>
      <c r="G204" s="320"/>
      <c r="H204" s="377">
        <v>2341266.2713858266</v>
      </c>
      <c r="I204" s="377">
        <v>-9727.84</v>
      </c>
      <c r="J204" s="377">
        <v>-7949.95</v>
      </c>
      <c r="K204" s="377">
        <v>2323588.4813858266</v>
      </c>
      <c r="L204" s="378"/>
      <c r="M204" s="379">
        <v>195105.52261548556</v>
      </c>
      <c r="N204" s="379">
        <v>0</v>
      </c>
      <c r="O204" s="380"/>
      <c r="P204" s="380">
        <v>0</v>
      </c>
      <c r="Q204" s="380">
        <v>0</v>
      </c>
      <c r="R204" s="380">
        <v>0</v>
      </c>
      <c r="S204" s="380">
        <v>0</v>
      </c>
      <c r="T204" s="380">
        <v>0</v>
      </c>
      <c r="U204" s="380">
        <v>0</v>
      </c>
      <c r="V204" s="379">
        <v>-810.65333333333331</v>
      </c>
      <c r="W204" s="379">
        <v>-662.49583333333328</v>
      </c>
      <c r="X204" s="380"/>
      <c r="Y204" s="380">
        <v>0</v>
      </c>
      <c r="Z204" s="379">
        <v>193632.37344881892</v>
      </c>
      <c r="AA204" s="381">
        <v>195105.52261548556</v>
      </c>
      <c r="AB204" s="381"/>
      <c r="AC204" s="382"/>
      <c r="AD204" s="382">
        <v>0</v>
      </c>
      <c r="AE204" s="382">
        <v>0</v>
      </c>
      <c r="AF204" s="382">
        <v>0</v>
      </c>
      <c r="AG204" s="382"/>
      <c r="AH204" s="382">
        <v>0</v>
      </c>
      <c r="AI204" s="382">
        <v>0</v>
      </c>
      <c r="AJ204" s="381">
        <v>-810.65333333333331</v>
      </c>
      <c r="AK204" s="381">
        <v>-662.49583333333328</v>
      </c>
      <c r="AL204" s="382"/>
      <c r="AM204" s="382">
        <v>0</v>
      </c>
      <c r="AN204" s="381">
        <v>193632.37344881892</v>
      </c>
      <c r="AO204" s="383">
        <v>195105.52261548556</v>
      </c>
      <c r="AP204" s="383"/>
      <c r="AQ204" s="384"/>
      <c r="AR204" s="384">
        <v>0</v>
      </c>
      <c r="AS204" s="384">
        <v>0</v>
      </c>
      <c r="AT204" s="384">
        <v>0</v>
      </c>
      <c r="AU204" s="384"/>
      <c r="AV204" s="384">
        <v>0</v>
      </c>
      <c r="AW204" s="384">
        <v>0</v>
      </c>
      <c r="AX204" s="383">
        <v>-810.65333333333331</v>
      </c>
      <c r="AY204" s="383">
        <v>-662.49583333333328</v>
      </c>
      <c r="AZ204" s="384"/>
      <c r="BA204" s="384">
        <v>0</v>
      </c>
      <c r="BB204" s="383">
        <v>193632.37344881892</v>
      </c>
      <c r="BC204" s="385">
        <v>195105.52261548556</v>
      </c>
      <c r="BD204" s="385"/>
      <c r="BE204" s="386"/>
      <c r="BF204" s="386">
        <v>0</v>
      </c>
      <c r="BG204" s="386">
        <v>0</v>
      </c>
      <c r="BH204" s="386">
        <v>0</v>
      </c>
      <c r="BI204" s="386"/>
      <c r="BJ204" s="386">
        <v>0</v>
      </c>
      <c r="BK204" s="386">
        <v>0</v>
      </c>
      <c r="BL204" s="385">
        <v>-810.65333333333331</v>
      </c>
      <c r="BM204" s="385">
        <v>-662.49583333333328</v>
      </c>
      <c r="BN204" s="386"/>
      <c r="BO204" s="386"/>
      <c r="BP204" s="385">
        <v>193632.37344881892</v>
      </c>
      <c r="BQ204" s="387">
        <v>195105.52261548556</v>
      </c>
      <c r="BR204" s="387"/>
      <c r="BS204" s="388"/>
      <c r="BT204" s="388">
        <v>0</v>
      </c>
      <c r="BU204" s="388">
        <v>0</v>
      </c>
      <c r="BV204" s="388">
        <v>0</v>
      </c>
      <c r="BW204" s="388"/>
      <c r="BX204" s="388">
        <v>0</v>
      </c>
      <c r="BY204" s="388">
        <v>0</v>
      </c>
      <c r="BZ204" s="387">
        <v>-810.65333333333331</v>
      </c>
      <c r="CA204" s="387">
        <v>-662.49583333333328</v>
      </c>
      <c r="CB204" s="388"/>
      <c r="CC204" s="388"/>
      <c r="CD204" s="387">
        <v>193632.37344881892</v>
      </c>
      <c r="CE204" s="389">
        <v>195105.52261548556</v>
      </c>
      <c r="CF204" s="389">
        <v>0</v>
      </c>
      <c r="CG204" s="390"/>
      <c r="CH204" s="390">
        <v>0</v>
      </c>
      <c r="CI204" s="390">
        <v>0</v>
      </c>
      <c r="CJ204" s="390">
        <v>0</v>
      </c>
      <c r="CK204" s="390">
        <v>0</v>
      </c>
      <c r="CL204" s="390">
        <v>0</v>
      </c>
      <c r="CM204" s="390">
        <v>0</v>
      </c>
      <c r="CN204" s="389">
        <v>-810.65333333333331</v>
      </c>
      <c r="CO204" s="389">
        <v>-662.49583333333328</v>
      </c>
      <c r="CP204" s="390"/>
      <c r="CQ204" s="390"/>
      <c r="CR204" s="389">
        <v>193632.37344881892</v>
      </c>
      <c r="CS204" s="391">
        <v>195105.52261548556</v>
      </c>
      <c r="CT204" s="391"/>
      <c r="CU204" s="392"/>
      <c r="CV204" s="392">
        <v>0</v>
      </c>
      <c r="CW204" s="392">
        <v>0</v>
      </c>
      <c r="CX204" s="392">
        <v>0</v>
      </c>
      <c r="CY204" s="392"/>
      <c r="CZ204" s="392">
        <v>0</v>
      </c>
      <c r="DA204" s="392">
        <v>0</v>
      </c>
      <c r="DB204" s="391">
        <v>-810.65333333333331</v>
      </c>
      <c r="DC204" s="391">
        <v>-662.49583333333328</v>
      </c>
      <c r="DD204" s="392"/>
      <c r="DE204" s="392"/>
      <c r="DF204" s="391">
        <v>193632.37344881892</v>
      </c>
      <c r="DG204" s="385">
        <v>195105.52261548556</v>
      </c>
      <c r="DH204" s="385"/>
      <c r="DI204" s="386"/>
      <c r="DJ204" s="386">
        <v>0</v>
      </c>
      <c r="DK204" s="386">
        <v>0</v>
      </c>
      <c r="DL204" s="386">
        <v>0</v>
      </c>
      <c r="DM204" s="386"/>
      <c r="DN204" s="386">
        <v>0</v>
      </c>
      <c r="DO204" s="386">
        <v>0</v>
      </c>
      <c r="DP204" s="385">
        <v>-810.65333333333331</v>
      </c>
      <c r="DQ204" s="385">
        <v>-662.49583333333328</v>
      </c>
      <c r="DR204" s="386"/>
      <c r="DS204" s="386"/>
      <c r="DT204" s="385">
        <v>193632.37344881892</v>
      </c>
      <c r="DU204" s="393">
        <v>195105.52261548556</v>
      </c>
      <c r="DV204" s="393"/>
      <c r="DW204" s="394"/>
      <c r="DX204" s="394">
        <v>0</v>
      </c>
      <c r="DY204" s="394">
        <v>0</v>
      </c>
      <c r="DZ204" s="394">
        <v>0</v>
      </c>
      <c r="EA204" s="394"/>
      <c r="EB204" s="394">
        <v>0</v>
      </c>
      <c r="EC204" s="394">
        <v>0</v>
      </c>
      <c r="ED204" s="393">
        <v>-810.65333333333331</v>
      </c>
      <c r="EE204" s="393">
        <v>-662.49583333333328</v>
      </c>
      <c r="EF204" s="394"/>
      <c r="EG204" s="394"/>
      <c r="EH204" s="393">
        <v>193632.37344881892</v>
      </c>
      <c r="EI204" s="383">
        <v>195105.52261548556</v>
      </c>
      <c r="EJ204" s="383">
        <v>0</v>
      </c>
      <c r="EK204" s="384"/>
      <c r="EL204" s="384">
        <v>0</v>
      </c>
      <c r="EM204" s="384">
        <v>0</v>
      </c>
      <c r="EN204" s="384">
        <v>0</v>
      </c>
      <c r="EO204" s="384">
        <v>0</v>
      </c>
      <c r="EP204" s="384">
        <v>0</v>
      </c>
      <c r="EQ204" s="384">
        <v>0</v>
      </c>
      <c r="ER204" s="383">
        <v>-810.65333333333331</v>
      </c>
      <c r="ES204" s="383">
        <v>-662.49583333333328</v>
      </c>
      <c r="ET204" s="384"/>
      <c r="EU204" s="384"/>
      <c r="EV204" s="383">
        <v>193632.37344881892</v>
      </c>
      <c r="EW204" s="381">
        <v>195105.52261548556</v>
      </c>
      <c r="EX204" s="381"/>
      <c r="EY204" s="382"/>
      <c r="EZ204" s="382">
        <v>0</v>
      </c>
      <c r="FA204" s="382">
        <v>0</v>
      </c>
      <c r="FB204" s="382">
        <v>0</v>
      </c>
      <c r="FC204" s="382"/>
      <c r="FD204" s="382">
        <v>0</v>
      </c>
      <c r="FE204" s="382">
        <v>0</v>
      </c>
      <c r="FF204" s="381">
        <v>-810.65333333333331</v>
      </c>
      <c r="FG204" s="381">
        <v>-662.49583333333328</v>
      </c>
      <c r="FH204" s="382"/>
      <c r="FI204" s="382"/>
      <c r="FJ204" s="381">
        <v>193632.37344881892</v>
      </c>
      <c r="FK204" s="387">
        <v>195105.52261548556</v>
      </c>
      <c r="FL204" s="387"/>
      <c r="FM204" s="388"/>
      <c r="FN204" s="388">
        <v>0</v>
      </c>
      <c r="FO204" s="388">
        <v>0</v>
      </c>
      <c r="FP204" s="388">
        <v>0</v>
      </c>
      <c r="FQ204" s="388"/>
      <c r="FR204" s="388">
        <v>0</v>
      </c>
      <c r="FS204" s="388">
        <v>0</v>
      </c>
      <c r="FT204" s="387">
        <v>-810.65333333333331</v>
      </c>
      <c r="FU204" s="387">
        <v>-662.49583333333328</v>
      </c>
      <c r="FV204" s="388"/>
      <c r="FW204" s="388"/>
      <c r="FX204" s="387">
        <v>193632.37344881892</v>
      </c>
      <c r="FY204" s="378"/>
      <c r="FZ204" s="395">
        <f t="shared" si="22"/>
        <v>2341266.2713858266</v>
      </c>
      <c r="GA204" s="395">
        <f t="shared" si="22"/>
        <v>0</v>
      </c>
      <c r="GB204" s="395">
        <f t="shared" si="22"/>
        <v>0</v>
      </c>
      <c r="GC204" s="395">
        <f t="shared" si="22"/>
        <v>-9727.840000000002</v>
      </c>
      <c r="GD204" s="395">
        <f t="shared" si="22"/>
        <v>-7949.95</v>
      </c>
      <c r="GE204" s="395">
        <f t="shared" si="22"/>
        <v>0</v>
      </c>
      <c r="GF204" s="378"/>
      <c r="GG204" s="395">
        <f t="shared" si="23"/>
        <v>585316.56784645666</v>
      </c>
      <c r="GH204" s="395">
        <f t="shared" si="21"/>
        <v>0</v>
      </c>
      <c r="GI204" s="395">
        <f t="shared" si="21"/>
        <v>0</v>
      </c>
      <c r="GJ204" s="395">
        <f t="shared" si="21"/>
        <v>-2431.96</v>
      </c>
      <c r="GK204" s="395">
        <f t="shared" si="21"/>
        <v>-1987.4874999999997</v>
      </c>
      <c r="GL204" s="395">
        <f t="shared" si="21"/>
        <v>0</v>
      </c>
      <c r="GM204" s="395"/>
      <c r="GN204" s="395">
        <v>0</v>
      </c>
      <c r="GO204" s="378">
        <v>0</v>
      </c>
      <c r="GP204" s="378"/>
      <c r="GQ204" s="378"/>
      <c r="GR204" s="378"/>
      <c r="GS204" s="378"/>
      <c r="GT204" s="378"/>
      <c r="GU204" s="378">
        <v>8075</v>
      </c>
      <c r="GV204" s="378"/>
      <c r="GW204" s="378"/>
      <c r="GX204" s="378"/>
      <c r="GY204" s="378">
        <f t="shared" si="24"/>
        <v>585316.56784645666</v>
      </c>
      <c r="GZ204" s="378">
        <f t="shared" si="25"/>
        <v>0</v>
      </c>
      <c r="HA204" s="378">
        <f t="shared" si="26"/>
        <v>0</v>
      </c>
    </row>
    <row r="205" spans="1:209" customFormat="1" ht="15">
      <c r="A205" s="266">
        <v>3365</v>
      </c>
      <c r="B205" s="266">
        <v>103456</v>
      </c>
      <c r="C205" s="266" t="s">
        <v>716</v>
      </c>
      <c r="D205" s="175" t="s">
        <v>496</v>
      </c>
      <c r="E205" s="267" t="s">
        <v>573</v>
      </c>
      <c r="F205" s="267" t="s">
        <v>883</v>
      </c>
      <c r="G205" s="320"/>
      <c r="H205" s="377">
        <v>1187171.4074453667</v>
      </c>
      <c r="I205" s="377">
        <v>-5450.7199999999993</v>
      </c>
      <c r="J205" s="377">
        <v>-3736.48</v>
      </c>
      <c r="K205" s="377">
        <v>1177984.2074453668</v>
      </c>
      <c r="L205" s="378"/>
      <c r="M205" s="379">
        <v>98930.950620447227</v>
      </c>
      <c r="N205" s="379">
        <v>0</v>
      </c>
      <c r="O205" s="380"/>
      <c r="P205" s="380">
        <v>0</v>
      </c>
      <c r="Q205" s="380">
        <v>0</v>
      </c>
      <c r="R205" s="380">
        <v>0</v>
      </c>
      <c r="S205" s="380">
        <v>0</v>
      </c>
      <c r="T205" s="380">
        <v>0</v>
      </c>
      <c r="U205" s="380">
        <v>0</v>
      </c>
      <c r="V205" s="379">
        <v>-454.22666666666663</v>
      </c>
      <c r="W205" s="379">
        <v>-311.37333333333333</v>
      </c>
      <c r="X205" s="380"/>
      <c r="Y205" s="380">
        <v>0</v>
      </c>
      <c r="Z205" s="379">
        <v>98165.350620447221</v>
      </c>
      <c r="AA205" s="381">
        <v>98930.950620447227</v>
      </c>
      <c r="AB205" s="381"/>
      <c r="AC205" s="382"/>
      <c r="AD205" s="382">
        <v>0</v>
      </c>
      <c r="AE205" s="382">
        <v>0</v>
      </c>
      <c r="AF205" s="382">
        <v>0</v>
      </c>
      <c r="AG205" s="382"/>
      <c r="AH205" s="382">
        <v>0</v>
      </c>
      <c r="AI205" s="382">
        <v>0</v>
      </c>
      <c r="AJ205" s="381">
        <v>-454.22666666666663</v>
      </c>
      <c r="AK205" s="381">
        <v>-311.37333333333333</v>
      </c>
      <c r="AL205" s="382"/>
      <c r="AM205" s="382">
        <v>0</v>
      </c>
      <c r="AN205" s="381">
        <v>98165.350620447221</v>
      </c>
      <c r="AO205" s="383">
        <v>98930.950620447227</v>
      </c>
      <c r="AP205" s="383"/>
      <c r="AQ205" s="384"/>
      <c r="AR205" s="384">
        <v>0</v>
      </c>
      <c r="AS205" s="384">
        <v>0</v>
      </c>
      <c r="AT205" s="384">
        <v>0</v>
      </c>
      <c r="AU205" s="384"/>
      <c r="AV205" s="384">
        <v>0</v>
      </c>
      <c r="AW205" s="384">
        <v>0</v>
      </c>
      <c r="AX205" s="383">
        <v>-454.22666666666663</v>
      </c>
      <c r="AY205" s="383">
        <v>-311.37333333333333</v>
      </c>
      <c r="AZ205" s="384"/>
      <c r="BA205" s="384">
        <v>0</v>
      </c>
      <c r="BB205" s="383">
        <v>98165.350620447221</v>
      </c>
      <c r="BC205" s="385">
        <v>98930.950620447227</v>
      </c>
      <c r="BD205" s="385"/>
      <c r="BE205" s="386"/>
      <c r="BF205" s="386">
        <v>0</v>
      </c>
      <c r="BG205" s="386">
        <v>0</v>
      </c>
      <c r="BH205" s="386">
        <v>0</v>
      </c>
      <c r="BI205" s="386"/>
      <c r="BJ205" s="386">
        <v>0</v>
      </c>
      <c r="BK205" s="386">
        <v>0</v>
      </c>
      <c r="BL205" s="385">
        <v>-454.22666666666663</v>
      </c>
      <c r="BM205" s="385">
        <v>-311.37333333333333</v>
      </c>
      <c r="BN205" s="386"/>
      <c r="BO205" s="386"/>
      <c r="BP205" s="385">
        <v>98165.350620447221</v>
      </c>
      <c r="BQ205" s="387">
        <v>98930.950620447227</v>
      </c>
      <c r="BR205" s="387"/>
      <c r="BS205" s="388"/>
      <c r="BT205" s="388">
        <v>0</v>
      </c>
      <c r="BU205" s="388">
        <v>0</v>
      </c>
      <c r="BV205" s="388">
        <v>0</v>
      </c>
      <c r="BW205" s="388"/>
      <c r="BX205" s="388">
        <v>0</v>
      </c>
      <c r="BY205" s="388">
        <v>0</v>
      </c>
      <c r="BZ205" s="387">
        <v>-454.22666666666663</v>
      </c>
      <c r="CA205" s="387">
        <v>-311.37333333333333</v>
      </c>
      <c r="CB205" s="388"/>
      <c r="CC205" s="388"/>
      <c r="CD205" s="387">
        <v>98165.350620447221</v>
      </c>
      <c r="CE205" s="389">
        <v>98930.950620447227</v>
      </c>
      <c r="CF205" s="389">
        <v>0</v>
      </c>
      <c r="CG205" s="390"/>
      <c r="CH205" s="390">
        <v>0</v>
      </c>
      <c r="CI205" s="390">
        <v>0</v>
      </c>
      <c r="CJ205" s="390">
        <v>0</v>
      </c>
      <c r="CK205" s="390">
        <v>0</v>
      </c>
      <c r="CL205" s="390">
        <v>0</v>
      </c>
      <c r="CM205" s="390">
        <v>0</v>
      </c>
      <c r="CN205" s="389">
        <v>-454.22666666666663</v>
      </c>
      <c r="CO205" s="389">
        <v>-311.37333333333333</v>
      </c>
      <c r="CP205" s="390"/>
      <c r="CQ205" s="390"/>
      <c r="CR205" s="389">
        <v>98165.350620447221</v>
      </c>
      <c r="CS205" s="391">
        <v>98930.950620447227</v>
      </c>
      <c r="CT205" s="391"/>
      <c r="CU205" s="392"/>
      <c r="CV205" s="392">
        <v>0</v>
      </c>
      <c r="CW205" s="392">
        <v>0</v>
      </c>
      <c r="CX205" s="392">
        <v>0</v>
      </c>
      <c r="CY205" s="392"/>
      <c r="CZ205" s="392">
        <v>0</v>
      </c>
      <c r="DA205" s="392">
        <v>0</v>
      </c>
      <c r="DB205" s="391">
        <v>-454.22666666666663</v>
      </c>
      <c r="DC205" s="391">
        <v>-311.37333333333333</v>
      </c>
      <c r="DD205" s="392"/>
      <c r="DE205" s="392"/>
      <c r="DF205" s="391">
        <v>98165.350620447221</v>
      </c>
      <c r="DG205" s="385">
        <v>98930.950620447227</v>
      </c>
      <c r="DH205" s="385"/>
      <c r="DI205" s="386"/>
      <c r="DJ205" s="386">
        <v>0</v>
      </c>
      <c r="DK205" s="386">
        <v>0</v>
      </c>
      <c r="DL205" s="386">
        <v>0</v>
      </c>
      <c r="DM205" s="386"/>
      <c r="DN205" s="386">
        <v>0</v>
      </c>
      <c r="DO205" s="386">
        <v>0</v>
      </c>
      <c r="DP205" s="385">
        <v>-454.22666666666663</v>
      </c>
      <c r="DQ205" s="385">
        <v>-311.37333333333333</v>
      </c>
      <c r="DR205" s="386"/>
      <c r="DS205" s="386"/>
      <c r="DT205" s="385">
        <v>98165.350620447221</v>
      </c>
      <c r="DU205" s="393">
        <v>98930.950620447227</v>
      </c>
      <c r="DV205" s="393"/>
      <c r="DW205" s="394"/>
      <c r="DX205" s="394">
        <v>0</v>
      </c>
      <c r="DY205" s="394">
        <v>0</v>
      </c>
      <c r="DZ205" s="394">
        <v>0</v>
      </c>
      <c r="EA205" s="394"/>
      <c r="EB205" s="394">
        <v>0</v>
      </c>
      <c r="EC205" s="394">
        <v>0</v>
      </c>
      <c r="ED205" s="393">
        <v>-454.22666666666663</v>
      </c>
      <c r="EE205" s="393">
        <v>-311.37333333333333</v>
      </c>
      <c r="EF205" s="394"/>
      <c r="EG205" s="394"/>
      <c r="EH205" s="393">
        <v>98165.350620447221</v>
      </c>
      <c r="EI205" s="383">
        <v>98930.950620447227</v>
      </c>
      <c r="EJ205" s="383">
        <v>0</v>
      </c>
      <c r="EK205" s="384"/>
      <c r="EL205" s="384">
        <v>0</v>
      </c>
      <c r="EM205" s="384">
        <v>0</v>
      </c>
      <c r="EN205" s="384">
        <v>0</v>
      </c>
      <c r="EO205" s="384">
        <v>0</v>
      </c>
      <c r="EP205" s="384">
        <v>0</v>
      </c>
      <c r="EQ205" s="384">
        <v>0</v>
      </c>
      <c r="ER205" s="383">
        <v>-454.22666666666663</v>
      </c>
      <c r="ES205" s="383">
        <v>-311.37333333333333</v>
      </c>
      <c r="ET205" s="384"/>
      <c r="EU205" s="384"/>
      <c r="EV205" s="383">
        <v>98165.350620447221</v>
      </c>
      <c r="EW205" s="381">
        <v>98930.950620447227</v>
      </c>
      <c r="EX205" s="381"/>
      <c r="EY205" s="382"/>
      <c r="EZ205" s="382">
        <v>0</v>
      </c>
      <c r="FA205" s="382">
        <v>0</v>
      </c>
      <c r="FB205" s="382">
        <v>0</v>
      </c>
      <c r="FC205" s="382"/>
      <c r="FD205" s="382">
        <v>0</v>
      </c>
      <c r="FE205" s="382">
        <v>0</v>
      </c>
      <c r="FF205" s="381">
        <v>-454.22666666666663</v>
      </c>
      <c r="FG205" s="381">
        <v>-311.37333333333333</v>
      </c>
      <c r="FH205" s="382"/>
      <c r="FI205" s="382"/>
      <c r="FJ205" s="381">
        <v>98165.350620447221</v>
      </c>
      <c r="FK205" s="387">
        <v>98930.950620447227</v>
      </c>
      <c r="FL205" s="387"/>
      <c r="FM205" s="388"/>
      <c r="FN205" s="388">
        <v>0</v>
      </c>
      <c r="FO205" s="388">
        <v>0</v>
      </c>
      <c r="FP205" s="388">
        <v>0</v>
      </c>
      <c r="FQ205" s="388"/>
      <c r="FR205" s="388">
        <v>0</v>
      </c>
      <c r="FS205" s="388">
        <v>0</v>
      </c>
      <c r="FT205" s="387">
        <v>-454.22666666666663</v>
      </c>
      <c r="FU205" s="387">
        <v>-311.37333333333333</v>
      </c>
      <c r="FV205" s="388"/>
      <c r="FW205" s="388"/>
      <c r="FX205" s="387">
        <v>98165.350620447221</v>
      </c>
      <c r="FY205" s="378"/>
      <c r="FZ205" s="395">
        <f t="shared" si="22"/>
        <v>1187171.407445367</v>
      </c>
      <c r="GA205" s="395">
        <f t="shared" si="22"/>
        <v>0</v>
      </c>
      <c r="GB205" s="395">
        <f t="shared" si="22"/>
        <v>0</v>
      </c>
      <c r="GC205" s="395">
        <f t="shared" si="22"/>
        <v>-5450.7199999999984</v>
      </c>
      <c r="GD205" s="395">
        <f t="shared" si="22"/>
        <v>-3736.4800000000009</v>
      </c>
      <c r="GE205" s="395">
        <f t="shared" si="22"/>
        <v>0</v>
      </c>
      <c r="GF205" s="378"/>
      <c r="GG205" s="395">
        <f t="shared" si="23"/>
        <v>296792.85186134168</v>
      </c>
      <c r="GH205" s="395">
        <f t="shared" si="21"/>
        <v>0</v>
      </c>
      <c r="GI205" s="395">
        <f t="shared" si="21"/>
        <v>0</v>
      </c>
      <c r="GJ205" s="395">
        <f t="shared" si="21"/>
        <v>-1362.6799999999998</v>
      </c>
      <c r="GK205" s="395">
        <f t="shared" si="21"/>
        <v>-934.12</v>
      </c>
      <c r="GL205" s="395">
        <f t="shared" si="21"/>
        <v>0</v>
      </c>
      <c r="GM205" s="395"/>
      <c r="GN205" s="395">
        <v>0</v>
      </c>
      <c r="GO205" s="378">
        <v>0</v>
      </c>
      <c r="GP205" s="378"/>
      <c r="GQ205" s="378"/>
      <c r="GR205" s="378"/>
      <c r="GS205" s="378"/>
      <c r="GT205" s="378"/>
      <c r="GU205" s="378">
        <v>7412</v>
      </c>
      <c r="GV205" s="378"/>
      <c r="GW205" s="378"/>
      <c r="GX205" s="378"/>
      <c r="GY205" s="378">
        <f t="shared" si="24"/>
        <v>296792.85186134168</v>
      </c>
      <c r="GZ205" s="378">
        <f t="shared" si="25"/>
        <v>0</v>
      </c>
      <c r="HA205" s="378">
        <f t="shared" si="26"/>
        <v>0</v>
      </c>
    </row>
    <row r="206" spans="1:209" customFormat="1" ht="15">
      <c r="A206" s="266">
        <v>3310</v>
      </c>
      <c r="B206" s="266">
        <v>103417</v>
      </c>
      <c r="C206" s="266" t="s">
        <v>718</v>
      </c>
      <c r="D206" s="175" t="s">
        <v>498</v>
      </c>
      <c r="E206" s="267" t="s">
        <v>573</v>
      </c>
      <c r="F206" s="267" t="s">
        <v>883</v>
      </c>
      <c r="G206" s="320"/>
      <c r="H206" s="377">
        <v>1354967.064165398</v>
      </c>
      <c r="I206" s="377">
        <v>-5216</v>
      </c>
      <c r="J206" s="377">
        <v>-3974.98</v>
      </c>
      <c r="K206" s="377">
        <v>1345776.084165398</v>
      </c>
      <c r="L206" s="378"/>
      <c r="M206" s="379">
        <v>112913.92201378317</v>
      </c>
      <c r="N206" s="379">
        <v>25655.760000000002</v>
      </c>
      <c r="O206" s="380"/>
      <c r="P206" s="380">
        <v>0</v>
      </c>
      <c r="Q206" s="380">
        <v>0</v>
      </c>
      <c r="R206" s="380">
        <v>0</v>
      </c>
      <c r="S206" s="380">
        <v>0</v>
      </c>
      <c r="T206" s="380">
        <v>0</v>
      </c>
      <c r="U206" s="380">
        <v>0</v>
      </c>
      <c r="V206" s="379">
        <v>-434.66666666666669</v>
      </c>
      <c r="W206" s="379">
        <v>-331.24833333333333</v>
      </c>
      <c r="X206" s="380"/>
      <c r="Y206" s="380">
        <v>0</v>
      </c>
      <c r="Z206" s="379">
        <v>137803.76701378319</v>
      </c>
      <c r="AA206" s="381">
        <v>112913.92201378317</v>
      </c>
      <c r="AB206" s="381"/>
      <c r="AC206" s="382"/>
      <c r="AD206" s="382">
        <v>0</v>
      </c>
      <c r="AE206" s="382">
        <v>0</v>
      </c>
      <c r="AF206" s="382">
        <v>0</v>
      </c>
      <c r="AG206" s="382"/>
      <c r="AH206" s="382">
        <v>0</v>
      </c>
      <c r="AI206" s="382">
        <v>0</v>
      </c>
      <c r="AJ206" s="381">
        <v>-434.66666666666669</v>
      </c>
      <c r="AK206" s="381">
        <v>-331.24833333333333</v>
      </c>
      <c r="AL206" s="382"/>
      <c r="AM206" s="382">
        <v>0</v>
      </c>
      <c r="AN206" s="381">
        <v>112148.00701378316</v>
      </c>
      <c r="AO206" s="383">
        <v>112913.92201378317</v>
      </c>
      <c r="AP206" s="383"/>
      <c r="AQ206" s="384"/>
      <c r="AR206" s="384">
        <v>0</v>
      </c>
      <c r="AS206" s="384">
        <v>0</v>
      </c>
      <c r="AT206" s="384">
        <v>0</v>
      </c>
      <c r="AU206" s="384"/>
      <c r="AV206" s="384">
        <v>0</v>
      </c>
      <c r="AW206" s="384">
        <v>0</v>
      </c>
      <c r="AX206" s="383">
        <v>-434.66666666666669</v>
      </c>
      <c r="AY206" s="383">
        <v>-331.24833333333333</v>
      </c>
      <c r="AZ206" s="384"/>
      <c r="BA206" s="384">
        <v>0</v>
      </c>
      <c r="BB206" s="383">
        <v>112148.00701378316</v>
      </c>
      <c r="BC206" s="385">
        <v>112913.92201378317</v>
      </c>
      <c r="BD206" s="385"/>
      <c r="BE206" s="386"/>
      <c r="BF206" s="386">
        <v>0</v>
      </c>
      <c r="BG206" s="386">
        <v>0</v>
      </c>
      <c r="BH206" s="386">
        <v>0</v>
      </c>
      <c r="BI206" s="386"/>
      <c r="BJ206" s="386">
        <v>0</v>
      </c>
      <c r="BK206" s="386">
        <v>0</v>
      </c>
      <c r="BL206" s="385">
        <v>-434.66666666666669</v>
      </c>
      <c r="BM206" s="385">
        <v>-331.24833333333333</v>
      </c>
      <c r="BN206" s="386"/>
      <c r="BO206" s="386"/>
      <c r="BP206" s="385">
        <v>112148.00701378316</v>
      </c>
      <c r="BQ206" s="387">
        <v>112913.92201378317</v>
      </c>
      <c r="BR206" s="387"/>
      <c r="BS206" s="388"/>
      <c r="BT206" s="388">
        <v>0</v>
      </c>
      <c r="BU206" s="388">
        <v>0</v>
      </c>
      <c r="BV206" s="388">
        <v>0</v>
      </c>
      <c r="BW206" s="388"/>
      <c r="BX206" s="388">
        <v>0</v>
      </c>
      <c r="BY206" s="388">
        <v>0</v>
      </c>
      <c r="BZ206" s="387">
        <v>-434.66666666666669</v>
      </c>
      <c r="CA206" s="387">
        <v>-331.24833333333333</v>
      </c>
      <c r="CB206" s="388"/>
      <c r="CC206" s="388"/>
      <c r="CD206" s="387">
        <v>112148.00701378316</v>
      </c>
      <c r="CE206" s="389">
        <v>112913.92201378317</v>
      </c>
      <c r="CF206" s="389">
        <v>18259.745263157896</v>
      </c>
      <c r="CG206" s="390"/>
      <c r="CH206" s="390">
        <v>0</v>
      </c>
      <c r="CI206" s="390">
        <v>0</v>
      </c>
      <c r="CJ206" s="390">
        <v>0</v>
      </c>
      <c r="CK206" s="390">
        <v>0</v>
      </c>
      <c r="CL206" s="390">
        <v>0</v>
      </c>
      <c r="CM206" s="390">
        <v>0</v>
      </c>
      <c r="CN206" s="389">
        <v>-434.66666666666669</v>
      </c>
      <c r="CO206" s="389">
        <v>-331.24833333333333</v>
      </c>
      <c r="CP206" s="390"/>
      <c r="CQ206" s="390"/>
      <c r="CR206" s="389">
        <v>130407.75227694106</v>
      </c>
      <c r="CS206" s="391">
        <v>112913.92201378317</v>
      </c>
      <c r="CT206" s="391"/>
      <c r="CU206" s="392"/>
      <c r="CV206" s="392">
        <v>0</v>
      </c>
      <c r="CW206" s="392">
        <v>0</v>
      </c>
      <c r="CX206" s="392">
        <v>0</v>
      </c>
      <c r="CY206" s="392"/>
      <c r="CZ206" s="392">
        <v>0</v>
      </c>
      <c r="DA206" s="392">
        <v>0</v>
      </c>
      <c r="DB206" s="391">
        <v>-434.66666666666669</v>
      </c>
      <c r="DC206" s="391">
        <v>-331.24833333333333</v>
      </c>
      <c r="DD206" s="392"/>
      <c r="DE206" s="392"/>
      <c r="DF206" s="391">
        <v>112148.00701378316</v>
      </c>
      <c r="DG206" s="385">
        <v>112913.92201378317</v>
      </c>
      <c r="DH206" s="385"/>
      <c r="DI206" s="386"/>
      <c r="DJ206" s="386">
        <v>0</v>
      </c>
      <c r="DK206" s="386">
        <v>0</v>
      </c>
      <c r="DL206" s="386">
        <v>0</v>
      </c>
      <c r="DM206" s="386"/>
      <c r="DN206" s="386">
        <v>0</v>
      </c>
      <c r="DO206" s="386">
        <v>0</v>
      </c>
      <c r="DP206" s="385">
        <v>-434.66666666666669</v>
      </c>
      <c r="DQ206" s="385">
        <v>-331.24833333333333</v>
      </c>
      <c r="DR206" s="386"/>
      <c r="DS206" s="386"/>
      <c r="DT206" s="385">
        <v>112148.00701378316</v>
      </c>
      <c r="DU206" s="393">
        <v>112913.92201378317</v>
      </c>
      <c r="DV206" s="393"/>
      <c r="DW206" s="394"/>
      <c r="DX206" s="394">
        <v>0</v>
      </c>
      <c r="DY206" s="394">
        <v>0</v>
      </c>
      <c r="DZ206" s="394">
        <v>0</v>
      </c>
      <c r="EA206" s="394"/>
      <c r="EB206" s="394">
        <v>0</v>
      </c>
      <c r="EC206" s="394">
        <v>0</v>
      </c>
      <c r="ED206" s="393">
        <v>-434.66666666666669</v>
      </c>
      <c r="EE206" s="393">
        <v>-331.24833333333333</v>
      </c>
      <c r="EF206" s="394"/>
      <c r="EG206" s="394"/>
      <c r="EH206" s="393">
        <v>112148.00701378316</v>
      </c>
      <c r="EI206" s="383">
        <v>112913.92201378317</v>
      </c>
      <c r="EJ206" s="383">
        <v>18487.406094182828</v>
      </c>
      <c r="EK206" s="384"/>
      <c r="EL206" s="384">
        <v>0</v>
      </c>
      <c r="EM206" s="384">
        <v>0</v>
      </c>
      <c r="EN206" s="384">
        <v>0</v>
      </c>
      <c r="EO206" s="384">
        <v>0</v>
      </c>
      <c r="EP206" s="384">
        <v>0</v>
      </c>
      <c r="EQ206" s="384">
        <v>0</v>
      </c>
      <c r="ER206" s="383">
        <v>-434.66666666666669</v>
      </c>
      <c r="ES206" s="383">
        <v>-331.24833333333333</v>
      </c>
      <c r="ET206" s="384"/>
      <c r="EU206" s="384"/>
      <c r="EV206" s="383">
        <v>130635.41310796599</v>
      </c>
      <c r="EW206" s="381">
        <v>112913.92201378317</v>
      </c>
      <c r="EX206" s="381"/>
      <c r="EY206" s="382"/>
      <c r="EZ206" s="382">
        <v>0</v>
      </c>
      <c r="FA206" s="382">
        <v>0</v>
      </c>
      <c r="FB206" s="382">
        <v>0</v>
      </c>
      <c r="FC206" s="382"/>
      <c r="FD206" s="382">
        <v>0</v>
      </c>
      <c r="FE206" s="382">
        <v>0</v>
      </c>
      <c r="FF206" s="381">
        <v>-434.66666666666669</v>
      </c>
      <c r="FG206" s="381">
        <v>-331.24833333333333</v>
      </c>
      <c r="FH206" s="382"/>
      <c r="FI206" s="382"/>
      <c r="FJ206" s="381">
        <v>112148.00701378316</v>
      </c>
      <c r="FK206" s="387">
        <v>112913.92201378317</v>
      </c>
      <c r="FL206" s="387"/>
      <c r="FM206" s="388"/>
      <c r="FN206" s="388">
        <v>0</v>
      </c>
      <c r="FO206" s="388">
        <v>0</v>
      </c>
      <c r="FP206" s="388">
        <v>0</v>
      </c>
      <c r="FQ206" s="388"/>
      <c r="FR206" s="388">
        <v>0</v>
      </c>
      <c r="FS206" s="388">
        <v>0</v>
      </c>
      <c r="FT206" s="387">
        <v>-434.66666666666669</v>
      </c>
      <c r="FU206" s="387">
        <v>-331.24833333333333</v>
      </c>
      <c r="FV206" s="388"/>
      <c r="FW206" s="388"/>
      <c r="FX206" s="387">
        <v>112148.00701378316</v>
      </c>
      <c r="FY206" s="378"/>
      <c r="FZ206" s="395">
        <f t="shared" si="22"/>
        <v>1417369.9755227384</v>
      </c>
      <c r="GA206" s="395">
        <f t="shared" si="22"/>
        <v>0</v>
      </c>
      <c r="GB206" s="395">
        <f t="shared" si="22"/>
        <v>0</v>
      </c>
      <c r="GC206" s="395">
        <f t="shared" si="22"/>
        <v>-5216</v>
      </c>
      <c r="GD206" s="395">
        <f t="shared" si="22"/>
        <v>-3974.9800000000009</v>
      </c>
      <c r="GE206" s="395">
        <f t="shared" si="22"/>
        <v>0</v>
      </c>
      <c r="GF206" s="378"/>
      <c r="GG206" s="395">
        <f t="shared" si="23"/>
        <v>364397.52604134951</v>
      </c>
      <c r="GH206" s="395">
        <f t="shared" si="21"/>
        <v>0</v>
      </c>
      <c r="GI206" s="395">
        <f t="shared" si="21"/>
        <v>0</v>
      </c>
      <c r="GJ206" s="395">
        <f t="shared" si="21"/>
        <v>-1304</v>
      </c>
      <c r="GK206" s="395">
        <f t="shared" si="21"/>
        <v>-993.745</v>
      </c>
      <c r="GL206" s="395">
        <f t="shared" si="21"/>
        <v>0</v>
      </c>
      <c r="GM206" s="395"/>
      <c r="GN206" s="395">
        <v>0</v>
      </c>
      <c r="GO206" s="378">
        <v>0</v>
      </c>
      <c r="GP206" s="378"/>
      <c r="GQ206" s="378"/>
      <c r="GR206" s="378"/>
      <c r="GS206" s="378"/>
      <c r="GT206" s="378"/>
      <c r="GU206" s="378">
        <v>7412</v>
      </c>
      <c r="GV206" s="378"/>
      <c r="GW206" s="378"/>
      <c r="GX206" s="378"/>
      <c r="GY206" s="378">
        <f t="shared" si="24"/>
        <v>364397.52604134951</v>
      </c>
      <c r="GZ206" s="378">
        <f t="shared" si="25"/>
        <v>0</v>
      </c>
      <c r="HA206" s="378">
        <f t="shared" si="26"/>
        <v>0</v>
      </c>
    </row>
    <row r="207" spans="1:209" customFormat="1" ht="15">
      <c r="A207" s="266"/>
      <c r="B207" s="266"/>
      <c r="C207" s="266"/>
      <c r="D207" s="175"/>
      <c r="E207" s="267"/>
      <c r="F207" s="267"/>
      <c r="G207" s="320"/>
      <c r="H207" s="377"/>
      <c r="I207" s="377"/>
      <c r="J207" s="377"/>
      <c r="K207" s="377"/>
      <c r="L207" s="378"/>
      <c r="M207" s="379"/>
      <c r="N207" s="379"/>
      <c r="O207" s="380"/>
      <c r="P207" s="380"/>
      <c r="Q207" s="380"/>
      <c r="R207" s="380"/>
      <c r="S207" s="380"/>
      <c r="T207" s="380"/>
      <c r="U207" s="380"/>
      <c r="V207" s="379"/>
      <c r="W207" s="379"/>
      <c r="X207" s="380"/>
      <c r="Y207" s="380"/>
      <c r="Z207" s="379"/>
      <c r="AA207" s="381"/>
      <c r="AB207" s="381"/>
      <c r="AC207" s="382"/>
      <c r="AD207" s="382"/>
      <c r="AE207" s="382"/>
      <c r="AF207" s="382"/>
      <c r="AG207" s="382"/>
      <c r="AH207" s="382"/>
      <c r="AI207" s="382"/>
      <c r="AJ207" s="381"/>
      <c r="AK207" s="381"/>
      <c r="AL207" s="382"/>
      <c r="AM207" s="382"/>
      <c r="AN207" s="381"/>
      <c r="AO207" s="383"/>
      <c r="AP207" s="383"/>
      <c r="AQ207" s="384"/>
      <c r="AR207" s="384"/>
      <c r="AS207" s="384"/>
      <c r="AT207" s="384"/>
      <c r="AU207" s="384"/>
      <c r="AV207" s="384"/>
      <c r="AW207" s="384"/>
      <c r="AX207" s="383"/>
      <c r="AY207" s="383"/>
      <c r="AZ207" s="384"/>
      <c r="BA207" s="384"/>
      <c r="BB207" s="383"/>
      <c r="BC207" s="385"/>
      <c r="BD207" s="385"/>
      <c r="BE207" s="386"/>
      <c r="BF207" s="386"/>
      <c r="BG207" s="386"/>
      <c r="BH207" s="386"/>
      <c r="BI207" s="386"/>
      <c r="BJ207" s="386"/>
      <c r="BK207" s="386"/>
      <c r="BL207" s="385"/>
      <c r="BM207" s="385"/>
      <c r="BN207" s="386"/>
      <c r="BO207" s="386"/>
      <c r="BP207" s="385"/>
      <c r="BQ207" s="387"/>
      <c r="BR207" s="387"/>
      <c r="BS207" s="388"/>
      <c r="BT207" s="388"/>
      <c r="BU207" s="388"/>
      <c r="BV207" s="388"/>
      <c r="BW207" s="388"/>
      <c r="BX207" s="388"/>
      <c r="BY207" s="388"/>
      <c r="BZ207" s="387"/>
      <c r="CA207" s="387"/>
      <c r="CB207" s="388"/>
      <c r="CC207" s="388"/>
      <c r="CD207" s="387"/>
      <c r="CE207" s="389"/>
      <c r="CF207" s="389"/>
      <c r="CG207" s="390"/>
      <c r="CH207" s="390"/>
      <c r="CI207" s="390"/>
      <c r="CJ207" s="390"/>
      <c r="CK207" s="390"/>
      <c r="CL207" s="390"/>
      <c r="CM207" s="390"/>
      <c r="CN207" s="389"/>
      <c r="CO207" s="389"/>
      <c r="CP207" s="390"/>
      <c r="CQ207" s="390"/>
      <c r="CR207" s="389"/>
      <c r="CS207" s="391"/>
      <c r="CT207" s="391"/>
      <c r="CU207" s="392"/>
      <c r="CV207" s="392"/>
      <c r="CW207" s="392"/>
      <c r="CX207" s="392"/>
      <c r="CY207" s="392"/>
      <c r="CZ207" s="392"/>
      <c r="DA207" s="392"/>
      <c r="DB207" s="391"/>
      <c r="DC207" s="391"/>
      <c r="DD207" s="392"/>
      <c r="DE207" s="392"/>
      <c r="DF207" s="391"/>
      <c r="DG207" s="385"/>
      <c r="DH207" s="385"/>
      <c r="DI207" s="386"/>
      <c r="DJ207" s="386"/>
      <c r="DK207" s="386"/>
      <c r="DL207" s="386"/>
      <c r="DM207" s="386"/>
      <c r="DN207" s="386"/>
      <c r="DO207" s="386"/>
      <c r="DP207" s="385"/>
      <c r="DQ207" s="385"/>
      <c r="DR207" s="386"/>
      <c r="DS207" s="386"/>
      <c r="DT207" s="385"/>
      <c r="DU207" s="393"/>
      <c r="DV207" s="393"/>
      <c r="DW207" s="394"/>
      <c r="DX207" s="394"/>
      <c r="DY207" s="394"/>
      <c r="DZ207" s="394"/>
      <c r="EA207" s="394"/>
      <c r="EB207" s="394"/>
      <c r="EC207" s="394"/>
      <c r="ED207" s="393"/>
      <c r="EE207" s="393"/>
      <c r="EF207" s="394"/>
      <c r="EG207" s="394"/>
      <c r="EH207" s="393"/>
      <c r="EI207" s="383"/>
      <c r="EJ207" s="383"/>
      <c r="EK207" s="384"/>
      <c r="EL207" s="384"/>
      <c r="EM207" s="384"/>
      <c r="EN207" s="384"/>
      <c r="EO207" s="384"/>
      <c r="EP207" s="384"/>
      <c r="EQ207" s="384"/>
      <c r="ER207" s="383"/>
      <c r="ES207" s="383"/>
      <c r="ET207" s="384"/>
      <c r="EU207" s="384"/>
      <c r="EV207" s="383"/>
      <c r="EW207" s="381"/>
      <c r="EX207" s="381"/>
      <c r="EY207" s="382"/>
      <c r="EZ207" s="382"/>
      <c r="FA207" s="382"/>
      <c r="FB207" s="382"/>
      <c r="FC207" s="382"/>
      <c r="FD207" s="382"/>
      <c r="FE207" s="382"/>
      <c r="FF207" s="381"/>
      <c r="FG207" s="381"/>
      <c r="FH207" s="382"/>
      <c r="FI207" s="382"/>
      <c r="FJ207" s="381"/>
      <c r="FK207" s="387"/>
      <c r="FL207" s="387"/>
      <c r="FM207" s="388"/>
      <c r="FN207" s="388"/>
      <c r="FO207" s="388"/>
      <c r="FP207" s="388"/>
      <c r="FQ207" s="388"/>
      <c r="FR207" s="388"/>
      <c r="FS207" s="388"/>
      <c r="FT207" s="387"/>
      <c r="FU207" s="387"/>
      <c r="FV207" s="388"/>
      <c r="FW207" s="388"/>
      <c r="FX207" s="387"/>
      <c r="FY207" s="378"/>
      <c r="FZ207" s="395"/>
      <c r="GA207" s="395"/>
      <c r="GB207" s="395"/>
      <c r="GC207" s="395"/>
      <c r="GD207" s="395"/>
      <c r="GE207" s="395"/>
      <c r="GF207" s="378"/>
      <c r="GG207" s="395"/>
      <c r="GH207" s="395"/>
      <c r="GI207" s="395"/>
      <c r="GJ207" s="395"/>
      <c r="GK207" s="395"/>
      <c r="GL207" s="395"/>
      <c r="GM207" s="395"/>
      <c r="GN207" s="395"/>
      <c r="GO207" s="378"/>
      <c r="GP207" s="378"/>
      <c r="GQ207" s="378"/>
      <c r="GR207" s="378"/>
      <c r="GS207" s="378"/>
      <c r="GT207" s="378"/>
      <c r="GU207" s="378"/>
      <c r="GV207" s="378"/>
      <c r="GW207" s="378"/>
      <c r="GX207" s="378"/>
      <c r="GY207" s="378"/>
      <c r="GZ207" s="378"/>
      <c r="HA207" s="378"/>
    </row>
    <row r="208" spans="1:209" customFormat="1" ht="15.75" thickBot="1">
      <c r="A208" s="373"/>
      <c r="B208" s="373"/>
      <c r="C208" s="373"/>
      <c r="D208" s="374"/>
      <c r="E208" s="375"/>
      <c r="F208" s="375"/>
      <c r="G208" s="376"/>
      <c r="H208" s="396">
        <f>SUM(H9:H207)</f>
        <v>389661898.59779602</v>
      </c>
      <c r="I208" s="396">
        <f t="shared" ref="I208:K208" si="27">SUM(I9:I207)</f>
        <v>-1543676.7999999996</v>
      </c>
      <c r="J208" s="396">
        <f t="shared" si="27"/>
        <v>-4688915.1400000043</v>
      </c>
      <c r="K208" s="396">
        <f t="shared" si="27"/>
        <v>383429306.65779614</v>
      </c>
      <c r="L208" s="397"/>
      <c r="M208" s="398">
        <f t="shared" ref="M208" si="28">SUM(M9:M207)</f>
        <v>32471824.883149676</v>
      </c>
      <c r="N208" s="398">
        <f t="shared" ref="N208" si="29">SUM(N9:N207)</f>
        <v>13777930.590231573</v>
      </c>
      <c r="O208" s="399">
        <f t="shared" ref="O208" si="30">SUM(O9:O207)</f>
        <v>0</v>
      </c>
      <c r="P208" s="399">
        <f t="shared" ref="P208" si="31">SUM(P9:P207)</f>
        <v>3129730.3125</v>
      </c>
      <c r="Q208" s="399">
        <f t="shared" ref="Q208" si="32">SUM(Q9:Q207)</f>
        <v>121319.44444444445</v>
      </c>
      <c r="R208" s="399">
        <f t="shared" ref="R208" si="33">SUM(R9:R207)</f>
        <v>611497.91666666663</v>
      </c>
      <c r="S208" s="399">
        <f t="shared" ref="S208" si="34">SUM(S9:S207)</f>
        <v>30292.463157894741</v>
      </c>
      <c r="T208" s="399">
        <f t="shared" ref="T208" si="35">SUM(T9:T207)</f>
        <v>2789570.2541275062</v>
      </c>
      <c r="U208" s="399">
        <f t="shared" ref="U208" si="36">SUM(U9:U207)</f>
        <v>219669.38333333327</v>
      </c>
      <c r="V208" s="398">
        <f t="shared" ref="V208" si="37">SUM(V9:V207)</f>
        <v>-128639.7333333334</v>
      </c>
      <c r="W208" s="398">
        <f t="shared" ref="W208" si="38">SUM(W9:W207)</f>
        <v>-390742.92833333317</v>
      </c>
      <c r="X208" s="399">
        <f t="shared" ref="X208" si="39">SUM(X9:X207)</f>
        <v>0</v>
      </c>
      <c r="Y208" s="399">
        <f t="shared" ref="Y208" si="40">SUM(Y9:Y207)</f>
        <v>40000</v>
      </c>
      <c r="Z208" s="398">
        <f t="shared" ref="Z208" si="41">SUM(Z9:Z207)</f>
        <v>52672452.585944429</v>
      </c>
      <c r="AA208" s="400">
        <f t="shared" ref="AA208" si="42">SUM(AA9:AA207)</f>
        <v>32471824.883149676</v>
      </c>
      <c r="AB208" s="400">
        <f t="shared" ref="AB208" si="43">SUM(AB9:AB207)</f>
        <v>0</v>
      </c>
      <c r="AC208" s="401">
        <f t="shared" ref="AC208" si="44">SUM(AC9:AC207)</f>
        <v>0</v>
      </c>
      <c r="AD208" s="401">
        <f t="shared" ref="AD208" si="45">SUM(AD9:AD207)</f>
        <v>3129730.3125</v>
      </c>
      <c r="AE208" s="401">
        <f t="shared" ref="AE208" si="46">SUM(AE9:AE207)</f>
        <v>121319.44444444445</v>
      </c>
      <c r="AF208" s="401">
        <f t="shared" ref="AF208" si="47">SUM(AF9:AF207)</f>
        <v>611497.91666666663</v>
      </c>
      <c r="AG208" s="401">
        <f t="shared" ref="AG208" si="48">SUM(AG9:AG207)</f>
        <v>0</v>
      </c>
      <c r="AH208" s="401">
        <f t="shared" ref="AH208" si="49">SUM(AH9:AH207)</f>
        <v>2789570.2541275062</v>
      </c>
      <c r="AI208" s="401">
        <f t="shared" ref="AI208" si="50">SUM(AI9:AI207)</f>
        <v>219669.38333333327</v>
      </c>
      <c r="AJ208" s="400">
        <f t="shared" ref="AJ208" si="51">SUM(AJ9:AJ207)</f>
        <v>-128639.7333333334</v>
      </c>
      <c r="AK208" s="400">
        <f t="shared" ref="AK208" si="52">SUM(AK9:AK207)</f>
        <v>-390742.92833333317</v>
      </c>
      <c r="AL208" s="401">
        <f t="shared" ref="AL208" si="53">SUM(AL9:AL207)</f>
        <v>0</v>
      </c>
      <c r="AM208" s="401">
        <f t="shared" ref="AM208" si="54">SUM(AM9:AM207)</f>
        <v>0</v>
      </c>
      <c r="AN208" s="400">
        <f t="shared" ref="AN208" si="55">SUM(AN9:AN207)</f>
        <v>38824229.532554954</v>
      </c>
      <c r="AO208" s="402">
        <f t="shared" ref="AO208" si="56">SUM(AO9:AO207)</f>
        <v>32471824.883149676</v>
      </c>
      <c r="AP208" s="402">
        <f t="shared" ref="AP208" si="57">SUM(AP9:AP207)</f>
        <v>0</v>
      </c>
      <c r="AQ208" s="403">
        <f t="shared" ref="AQ208" si="58">SUM(AQ9:AQ207)</f>
        <v>0</v>
      </c>
      <c r="AR208" s="403">
        <f t="shared" ref="AR208" si="59">SUM(AR9:AR207)</f>
        <v>3129730.3125</v>
      </c>
      <c r="AS208" s="403">
        <f t="shared" ref="AS208" si="60">SUM(AS9:AS207)</f>
        <v>121319.44444444445</v>
      </c>
      <c r="AT208" s="403">
        <f t="shared" ref="AT208" si="61">SUM(AT9:AT207)</f>
        <v>611497.91666666663</v>
      </c>
      <c r="AU208" s="403">
        <f t="shared" ref="AU208" si="62">SUM(AU9:AU207)</f>
        <v>0</v>
      </c>
      <c r="AV208" s="403">
        <f t="shared" ref="AV208" si="63">SUM(AV9:AV207)</f>
        <v>9615916.1387428921</v>
      </c>
      <c r="AW208" s="403">
        <f t="shared" ref="AW208" si="64">SUM(AW9:AW207)</f>
        <v>219669.38333333327</v>
      </c>
      <c r="AX208" s="402">
        <f t="shared" ref="AX208" si="65">SUM(AX9:AX207)</f>
        <v>-128639.7333333334</v>
      </c>
      <c r="AY208" s="402">
        <f t="shared" ref="AY208" si="66">SUM(AY9:AY207)</f>
        <v>-390742.92833333317</v>
      </c>
      <c r="AZ208" s="403">
        <f t="shared" ref="AZ208" si="67">SUM(AZ9:AZ207)</f>
        <v>0</v>
      </c>
      <c r="BA208" s="403">
        <f t="shared" ref="BA208" si="68">SUM(BA9:BA207)</f>
        <v>-40000</v>
      </c>
      <c r="BB208" s="402">
        <f t="shared" ref="BB208" si="69">SUM(BB9:BB207)</f>
        <v>45610575.417170361</v>
      </c>
      <c r="BC208" s="404">
        <f t="shared" ref="BC208" si="70">SUM(BC9:BC207)</f>
        <v>32471824.883149676</v>
      </c>
      <c r="BD208" s="404">
        <f t="shared" ref="BD208" si="71">SUM(BD9:BD207)</f>
        <v>0</v>
      </c>
      <c r="BE208" s="405">
        <f t="shared" ref="BE208" si="72">SUM(BE9:BE207)</f>
        <v>0</v>
      </c>
      <c r="BF208" s="405">
        <f t="shared" ref="BF208" si="73">SUM(BF9:BF207)</f>
        <v>3129730.3125</v>
      </c>
      <c r="BG208" s="405">
        <f t="shared" ref="BG208" si="74">SUM(BG9:BG207)</f>
        <v>121319.44444444445</v>
      </c>
      <c r="BH208" s="405">
        <f t="shared" ref="BH208" si="75">SUM(BH9:BH207)</f>
        <v>611497.91666666663</v>
      </c>
      <c r="BI208" s="405">
        <f t="shared" ref="BI208" si="76">SUM(BI9:BI207)</f>
        <v>0</v>
      </c>
      <c r="BJ208" s="405">
        <f t="shared" ref="BJ208" si="77">SUM(BJ9:BJ207)</f>
        <v>2789570.2541275062</v>
      </c>
      <c r="BK208" s="405">
        <f t="shared" ref="BK208" si="78">SUM(BK9:BK207)</f>
        <v>219669.38333333327</v>
      </c>
      <c r="BL208" s="404">
        <f t="shared" ref="BL208" si="79">SUM(BL9:BL207)</f>
        <v>-128639.7333333334</v>
      </c>
      <c r="BM208" s="404">
        <f t="shared" ref="BM208" si="80">SUM(BM9:BM207)</f>
        <v>-390742.92833333317</v>
      </c>
      <c r="BN208" s="405">
        <f t="shared" ref="BN208" si="81">SUM(BN9:BN207)</f>
        <v>0</v>
      </c>
      <c r="BO208" s="405">
        <f t="shared" ref="BO208" si="82">SUM(BO9:BO207)</f>
        <v>0</v>
      </c>
      <c r="BP208" s="404">
        <f t="shared" ref="BP208" si="83">SUM(BP9:BP207)</f>
        <v>38824229.532554954</v>
      </c>
      <c r="BQ208" s="406">
        <f t="shared" ref="BQ208" si="84">SUM(BQ9:BQ207)</f>
        <v>32471824.883149676</v>
      </c>
      <c r="BR208" s="406">
        <f t="shared" ref="BR208" si="85">SUM(BR9:BR207)</f>
        <v>0</v>
      </c>
      <c r="BS208" s="407">
        <f t="shared" ref="BS208" si="86">SUM(BS9:BS207)</f>
        <v>0</v>
      </c>
      <c r="BT208" s="407">
        <f t="shared" ref="BT208" si="87">SUM(BT9:BT207)</f>
        <v>3129730.3125</v>
      </c>
      <c r="BU208" s="407">
        <f t="shared" ref="BU208" si="88">SUM(BU9:BU207)</f>
        <v>121319.44444444445</v>
      </c>
      <c r="BV208" s="407">
        <f t="shared" ref="BV208" si="89">SUM(BV9:BV207)</f>
        <v>670532.83333333337</v>
      </c>
      <c r="BW208" s="407">
        <f t="shared" ref="BW208" si="90">SUM(BW9:BW207)</f>
        <v>0</v>
      </c>
      <c r="BX208" s="407">
        <f t="shared" ref="BX208" si="91">SUM(BX9:BX207)</f>
        <v>2789570.2541275062</v>
      </c>
      <c r="BY208" s="407">
        <f t="shared" ref="BY208" si="92">SUM(BY9:BY207)</f>
        <v>219669.38333333327</v>
      </c>
      <c r="BZ208" s="406">
        <f t="shared" ref="BZ208" si="93">SUM(BZ9:BZ207)</f>
        <v>-128639.7333333334</v>
      </c>
      <c r="CA208" s="406">
        <f t="shared" ref="CA208" si="94">SUM(CA9:CA207)</f>
        <v>-390742.92833333317</v>
      </c>
      <c r="CB208" s="407">
        <f t="shared" ref="CB208" si="95">SUM(CB9:CB207)</f>
        <v>0</v>
      </c>
      <c r="CC208" s="407">
        <f t="shared" ref="CC208" si="96">SUM(CC9:CC207)</f>
        <v>0</v>
      </c>
      <c r="CD208" s="406">
        <f t="shared" ref="CD208" si="97">SUM(CD9:CD207)</f>
        <v>38883264.449221618</v>
      </c>
      <c r="CE208" s="408">
        <f t="shared" ref="CE208" si="98">SUM(CE9:CE207)</f>
        <v>32471824.883149676</v>
      </c>
      <c r="CF208" s="408">
        <f t="shared" ref="CF208" si="99">SUM(CF9:CF207)</f>
        <v>5645863.09094737</v>
      </c>
      <c r="CG208" s="409">
        <f t="shared" ref="CG208" si="100">SUM(CG9:CG207)</f>
        <v>0</v>
      </c>
      <c r="CH208" s="409">
        <f t="shared" ref="CH208" si="101">SUM(CH9:CH207)</f>
        <v>3129730.3125</v>
      </c>
      <c r="CI208" s="409">
        <f t="shared" ref="CI208" si="102">SUM(CI9:CI207)</f>
        <v>121319.44444444445</v>
      </c>
      <c r="CJ208" s="409">
        <f t="shared" ref="CJ208" si="103">SUM(CJ9:CJ207)</f>
        <v>670532.83333333337</v>
      </c>
      <c r="CK208" s="409">
        <f t="shared" ref="CK208" si="104">SUM(CK9:CK207)</f>
        <v>24131.284210526319</v>
      </c>
      <c r="CL208" s="409">
        <f t="shared" ref="CL208" si="105">SUM(CL9:CL207)</f>
        <v>2789570.2541275062</v>
      </c>
      <c r="CM208" s="409">
        <f t="shared" ref="CM208" si="106">SUM(CM9:CM207)</f>
        <v>219669.38333333327</v>
      </c>
      <c r="CN208" s="408">
        <f t="shared" ref="CN208" si="107">SUM(CN9:CN207)</f>
        <v>-128639.7333333334</v>
      </c>
      <c r="CO208" s="408">
        <f t="shared" ref="CO208" si="108">SUM(CO9:CO207)</f>
        <v>-390742.92833333317</v>
      </c>
      <c r="CP208" s="409">
        <f t="shared" ref="CP208" si="109">SUM(CP9:CP207)</f>
        <v>0</v>
      </c>
      <c r="CQ208" s="409">
        <f t="shared" ref="CQ208" si="110">SUM(CQ9:CQ207)</f>
        <v>0</v>
      </c>
      <c r="CR208" s="408">
        <f t="shared" ref="CR208" si="111">SUM(CR9:CR207)</f>
        <v>44553258.824379541</v>
      </c>
      <c r="CS208" s="410">
        <f t="shared" ref="CS208" si="112">SUM(CS9:CS207)</f>
        <v>32471824.883149676</v>
      </c>
      <c r="CT208" s="410">
        <f t="shared" ref="CT208" si="113">SUM(CT9:CT207)</f>
        <v>0</v>
      </c>
      <c r="CU208" s="411">
        <f t="shared" ref="CU208" si="114">SUM(CU9:CU207)</f>
        <v>0</v>
      </c>
      <c r="CV208" s="411">
        <f t="shared" ref="CV208" si="115">SUM(CV9:CV207)</f>
        <v>3129730.3125</v>
      </c>
      <c r="CW208" s="411">
        <f t="shared" ref="CW208" si="116">SUM(CW9:CW207)</f>
        <v>121319.44444444445</v>
      </c>
      <c r="CX208" s="411">
        <f t="shared" ref="CX208" si="117">SUM(CX9:CX207)</f>
        <v>670532.83333333337</v>
      </c>
      <c r="CY208" s="411">
        <f t="shared" ref="CY208" si="118">SUM(CY9:CY207)</f>
        <v>0</v>
      </c>
      <c r="CZ208" s="411">
        <f t="shared" ref="CZ208" si="119">SUM(CZ9:CZ207)</f>
        <v>2789570.2541275062</v>
      </c>
      <c r="DA208" s="411">
        <f t="shared" ref="DA208" si="120">SUM(DA9:DA207)</f>
        <v>219669.38333333327</v>
      </c>
      <c r="DB208" s="410">
        <f t="shared" ref="DB208" si="121">SUM(DB9:DB207)</f>
        <v>-128639.7333333334</v>
      </c>
      <c r="DC208" s="410">
        <f t="shared" ref="DC208" si="122">SUM(DC9:DC207)</f>
        <v>-390742.92833333317</v>
      </c>
      <c r="DD208" s="411">
        <f t="shared" ref="DD208" si="123">SUM(DD9:DD207)</f>
        <v>0</v>
      </c>
      <c r="DE208" s="411">
        <f t="shared" ref="DE208" si="124">SUM(DE9:DE207)</f>
        <v>0</v>
      </c>
      <c r="DF208" s="410">
        <f t="shared" ref="DF208" si="125">SUM(DF9:DF207)</f>
        <v>38883264.449221618</v>
      </c>
      <c r="DG208" s="404">
        <f t="shared" ref="DG208" si="126">SUM(DG9:DG207)</f>
        <v>32471824.883149676</v>
      </c>
      <c r="DH208" s="404">
        <f t="shared" ref="DH208" si="127">SUM(DH9:DH207)</f>
        <v>0</v>
      </c>
      <c r="DI208" s="405">
        <f t="shared" ref="DI208" si="128">SUM(DI9:DI207)</f>
        <v>0</v>
      </c>
      <c r="DJ208" s="405">
        <f t="shared" ref="DJ208" si="129">SUM(DJ9:DJ207)</f>
        <v>3129730.3125</v>
      </c>
      <c r="DK208" s="405">
        <f t="shared" ref="DK208" si="130">SUM(DK9:DK207)</f>
        <v>121319.44444444445</v>
      </c>
      <c r="DL208" s="405">
        <f t="shared" ref="DL208" si="131">SUM(DL9:DL207)</f>
        <v>670532.83333333337</v>
      </c>
      <c r="DM208" s="405">
        <f t="shared" ref="DM208" si="132">SUM(DM9:DM207)</f>
        <v>0</v>
      </c>
      <c r="DN208" s="405">
        <f t="shared" ref="DN208" si="133">SUM(DN9:DN207)</f>
        <v>2789570.2541275062</v>
      </c>
      <c r="DO208" s="405">
        <f t="shared" ref="DO208" si="134">SUM(DO9:DO207)</f>
        <v>219669.38333333327</v>
      </c>
      <c r="DP208" s="404">
        <f t="shared" ref="DP208" si="135">SUM(DP9:DP207)</f>
        <v>-128639.7333333334</v>
      </c>
      <c r="DQ208" s="404">
        <f t="shared" ref="DQ208" si="136">SUM(DQ9:DQ207)</f>
        <v>-390742.92833333317</v>
      </c>
      <c r="DR208" s="405">
        <f t="shared" ref="DR208" si="137">SUM(DR9:DR207)</f>
        <v>0</v>
      </c>
      <c r="DS208" s="405">
        <f t="shared" ref="DS208" si="138">SUM(DS9:DS207)</f>
        <v>0</v>
      </c>
      <c r="DT208" s="404">
        <f t="shared" ref="DT208" si="139">SUM(DT9:DT207)</f>
        <v>38883264.449221618</v>
      </c>
      <c r="DU208" s="412">
        <f t="shared" ref="DU208" si="140">SUM(DU9:DU207)</f>
        <v>32471824.883149676</v>
      </c>
      <c r="DV208" s="412">
        <f t="shared" ref="DV208" si="141">SUM(DV9:DV207)</f>
        <v>0</v>
      </c>
      <c r="DW208" s="413">
        <f t="shared" ref="DW208" si="142">SUM(DW9:DW207)</f>
        <v>0</v>
      </c>
      <c r="DX208" s="413">
        <f t="shared" ref="DX208" si="143">SUM(DX9:DX207)</f>
        <v>3129730.3125</v>
      </c>
      <c r="DY208" s="413">
        <f t="shared" ref="DY208" si="144">SUM(DY9:DY207)</f>
        <v>121319.44444444445</v>
      </c>
      <c r="DZ208" s="413">
        <f t="shared" ref="DZ208" si="145">SUM(DZ9:DZ207)</f>
        <v>670532.83333333337</v>
      </c>
      <c r="EA208" s="413">
        <f t="shared" ref="EA208" si="146">SUM(EA9:EA207)</f>
        <v>0</v>
      </c>
      <c r="EB208" s="413">
        <f t="shared" ref="EB208" si="147">SUM(EB9:EB207)</f>
        <v>2789570.2541275062</v>
      </c>
      <c r="EC208" s="413">
        <f t="shared" ref="EC208" si="148">SUM(EC9:EC207)</f>
        <v>219669.38333333327</v>
      </c>
      <c r="ED208" s="412">
        <f t="shared" ref="ED208" si="149">SUM(ED9:ED207)</f>
        <v>-128639.7333333334</v>
      </c>
      <c r="EE208" s="412">
        <f t="shared" ref="EE208" si="150">SUM(EE9:EE207)</f>
        <v>-390742.92833333317</v>
      </c>
      <c r="EF208" s="413">
        <f t="shared" ref="EF208" si="151">SUM(EF9:EF207)</f>
        <v>0</v>
      </c>
      <c r="EG208" s="413">
        <f t="shared" ref="EG208" si="152">SUM(EG9:EG207)</f>
        <v>0</v>
      </c>
      <c r="EH208" s="412">
        <f t="shared" ref="EH208" si="153">SUM(EH9:EH207)</f>
        <v>38883264.449221618</v>
      </c>
      <c r="EI208" s="402">
        <f t="shared" ref="EI208" si="154">SUM(EI9:EI207)</f>
        <v>32471824.883149676</v>
      </c>
      <c r="EJ208" s="402">
        <f t="shared" ref="EJ208" si="155">SUM(EJ9:EJ207)</f>
        <v>5501697.7606204981</v>
      </c>
      <c r="EK208" s="403">
        <f t="shared" ref="EK208" si="156">SUM(EK9:EK207)</f>
        <v>0</v>
      </c>
      <c r="EL208" s="403">
        <f t="shared" ref="EL208" si="157">SUM(EL9:EL207)</f>
        <v>3129730.3125</v>
      </c>
      <c r="EM208" s="403">
        <f t="shared" ref="EM208" si="158">SUM(EM9:EM207)</f>
        <v>121319.44444444445</v>
      </c>
      <c r="EN208" s="403">
        <f t="shared" ref="EN208" si="159">SUM(EN9:EN207)</f>
        <v>670532.83333333337</v>
      </c>
      <c r="EO208" s="403">
        <f t="shared" ref="EO208" si="160">SUM(EO9:EO207)</f>
        <v>27300.822160664826</v>
      </c>
      <c r="EP208" s="403">
        <f t="shared" ref="EP208" si="161">SUM(EP9:EP207)</f>
        <v>2789570.2541275062</v>
      </c>
      <c r="EQ208" s="403">
        <f t="shared" ref="EQ208" si="162">SUM(EQ9:EQ207)</f>
        <v>219669.38333333327</v>
      </c>
      <c r="ER208" s="402">
        <f t="shared" ref="ER208" si="163">SUM(ER9:ER207)</f>
        <v>-128639.7333333334</v>
      </c>
      <c r="ES208" s="402">
        <f t="shared" ref="ES208" si="164">SUM(ES9:ES207)</f>
        <v>-390742.92833333317</v>
      </c>
      <c r="ET208" s="403">
        <f t="shared" ref="ET208" si="165">SUM(ET9:ET207)</f>
        <v>0</v>
      </c>
      <c r="EU208" s="403">
        <f t="shared" ref="EU208" si="166">SUM(EU9:EU207)</f>
        <v>0</v>
      </c>
      <c r="EV208" s="402">
        <f t="shared" ref="EV208" si="167">SUM(EV9:EV207)</f>
        <v>44412263.032002814</v>
      </c>
      <c r="EW208" s="400">
        <f t="shared" ref="EW208" si="168">SUM(EW9:EW207)</f>
        <v>32471824.883149676</v>
      </c>
      <c r="EX208" s="400">
        <f t="shared" ref="EX208" si="169">SUM(EX9:EX207)</f>
        <v>0</v>
      </c>
      <c r="EY208" s="401">
        <f t="shared" ref="EY208" si="170">SUM(EY9:EY207)</f>
        <v>0</v>
      </c>
      <c r="EZ208" s="401">
        <f t="shared" ref="EZ208" si="171">SUM(EZ9:EZ207)</f>
        <v>3129730.3125</v>
      </c>
      <c r="FA208" s="401">
        <f t="shared" ref="FA208" si="172">SUM(FA9:FA207)</f>
        <v>121319.44444444445</v>
      </c>
      <c r="FB208" s="401">
        <f t="shared" ref="FB208" si="173">SUM(FB9:FB207)</f>
        <v>670532.83333333337</v>
      </c>
      <c r="FC208" s="401">
        <f t="shared" ref="FC208" si="174">SUM(FC9:FC207)</f>
        <v>0</v>
      </c>
      <c r="FD208" s="401">
        <f t="shared" ref="FD208" si="175">SUM(FD9:FD207)</f>
        <v>2789570.2541275062</v>
      </c>
      <c r="FE208" s="401">
        <f t="shared" ref="FE208" si="176">SUM(FE9:FE207)</f>
        <v>219669.38333333327</v>
      </c>
      <c r="FF208" s="400">
        <f t="shared" ref="FF208" si="177">SUM(FF9:FF207)</f>
        <v>-128639.7333333334</v>
      </c>
      <c r="FG208" s="400">
        <f t="shared" ref="FG208" si="178">SUM(FG9:FG207)</f>
        <v>-390742.92833333317</v>
      </c>
      <c r="FH208" s="401">
        <f t="shared" ref="FH208" si="179">SUM(FH9:FH207)</f>
        <v>0</v>
      </c>
      <c r="FI208" s="401">
        <f t="shared" ref="FI208" si="180">SUM(FI9:FI207)</f>
        <v>0</v>
      </c>
      <c r="FJ208" s="400">
        <f t="shared" ref="FJ208" si="181">SUM(FJ9:FJ207)</f>
        <v>38883264.449221618</v>
      </c>
      <c r="FK208" s="406">
        <f t="shared" ref="FK208" si="182">SUM(FK9:FK207)</f>
        <v>32471824.883149676</v>
      </c>
      <c r="FL208" s="406">
        <f t="shared" ref="FL208" si="183">SUM(FL9:FL207)</f>
        <v>0</v>
      </c>
      <c r="FM208" s="407">
        <f t="shared" ref="FM208" si="184">SUM(FM9:FM207)</f>
        <v>0</v>
      </c>
      <c r="FN208" s="407">
        <f t="shared" ref="FN208" si="185">SUM(FN9:FN207)</f>
        <v>3129730.3125</v>
      </c>
      <c r="FO208" s="407">
        <f t="shared" ref="FO208" si="186">SUM(FO9:FO207)</f>
        <v>121319.44444444445</v>
      </c>
      <c r="FP208" s="407">
        <f t="shared" ref="FP208" si="187">SUM(FP9:FP207)</f>
        <v>670532.83333333337</v>
      </c>
      <c r="FQ208" s="407">
        <f t="shared" ref="FQ208" si="188">SUM(FQ9:FQ207)</f>
        <v>0</v>
      </c>
      <c r="FR208" s="407">
        <f t="shared" ref="FR208" si="189">SUM(FR9:FR207)</f>
        <v>2789570.2541275062</v>
      </c>
      <c r="FS208" s="407">
        <f t="shared" ref="FS208" si="190">SUM(FS9:FS207)</f>
        <v>219669.38333333327</v>
      </c>
      <c r="FT208" s="406">
        <f t="shared" ref="FT208" si="191">SUM(FT9:FT207)</f>
        <v>-128639.7333333334</v>
      </c>
      <c r="FU208" s="406">
        <f t="shared" ref="FU208" si="192">SUM(FU9:FU207)</f>
        <v>-390742.92833333317</v>
      </c>
      <c r="FV208" s="407">
        <f t="shared" ref="FV208" si="193">SUM(FV9:FV207)</f>
        <v>0</v>
      </c>
      <c r="FW208" s="407">
        <f t="shared" ref="FW208" si="194">SUM(FW9:FW207)</f>
        <v>0</v>
      </c>
      <c r="FX208" s="406">
        <f t="shared" ref="FX208" si="195">SUM(FX9:FX207)</f>
        <v>38883264.449221618</v>
      </c>
      <c r="FY208" s="397">
        <f t="shared" ref="FY208" si="196">SUM(FY9:FY207)</f>
        <v>0</v>
      </c>
      <c r="FZ208" s="414">
        <f t="shared" ref="FZ208" si="197">SUM(FZ9:FZ207)</f>
        <v>453599987.12292874</v>
      </c>
      <c r="GA208" s="414">
        <f t="shared" ref="GA208" si="198">SUM(GA9:GA207)</f>
        <v>7810254.3333333321</v>
      </c>
      <c r="GB208" s="414">
        <f t="shared" ref="GB208" si="199">SUM(GB9:GB207)</f>
        <v>43018946.103674531</v>
      </c>
      <c r="GC208" s="414">
        <f t="shared" ref="GC208" si="200">SUM(GC9:GC207)</f>
        <v>-1543676.7999999993</v>
      </c>
      <c r="GD208" s="414">
        <f t="shared" ref="GD208" si="201">SUM(GD9:GD207)</f>
        <v>-4688915.1400000043</v>
      </c>
      <c r="GE208" s="414">
        <f t="shared" ref="GE208" si="202">SUM(GE9:GE207)</f>
        <v>0</v>
      </c>
      <c r="GF208" s="397">
        <f t="shared" ref="GF208" si="203">SUM(GF9:GF207)</f>
        <v>0</v>
      </c>
      <c r="GG208" s="414">
        <f t="shared" ref="GG208" si="204">SUM(GG9:GG207)</f>
        <v>120946554.51051387</v>
      </c>
      <c r="GH208" s="414">
        <f t="shared" ref="GH208" si="205">SUM(GH9:GH207)</f>
        <v>1834493.7499999998</v>
      </c>
      <c r="GI208" s="414">
        <f t="shared" ref="GI208" si="206">SUM(GI9:GI207)</f>
        <v>15884357.260155801</v>
      </c>
      <c r="GJ208" s="414">
        <f t="shared" ref="GJ208" si="207">SUM(GJ9:GJ207)</f>
        <v>-385919.19999999984</v>
      </c>
      <c r="GK208" s="414">
        <f t="shared" ref="GK208" si="208">SUM(GK9:GK207)</f>
        <v>-1172228.7850000011</v>
      </c>
      <c r="GL208" s="414">
        <f t="shared" ref="GL208" si="209">SUM(GL9:GL207)</f>
        <v>0</v>
      </c>
      <c r="GM208" s="414">
        <f t="shared" ref="GM208" si="210">SUM(GM9:GM207)</f>
        <v>0</v>
      </c>
      <c r="GN208" s="414">
        <f t="shared" ref="GN208" si="211">SUM(GN9:GN207)</f>
        <v>125107.5</v>
      </c>
      <c r="GO208" s="397">
        <f t="shared" ref="GO208" si="212">SUM(GO9:GO207)</f>
        <v>154895</v>
      </c>
      <c r="GP208" s="397">
        <f t="shared" ref="GP208" si="213">SUM(GP9:GP207)</f>
        <v>0</v>
      </c>
      <c r="GQ208" s="397">
        <f t="shared" ref="GQ208" si="214">SUM(GQ9:GQ207)</f>
        <v>0</v>
      </c>
      <c r="GR208" s="397">
        <f t="shared" ref="GR208" si="215">SUM(GR9:GR207)</f>
        <v>0</v>
      </c>
      <c r="GS208" s="397">
        <f t="shared" ref="GS208" si="216">SUM(GS9:GS207)</f>
        <v>0</v>
      </c>
      <c r="GT208" s="397">
        <f t="shared" ref="GT208" si="217">SUM(GT9:GT207)</f>
        <v>0</v>
      </c>
      <c r="GU208" s="397">
        <f t="shared" ref="GU208" si="218">SUM(GU9:GU207)</f>
        <v>1219004.1199999999</v>
      </c>
      <c r="GV208" s="397">
        <f t="shared" ref="GV208" si="219">SUM(GV9:GV207)</f>
        <v>0</v>
      </c>
      <c r="GW208" s="397">
        <f t="shared" ref="GW208" si="220">SUM(GW9:GW207)</f>
        <v>0</v>
      </c>
      <c r="GX208" s="397">
        <f t="shared" ref="GX208" si="221">SUM(GX9:GX207)</f>
        <v>0</v>
      </c>
      <c r="GY208" s="397">
        <f t="shared" ref="GY208" si="222">SUM(GY9:GY207)</f>
        <v>121226557.01051387</v>
      </c>
      <c r="GZ208" s="397">
        <f t="shared" ref="GZ208" si="223">SUM(GZ9:GZ207)</f>
        <v>1834493.7499999998</v>
      </c>
      <c r="HA208" s="397">
        <f t="shared" ref="HA208" si="224">SUM(HA9:HA207)</f>
        <v>15884357.260155801</v>
      </c>
    </row>
  </sheetData>
  <mergeCells count="4">
    <mergeCell ref="GQ5:GW5"/>
    <mergeCell ref="GG6:GL6"/>
    <mergeCell ref="GN5:GP5"/>
    <mergeCell ref="GY6:HA6"/>
  </mergeCells>
  <conditionalFormatting sqref="A10:C208 E10:F208">
    <cfRule type="cellIs" dxfId="7" priority="3" operator="lessThan">
      <formula>0</formula>
    </cfRule>
  </conditionalFormatting>
  <conditionalFormatting sqref="A7:F9">
    <cfRule type="cellIs" dxfId="6" priority="4" operator="lessThan">
      <formula>0</formula>
    </cfRule>
  </conditionalFormatting>
  <conditionalFormatting sqref="H9:HA208">
    <cfRule type="cellIs" dxfId="5" priority="1" operator="equal">
      <formula>0</formula>
    </cfRule>
  </conditionalFormatting>
  <pageMargins left="0.7" right="0.7" top="0.75" bottom="0.75" header="0.3" footer="0.3"/>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D218"/>
  <sheetViews>
    <sheetView workbookViewId="0">
      <selection activeCell="A6" sqref="A6"/>
    </sheetView>
  </sheetViews>
  <sheetFormatPr defaultRowHeight="15"/>
  <cols>
    <col min="1" max="1" width="75.28515625" customWidth="1"/>
    <col min="2" max="2" width="18.42578125" style="114" customWidth="1"/>
    <col min="4" max="4" width="20.28515625" customWidth="1"/>
    <col min="11" max="11" width="12" customWidth="1"/>
    <col min="12" max="12" width="13" customWidth="1"/>
    <col min="13" max="13" width="10.7109375" customWidth="1"/>
    <col min="14" max="14" width="21.7109375" customWidth="1"/>
    <col min="15" max="15" width="23.85546875" customWidth="1"/>
    <col min="22" max="22" width="6.5703125" customWidth="1"/>
    <col min="23" max="23" width="7.7109375" bestFit="1" customWidth="1"/>
    <col min="24" max="24" width="11" bestFit="1" customWidth="1"/>
    <col min="25" max="25" width="66.28515625" customWidth="1"/>
    <col min="26" max="26" width="17.42578125" bestFit="1" customWidth="1"/>
    <col min="27" max="27" width="14.7109375" customWidth="1"/>
    <col min="28" max="28" width="6.5703125" customWidth="1"/>
    <col min="29" max="29" width="7.7109375" bestFit="1" customWidth="1"/>
    <col min="30" max="30" width="11" bestFit="1" customWidth="1"/>
  </cols>
  <sheetData>
    <row r="1" spans="1:30">
      <c r="A1" s="123" t="s">
        <v>1091</v>
      </c>
      <c r="B1" s="275" t="s">
        <v>4</v>
      </c>
      <c r="K1" t="s">
        <v>336</v>
      </c>
      <c r="L1" t="s">
        <v>10</v>
      </c>
      <c r="M1" t="s">
        <v>9</v>
      </c>
      <c r="N1" t="s">
        <v>337</v>
      </c>
      <c r="O1" t="s">
        <v>338</v>
      </c>
      <c r="V1" s="122" t="s">
        <v>563</v>
      </c>
      <c r="W1" s="122"/>
      <c r="AB1" s="122" t="s">
        <v>563</v>
      </c>
      <c r="AC1" s="122"/>
    </row>
    <row r="2" spans="1:30">
      <c r="A2" s="124" t="s">
        <v>1091</v>
      </c>
      <c r="B2" s="125" t="s">
        <v>4</v>
      </c>
      <c r="D2" t="s">
        <v>785</v>
      </c>
      <c r="V2">
        <v>1</v>
      </c>
      <c r="W2">
        <v>2</v>
      </c>
      <c r="X2">
        <v>3</v>
      </c>
      <c r="Y2">
        <v>4</v>
      </c>
      <c r="Z2">
        <v>5</v>
      </c>
      <c r="AA2">
        <v>6</v>
      </c>
      <c r="AB2">
        <v>1</v>
      </c>
      <c r="AC2">
        <v>2</v>
      </c>
      <c r="AD2">
        <v>3</v>
      </c>
    </row>
    <row r="3" spans="1:30" ht="21" customHeight="1">
      <c r="A3" s="258" t="s">
        <v>418</v>
      </c>
      <c r="B3" s="125">
        <f t="shared" ref="B3:B34" si="0">VLOOKUP(A3,Y:AD,4,FALSE)</f>
        <v>1027</v>
      </c>
      <c r="D3" t="s">
        <v>786</v>
      </c>
      <c r="K3" t="s">
        <v>339</v>
      </c>
      <c r="L3" s="243" t="s">
        <v>10</v>
      </c>
      <c r="M3" s="243" t="s">
        <v>9</v>
      </c>
      <c r="N3" s="243" t="s">
        <v>337</v>
      </c>
      <c r="O3" s="113" t="s">
        <v>338</v>
      </c>
      <c r="Y3" s="260"/>
    </row>
    <row r="4" spans="1:30">
      <c r="A4" s="258" t="s">
        <v>416</v>
      </c>
      <c r="B4" s="125">
        <f t="shared" si="0"/>
        <v>2010</v>
      </c>
      <c r="D4" t="s">
        <v>288</v>
      </c>
      <c r="K4" t="s">
        <v>10</v>
      </c>
      <c r="L4" s="243" t="s">
        <v>45</v>
      </c>
      <c r="M4" s="243" t="s">
        <v>19</v>
      </c>
      <c r="N4" s="243" t="s">
        <v>45</v>
      </c>
      <c r="O4" s="113" t="s">
        <v>19</v>
      </c>
      <c r="Y4" s="260"/>
    </row>
    <row r="5" spans="1:30">
      <c r="A5" s="258" t="s">
        <v>420</v>
      </c>
      <c r="B5" s="125">
        <f t="shared" si="0"/>
        <v>5949</v>
      </c>
      <c r="D5" t="s">
        <v>787</v>
      </c>
      <c r="K5" t="s">
        <v>9</v>
      </c>
      <c r="L5" s="243" t="s">
        <v>47</v>
      </c>
      <c r="M5" s="243" t="s">
        <v>21</v>
      </c>
      <c r="N5" s="243" t="s">
        <v>47</v>
      </c>
      <c r="O5" s="113" t="s">
        <v>21</v>
      </c>
      <c r="Y5" s="260"/>
    </row>
    <row r="6" spans="1:30" ht="15.75" thickBot="1">
      <c r="A6" s="259" t="s">
        <v>354</v>
      </c>
      <c r="B6" s="125">
        <f t="shared" si="0"/>
        <v>1017</v>
      </c>
      <c r="K6" t="s">
        <v>340</v>
      </c>
      <c r="L6" s="243" t="s">
        <v>49</v>
      </c>
      <c r="M6" s="243" t="s">
        <v>23</v>
      </c>
      <c r="N6" s="243" t="s">
        <v>49</v>
      </c>
      <c r="O6" s="113" t="s">
        <v>23</v>
      </c>
    </row>
    <row r="7" spans="1:30" ht="15.75" thickBot="1">
      <c r="A7" s="258" t="s">
        <v>509</v>
      </c>
      <c r="B7" s="125">
        <f t="shared" si="0"/>
        <v>2153</v>
      </c>
      <c r="K7" t="s">
        <v>341</v>
      </c>
      <c r="L7" s="243" t="s">
        <v>51</v>
      </c>
      <c r="M7" s="243" t="s">
        <v>270</v>
      </c>
      <c r="N7" s="243" t="s">
        <v>51</v>
      </c>
      <c r="O7" s="113" t="s">
        <v>270</v>
      </c>
      <c r="V7" s="261" t="s">
        <v>564</v>
      </c>
      <c r="W7" s="262" t="s">
        <v>565</v>
      </c>
      <c r="X7" s="263" t="s">
        <v>232</v>
      </c>
      <c r="Y7" s="264" t="s">
        <v>566</v>
      </c>
      <c r="Z7" s="263" t="s">
        <v>567</v>
      </c>
      <c r="AA7" s="264" t="s">
        <v>568</v>
      </c>
      <c r="AB7" s="261" t="s">
        <v>564</v>
      </c>
      <c r="AC7" s="262" t="s">
        <v>565</v>
      </c>
      <c r="AD7" s="263" t="s">
        <v>232</v>
      </c>
    </row>
    <row r="8" spans="1:30">
      <c r="A8" s="258" t="s">
        <v>421</v>
      </c>
      <c r="B8" s="125">
        <f t="shared" si="0"/>
        <v>2062</v>
      </c>
      <c r="L8" s="243" t="s">
        <v>53</v>
      </c>
      <c r="M8" s="243" t="s">
        <v>25</v>
      </c>
      <c r="N8" s="243" t="s">
        <v>53</v>
      </c>
      <c r="O8" s="113" t="s">
        <v>25</v>
      </c>
      <c r="V8" s="309" t="s">
        <v>4</v>
      </c>
      <c r="W8" s="305"/>
      <c r="X8" s="306"/>
      <c r="Y8" s="307" t="s">
        <v>1090</v>
      </c>
      <c r="Z8" s="306"/>
      <c r="AA8" s="308"/>
      <c r="AB8" s="309" t="s">
        <v>4</v>
      </c>
      <c r="AC8" s="305"/>
      <c r="AD8" s="306"/>
    </row>
    <row r="9" spans="1:30">
      <c r="A9" s="258" t="s">
        <v>510</v>
      </c>
      <c r="B9" s="125">
        <f t="shared" si="0"/>
        <v>2479</v>
      </c>
      <c r="L9" s="64" t="s">
        <v>55</v>
      </c>
      <c r="M9" s="243" t="s">
        <v>27</v>
      </c>
      <c r="N9" s="243" t="s">
        <v>55</v>
      </c>
      <c r="O9" s="113" t="s">
        <v>27</v>
      </c>
      <c r="V9" s="265">
        <v>1017</v>
      </c>
      <c r="W9" s="266">
        <v>103130</v>
      </c>
      <c r="X9" s="266" t="s">
        <v>569</v>
      </c>
      <c r="Y9" s="266" t="s">
        <v>354</v>
      </c>
      <c r="Z9" s="267" t="s">
        <v>570</v>
      </c>
      <c r="AA9" s="268" t="s">
        <v>571</v>
      </c>
      <c r="AB9" s="265">
        <v>1017</v>
      </c>
      <c r="AC9" s="266">
        <v>103130</v>
      </c>
      <c r="AD9" s="266" t="s">
        <v>569</v>
      </c>
    </row>
    <row r="10" spans="1:30">
      <c r="A10" s="259" t="s">
        <v>355</v>
      </c>
      <c r="B10" s="125">
        <f t="shared" si="0"/>
        <v>2300</v>
      </c>
      <c r="L10" s="64" t="s">
        <v>57</v>
      </c>
      <c r="M10" s="243" t="s">
        <v>29</v>
      </c>
      <c r="N10" s="243" t="s">
        <v>57</v>
      </c>
      <c r="O10" s="113" t="s">
        <v>29</v>
      </c>
      <c r="V10" s="269">
        <v>2300</v>
      </c>
      <c r="W10" s="175">
        <v>103324</v>
      </c>
      <c r="X10" s="175" t="s">
        <v>572</v>
      </c>
      <c r="Y10" s="175" t="s">
        <v>355</v>
      </c>
      <c r="Z10" s="267" t="s">
        <v>573</v>
      </c>
      <c r="AA10" s="268" t="s">
        <v>571</v>
      </c>
      <c r="AB10" s="269">
        <v>2300</v>
      </c>
      <c r="AC10" s="175">
        <v>103324</v>
      </c>
      <c r="AD10" s="175" t="s">
        <v>572</v>
      </c>
    </row>
    <row r="11" spans="1:30">
      <c r="A11" s="258" t="s">
        <v>422</v>
      </c>
      <c r="B11" s="125">
        <f t="shared" si="0"/>
        <v>2014</v>
      </c>
      <c r="L11" s="64" t="s">
        <v>59</v>
      </c>
      <c r="M11" s="243" t="s">
        <v>284</v>
      </c>
      <c r="N11" s="243" t="s">
        <v>59</v>
      </c>
      <c r="O11" s="113" t="s">
        <v>284</v>
      </c>
      <c r="V11" s="269">
        <v>7016</v>
      </c>
      <c r="W11" s="175">
        <v>103606</v>
      </c>
      <c r="X11" s="175" t="s">
        <v>574</v>
      </c>
      <c r="Y11" s="175" t="s">
        <v>356</v>
      </c>
      <c r="Z11" s="267" t="s">
        <v>575</v>
      </c>
      <c r="AA11" s="268" t="s">
        <v>571</v>
      </c>
      <c r="AB11" s="269">
        <v>7016</v>
      </c>
      <c r="AC11" s="175">
        <v>103606</v>
      </c>
      <c r="AD11" s="175" t="s">
        <v>574</v>
      </c>
    </row>
    <row r="12" spans="1:30">
      <c r="A12" s="258" t="s">
        <v>356</v>
      </c>
      <c r="B12" s="125">
        <f t="shared" si="0"/>
        <v>7016</v>
      </c>
      <c r="L12" s="64" t="s">
        <v>61</v>
      </c>
      <c r="M12" s="243" t="s">
        <v>285</v>
      </c>
      <c r="N12" s="243" t="s">
        <v>61</v>
      </c>
      <c r="O12" s="113" t="s">
        <v>285</v>
      </c>
      <c r="V12" s="269">
        <v>5413</v>
      </c>
      <c r="W12" s="175">
        <v>103560</v>
      </c>
      <c r="X12" s="175" t="s">
        <v>576</v>
      </c>
      <c r="Y12" s="175" t="s">
        <v>357</v>
      </c>
      <c r="Z12" s="267" t="s">
        <v>577</v>
      </c>
      <c r="AA12" s="268" t="s">
        <v>571</v>
      </c>
      <c r="AB12" s="269">
        <v>5413</v>
      </c>
      <c r="AC12" s="175">
        <v>103560</v>
      </c>
      <c r="AD12" s="175" t="s">
        <v>576</v>
      </c>
    </row>
    <row r="13" spans="1:30">
      <c r="A13" s="258" t="s">
        <v>423</v>
      </c>
      <c r="B13" s="125">
        <f t="shared" si="0"/>
        <v>7052</v>
      </c>
      <c r="L13" s="64" t="s">
        <v>63</v>
      </c>
      <c r="M13" s="243" t="s">
        <v>31</v>
      </c>
      <c r="N13" s="243" t="s">
        <v>63</v>
      </c>
      <c r="O13" s="113" t="s">
        <v>31</v>
      </c>
      <c r="V13" s="269">
        <v>2402</v>
      </c>
      <c r="W13" s="175">
        <v>103342</v>
      </c>
      <c r="X13" s="175" t="s">
        <v>578</v>
      </c>
      <c r="Y13" s="175" t="s">
        <v>358</v>
      </c>
      <c r="Z13" s="267" t="s">
        <v>573</v>
      </c>
      <c r="AA13" s="268" t="s">
        <v>571</v>
      </c>
      <c r="AB13" s="269">
        <v>2402</v>
      </c>
      <c r="AC13" s="175">
        <v>103342</v>
      </c>
      <c r="AD13" s="175" t="s">
        <v>578</v>
      </c>
    </row>
    <row r="14" spans="1:30">
      <c r="A14" s="259" t="s">
        <v>424</v>
      </c>
      <c r="B14" s="125">
        <f t="shared" si="0"/>
        <v>2017</v>
      </c>
      <c r="L14" s="64" t="s">
        <v>65</v>
      </c>
      <c r="M14" s="243" t="s">
        <v>33</v>
      </c>
      <c r="N14" s="243" t="s">
        <v>65</v>
      </c>
      <c r="O14" s="113" t="s">
        <v>33</v>
      </c>
      <c r="V14" s="269">
        <v>2401</v>
      </c>
      <c r="W14" s="175">
        <v>103341</v>
      </c>
      <c r="X14" s="175" t="s">
        <v>579</v>
      </c>
      <c r="Y14" s="175" t="s">
        <v>359</v>
      </c>
      <c r="Z14" s="267" t="s">
        <v>573</v>
      </c>
      <c r="AA14" s="268" t="s">
        <v>571</v>
      </c>
      <c r="AB14" s="269">
        <v>2401</v>
      </c>
      <c r="AC14" s="175">
        <v>103341</v>
      </c>
      <c r="AD14" s="175" t="s">
        <v>579</v>
      </c>
    </row>
    <row r="15" spans="1:30">
      <c r="A15" s="258" t="s">
        <v>425</v>
      </c>
      <c r="B15" s="125">
        <f t="shared" si="0"/>
        <v>2016</v>
      </c>
      <c r="L15" s="64" t="s">
        <v>67</v>
      </c>
      <c r="M15" s="243" t="s">
        <v>35</v>
      </c>
      <c r="N15" s="243" t="s">
        <v>67</v>
      </c>
      <c r="O15" s="113" t="s">
        <v>35</v>
      </c>
      <c r="V15" s="269">
        <v>4115</v>
      </c>
      <c r="W15" s="175">
        <v>103493</v>
      </c>
      <c r="X15" s="175" t="s">
        <v>580</v>
      </c>
      <c r="Y15" s="175" t="s">
        <v>360</v>
      </c>
      <c r="Z15" s="267" t="s">
        <v>577</v>
      </c>
      <c r="AA15" s="268" t="s">
        <v>571</v>
      </c>
      <c r="AB15" s="269">
        <v>4115</v>
      </c>
      <c r="AC15" s="175">
        <v>103493</v>
      </c>
      <c r="AD15" s="175" t="s">
        <v>580</v>
      </c>
    </row>
    <row r="16" spans="1:30">
      <c r="A16" s="258" t="s">
        <v>511</v>
      </c>
      <c r="B16" s="125">
        <f t="shared" si="0"/>
        <v>2239</v>
      </c>
      <c r="L16" s="64" t="s">
        <v>69</v>
      </c>
      <c r="M16" s="243" t="s">
        <v>37</v>
      </c>
      <c r="N16" s="243" t="s">
        <v>69</v>
      </c>
      <c r="O16" s="113" t="s">
        <v>37</v>
      </c>
      <c r="V16" s="269">
        <v>2030</v>
      </c>
      <c r="W16" s="175">
        <v>103172</v>
      </c>
      <c r="X16" s="175" t="s">
        <v>581</v>
      </c>
      <c r="Y16" s="175" t="s">
        <v>361</v>
      </c>
      <c r="Z16" s="267" t="s">
        <v>573</v>
      </c>
      <c r="AA16" s="268" t="s">
        <v>571</v>
      </c>
      <c r="AB16" s="269">
        <v>2030</v>
      </c>
      <c r="AC16" s="175">
        <v>103172</v>
      </c>
      <c r="AD16" s="175" t="s">
        <v>581</v>
      </c>
    </row>
    <row r="17" spans="1:30">
      <c r="A17" s="258" t="s">
        <v>426</v>
      </c>
      <c r="B17" s="125">
        <f t="shared" si="0"/>
        <v>2241</v>
      </c>
      <c r="L17" s="64" t="s">
        <v>71</v>
      </c>
      <c r="M17" s="243" t="s">
        <v>39</v>
      </c>
      <c r="N17" s="243" t="s">
        <v>71</v>
      </c>
      <c r="O17" s="113" t="s">
        <v>39</v>
      </c>
      <c r="V17" s="269">
        <v>2238</v>
      </c>
      <c r="W17" s="175">
        <v>103288</v>
      </c>
      <c r="X17" s="175" t="s">
        <v>582</v>
      </c>
      <c r="Y17" s="175" t="s">
        <v>362</v>
      </c>
      <c r="Z17" s="267" t="s">
        <v>573</v>
      </c>
      <c r="AA17" s="268" t="s">
        <v>571</v>
      </c>
      <c r="AB17" s="269">
        <v>2238</v>
      </c>
      <c r="AC17" s="175">
        <v>103288</v>
      </c>
      <c r="AD17" s="175" t="s">
        <v>582</v>
      </c>
    </row>
    <row r="18" spans="1:30">
      <c r="A18" s="259" t="s">
        <v>427</v>
      </c>
      <c r="B18" s="125">
        <f t="shared" si="0"/>
        <v>2456</v>
      </c>
      <c r="L18" s="64" t="s">
        <v>73</v>
      </c>
      <c r="M18" s="243" t="s">
        <v>41</v>
      </c>
      <c r="N18" s="243" t="s">
        <v>73</v>
      </c>
      <c r="O18" s="113" t="s">
        <v>41</v>
      </c>
      <c r="V18" s="269">
        <v>2236</v>
      </c>
      <c r="W18" s="175">
        <v>103286</v>
      </c>
      <c r="X18" s="175" t="s">
        <v>583</v>
      </c>
      <c r="Y18" s="175" t="s">
        <v>363</v>
      </c>
      <c r="Z18" s="267" t="s">
        <v>573</v>
      </c>
      <c r="AA18" s="268" t="s">
        <v>571</v>
      </c>
      <c r="AB18" s="269">
        <v>2236</v>
      </c>
      <c r="AC18" s="175">
        <v>103286</v>
      </c>
      <c r="AD18" s="175" t="s">
        <v>583</v>
      </c>
    </row>
    <row r="19" spans="1:30">
      <c r="A19" s="258" t="s">
        <v>357</v>
      </c>
      <c r="B19" s="125">
        <f t="shared" si="0"/>
        <v>5413</v>
      </c>
      <c r="L19" s="64" t="s">
        <v>75</v>
      </c>
      <c r="M19" s="243" t="s">
        <v>274</v>
      </c>
      <c r="N19" s="243" t="s">
        <v>75</v>
      </c>
      <c r="O19" s="113" t="s">
        <v>274</v>
      </c>
      <c r="V19" s="269">
        <v>4801</v>
      </c>
      <c r="W19" s="175">
        <v>103539</v>
      </c>
      <c r="X19" s="175" t="s">
        <v>584</v>
      </c>
      <c r="Y19" s="175" t="s">
        <v>364</v>
      </c>
      <c r="Z19" s="267" t="s">
        <v>577</v>
      </c>
      <c r="AA19" s="268" t="s">
        <v>571</v>
      </c>
      <c r="AB19" s="269">
        <v>4801</v>
      </c>
      <c r="AC19" s="175">
        <v>103539</v>
      </c>
      <c r="AD19" s="175" t="s">
        <v>584</v>
      </c>
    </row>
    <row r="20" spans="1:30">
      <c r="A20" s="258" t="s">
        <v>428</v>
      </c>
      <c r="B20" s="125">
        <f t="shared" si="0"/>
        <v>2254</v>
      </c>
      <c r="L20" s="64" t="s">
        <v>77</v>
      </c>
      <c r="M20" s="243" t="s">
        <v>275</v>
      </c>
      <c r="N20" s="243" t="s">
        <v>77</v>
      </c>
      <c r="O20" s="113" t="s">
        <v>275</v>
      </c>
      <c r="V20" s="269">
        <v>2312</v>
      </c>
      <c r="W20" s="175">
        <v>103332</v>
      </c>
      <c r="X20" s="175" t="s">
        <v>585</v>
      </c>
      <c r="Y20" s="175" t="s">
        <v>365</v>
      </c>
      <c r="Z20" s="267" t="s">
        <v>573</v>
      </c>
      <c r="AA20" s="268" t="s">
        <v>571</v>
      </c>
      <c r="AB20" s="269">
        <v>2312</v>
      </c>
      <c r="AC20" s="175">
        <v>103332</v>
      </c>
      <c r="AD20" s="175" t="s">
        <v>585</v>
      </c>
    </row>
    <row r="21" spans="1:30">
      <c r="A21" s="258" t="s">
        <v>429</v>
      </c>
      <c r="B21" s="125">
        <f t="shared" si="0"/>
        <v>1025</v>
      </c>
      <c r="L21" s="64" t="s">
        <v>79</v>
      </c>
      <c r="M21" s="243" t="s">
        <v>276</v>
      </c>
      <c r="N21" s="243" t="s">
        <v>79</v>
      </c>
      <c r="O21" s="113" t="s">
        <v>276</v>
      </c>
      <c r="V21" s="269">
        <v>7051</v>
      </c>
      <c r="W21" s="175">
        <v>103626</v>
      </c>
      <c r="X21" s="175" t="s">
        <v>586</v>
      </c>
      <c r="Y21" s="175" t="s">
        <v>366</v>
      </c>
      <c r="Z21" s="267" t="s">
        <v>575</v>
      </c>
      <c r="AA21" s="268" t="s">
        <v>571</v>
      </c>
      <c r="AB21" s="269">
        <v>7051</v>
      </c>
      <c r="AC21" s="175">
        <v>103626</v>
      </c>
      <c r="AD21" s="175" t="s">
        <v>586</v>
      </c>
    </row>
    <row r="22" spans="1:30">
      <c r="A22" s="258" t="s">
        <v>358</v>
      </c>
      <c r="B22" s="125">
        <f t="shared" si="0"/>
        <v>2402</v>
      </c>
      <c r="L22" s="64" t="s">
        <v>81</v>
      </c>
      <c r="M22" s="243" t="s">
        <v>277</v>
      </c>
      <c r="N22" s="243" t="s">
        <v>81</v>
      </c>
      <c r="O22" s="113" t="s">
        <v>277</v>
      </c>
      <c r="V22" s="269">
        <v>2251</v>
      </c>
      <c r="W22" s="175">
        <v>103298</v>
      </c>
      <c r="X22" s="175" t="s">
        <v>587</v>
      </c>
      <c r="Y22" s="175" t="s">
        <v>367</v>
      </c>
      <c r="Z22" s="267" t="s">
        <v>573</v>
      </c>
      <c r="AA22" s="268" t="s">
        <v>571</v>
      </c>
      <c r="AB22" s="269">
        <v>2251</v>
      </c>
      <c r="AC22" s="175">
        <v>103298</v>
      </c>
      <c r="AD22" s="175" t="s">
        <v>587</v>
      </c>
    </row>
    <row r="23" spans="1:30">
      <c r="A23" s="258" t="s">
        <v>359</v>
      </c>
      <c r="B23" s="125">
        <f t="shared" si="0"/>
        <v>2401</v>
      </c>
      <c r="L23" s="64" t="s">
        <v>83</v>
      </c>
      <c r="M23" s="243" t="s">
        <v>131</v>
      </c>
      <c r="N23" s="243" t="s">
        <v>83</v>
      </c>
      <c r="O23" t="s">
        <v>131</v>
      </c>
      <c r="V23" s="269">
        <v>3002</v>
      </c>
      <c r="W23" s="175">
        <v>103397</v>
      </c>
      <c r="X23" s="175" t="s">
        <v>588</v>
      </c>
      <c r="Y23" s="175" t="s">
        <v>368</v>
      </c>
      <c r="Z23" s="267" t="s">
        <v>573</v>
      </c>
      <c r="AA23" s="268" t="s">
        <v>571</v>
      </c>
      <c r="AB23" s="269">
        <v>3002</v>
      </c>
      <c r="AC23" s="175">
        <v>103397</v>
      </c>
      <c r="AD23" s="175" t="s">
        <v>588</v>
      </c>
    </row>
    <row r="24" spans="1:30">
      <c r="A24" s="259" t="s">
        <v>513</v>
      </c>
      <c r="B24" s="125">
        <f t="shared" si="0"/>
        <v>1001</v>
      </c>
      <c r="L24" s="64" t="s">
        <v>85</v>
      </c>
      <c r="M24" s="243" t="s">
        <v>133</v>
      </c>
      <c r="N24" s="243" t="s">
        <v>85</v>
      </c>
      <c r="O24" t="s">
        <v>133</v>
      </c>
      <c r="V24" s="269">
        <v>3319</v>
      </c>
      <c r="W24" s="175">
        <v>103423</v>
      </c>
      <c r="X24" s="175" t="s">
        <v>589</v>
      </c>
      <c r="Y24" s="175" t="s">
        <v>369</v>
      </c>
      <c r="Z24" s="267" t="s">
        <v>573</v>
      </c>
      <c r="AA24" s="268" t="s">
        <v>571</v>
      </c>
      <c r="AB24" s="269">
        <v>3319</v>
      </c>
      <c r="AC24" s="175">
        <v>103423</v>
      </c>
      <c r="AD24" s="175" t="s">
        <v>589</v>
      </c>
    </row>
    <row r="25" spans="1:30">
      <c r="A25" s="259" t="s">
        <v>360</v>
      </c>
      <c r="B25" s="125">
        <f t="shared" si="0"/>
        <v>4115</v>
      </c>
      <c r="L25" s="64" t="s">
        <v>87</v>
      </c>
      <c r="M25" s="243" t="s">
        <v>109</v>
      </c>
      <c r="N25" s="243" t="s">
        <v>87</v>
      </c>
      <c r="O25" t="s">
        <v>109</v>
      </c>
      <c r="V25" s="269">
        <v>5416</v>
      </c>
      <c r="W25" s="175">
        <v>103563</v>
      </c>
      <c r="X25" s="175" t="s">
        <v>590</v>
      </c>
      <c r="Y25" s="175" t="s">
        <v>370</v>
      </c>
      <c r="Z25" s="267" t="s">
        <v>577</v>
      </c>
      <c r="AA25" s="268" t="s">
        <v>571</v>
      </c>
      <c r="AB25" s="269">
        <v>5416</v>
      </c>
      <c r="AC25" s="175">
        <v>103563</v>
      </c>
      <c r="AD25" s="175" t="s">
        <v>590</v>
      </c>
    </row>
    <row r="26" spans="1:30">
      <c r="A26" s="258" t="s">
        <v>361</v>
      </c>
      <c r="B26" s="125">
        <f t="shared" si="0"/>
        <v>2030</v>
      </c>
      <c r="L26" s="64" t="s">
        <v>89</v>
      </c>
      <c r="M26" s="243" t="s">
        <v>111</v>
      </c>
      <c r="N26" s="243" t="s">
        <v>89</v>
      </c>
      <c r="O26" t="s">
        <v>111</v>
      </c>
      <c r="V26" s="269">
        <v>2054</v>
      </c>
      <c r="W26" s="175">
        <v>103189</v>
      </c>
      <c r="X26" s="175" t="s">
        <v>591</v>
      </c>
      <c r="Y26" s="175" t="s">
        <v>371</v>
      </c>
      <c r="Z26" s="267" t="s">
        <v>573</v>
      </c>
      <c r="AA26" s="268" t="s">
        <v>571</v>
      </c>
      <c r="AB26" s="269">
        <v>2054</v>
      </c>
      <c r="AC26" s="175">
        <v>103189</v>
      </c>
      <c r="AD26" s="175" t="s">
        <v>591</v>
      </c>
    </row>
    <row r="27" spans="1:30">
      <c r="A27" s="258" t="s">
        <v>430</v>
      </c>
      <c r="B27" s="125">
        <f t="shared" si="0"/>
        <v>3353</v>
      </c>
      <c r="L27" s="64" t="s">
        <v>91</v>
      </c>
      <c r="M27" s="243" t="s">
        <v>113</v>
      </c>
      <c r="N27" s="243" t="s">
        <v>91</v>
      </c>
      <c r="O27" t="s">
        <v>113</v>
      </c>
      <c r="V27" s="269">
        <v>2053</v>
      </c>
      <c r="W27" s="175">
        <v>103188</v>
      </c>
      <c r="X27" s="175" t="s">
        <v>592</v>
      </c>
      <c r="Y27" s="175" t="s">
        <v>372</v>
      </c>
      <c r="Z27" s="267" t="s">
        <v>573</v>
      </c>
      <c r="AA27" s="268" t="s">
        <v>571</v>
      </c>
      <c r="AB27" s="269">
        <v>2053</v>
      </c>
      <c r="AC27" s="175">
        <v>103188</v>
      </c>
      <c r="AD27" s="175" t="s">
        <v>592</v>
      </c>
    </row>
    <row r="28" spans="1:30">
      <c r="A28" s="259" t="s">
        <v>514</v>
      </c>
      <c r="B28" s="125">
        <f t="shared" si="0"/>
        <v>7030</v>
      </c>
      <c r="L28" s="64" t="s">
        <v>93</v>
      </c>
      <c r="M28" s="244"/>
      <c r="N28" s="243" t="s">
        <v>93</v>
      </c>
      <c r="V28" s="269">
        <v>2055</v>
      </c>
      <c r="W28" s="175">
        <v>103190</v>
      </c>
      <c r="X28" s="175" t="s">
        <v>593</v>
      </c>
      <c r="Y28" s="175" t="s">
        <v>373</v>
      </c>
      <c r="Z28" s="267" t="s">
        <v>573</v>
      </c>
      <c r="AA28" s="268" t="s">
        <v>571</v>
      </c>
      <c r="AB28" s="269">
        <v>2055</v>
      </c>
      <c r="AC28" s="175">
        <v>103190</v>
      </c>
      <c r="AD28" s="175" t="s">
        <v>593</v>
      </c>
    </row>
    <row r="29" spans="1:30">
      <c r="A29" s="259" t="s">
        <v>431</v>
      </c>
      <c r="B29" s="125">
        <f t="shared" si="0"/>
        <v>1002</v>
      </c>
      <c r="L29" s="64" t="s">
        <v>95</v>
      </c>
      <c r="M29" s="244"/>
      <c r="N29" s="64" t="s">
        <v>95</v>
      </c>
      <c r="V29" s="269">
        <v>2486</v>
      </c>
      <c r="W29" s="175">
        <v>133759</v>
      </c>
      <c r="X29" s="175" t="s">
        <v>594</v>
      </c>
      <c r="Y29" s="175" t="s">
        <v>374</v>
      </c>
      <c r="Z29" s="267" t="s">
        <v>573</v>
      </c>
      <c r="AA29" s="268" t="s">
        <v>571</v>
      </c>
      <c r="AB29" s="269">
        <v>2486</v>
      </c>
      <c r="AC29" s="175">
        <v>133759</v>
      </c>
      <c r="AD29" s="175" t="s">
        <v>594</v>
      </c>
    </row>
    <row r="30" spans="1:30">
      <c r="A30" s="258" t="s">
        <v>362</v>
      </c>
      <c r="B30" s="125">
        <f t="shared" si="0"/>
        <v>2238</v>
      </c>
      <c r="L30" s="64" t="s">
        <v>97</v>
      </c>
      <c r="M30" s="244"/>
      <c r="N30" s="64" t="s">
        <v>97</v>
      </c>
      <c r="V30" s="269">
        <v>2296</v>
      </c>
      <c r="W30" s="175">
        <v>103320</v>
      </c>
      <c r="X30" s="175" t="s">
        <v>595</v>
      </c>
      <c r="Y30" s="175" t="s">
        <v>375</v>
      </c>
      <c r="Z30" s="267" t="s">
        <v>573</v>
      </c>
      <c r="AA30" s="268" t="s">
        <v>571</v>
      </c>
      <c r="AB30" s="269">
        <v>2296</v>
      </c>
      <c r="AC30" s="175">
        <v>103320</v>
      </c>
      <c r="AD30" s="175" t="s">
        <v>595</v>
      </c>
    </row>
    <row r="31" spans="1:30">
      <c r="A31" s="259" t="s">
        <v>363</v>
      </c>
      <c r="B31" s="125">
        <f t="shared" si="0"/>
        <v>2236</v>
      </c>
      <c r="L31" s="64" t="s">
        <v>282</v>
      </c>
      <c r="M31" s="244"/>
      <c r="N31" s="64" t="s">
        <v>282</v>
      </c>
      <c r="V31" s="269">
        <v>2092</v>
      </c>
      <c r="W31" s="175">
        <v>103209</v>
      </c>
      <c r="X31" s="175" t="s">
        <v>596</v>
      </c>
      <c r="Y31" s="175" t="s">
        <v>376</v>
      </c>
      <c r="Z31" s="267" t="s">
        <v>573</v>
      </c>
      <c r="AA31" s="268" t="s">
        <v>571</v>
      </c>
      <c r="AB31" s="269">
        <v>2092</v>
      </c>
      <c r="AC31" s="175">
        <v>103209</v>
      </c>
      <c r="AD31" s="175" t="s">
        <v>596</v>
      </c>
    </row>
    <row r="32" spans="1:30">
      <c r="A32" s="259" t="s">
        <v>515</v>
      </c>
      <c r="B32" s="125">
        <f t="shared" si="0"/>
        <v>2465</v>
      </c>
      <c r="L32" s="64" t="s">
        <v>283</v>
      </c>
      <c r="M32" s="244"/>
      <c r="N32" s="64" t="s">
        <v>283</v>
      </c>
      <c r="V32" s="269">
        <v>4201</v>
      </c>
      <c r="W32" s="175">
        <v>103503</v>
      </c>
      <c r="X32" s="175" t="s">
        <v>597</v>
      </c>
      <c r="Y32" s="175" t="s">
        <v>377</v>
      </c>
      <c r="Z32" s="267" t="s">
        <v>577</v>
      </c>
      <c r="AA32" s="268" t="s">
        <v>571</v>
      </c>
      <c r="AB32" s="269">
        <v>4201</v>
      </c>
      <c r="AC32" s="175">
        <v>103503</v>
      </c>
      <c r="AD32" s="175" t="s">
        <v>597</v>
      </c>
    </row>
    <row r="33" spans="1:30">
      <c r="A33" s="258" t="s">
        <v>364</v>
      </c>
      <c r="B33" s="125">
        <f t="shared" si="0"/>
        <v>4801</v>
      </c>
      <c r="L33" s="64" t="s">
        <v>99</v>
      </c>
      <c r="M33" s="244"/>
      <c r="N33" s="64" t="s">
        <v>99</v>
      </c>
      <c r="V33" s="269">
        <v>4015</v>
      </c>
      <c r="W33" s="175">
        <v>103483</v>
      </c>
      <c r="X33" s="175" t="s">
        <v>598</v>
      </c>
      <c r="Y33" s="175" t="s">
        <v>378</v>
      </c>
      <c r="Z33" s="267" t="s">
        <v>577</v>
      </c>
      <c r="AA33" s="268" t="s">
        <v>571</v>
      </c>
      <c r="AB33" s="269">
        <v>4015</v>
      </c>
      <c r="AC33" s="175">
        <v>103483</v>
      </c>
      <c r="AD33" s="175" t="s">
        <v>598</v>
      </c>
    </row>
    <row r="34" spans="1:30">
      <c r="A34" s="258" t="s">
        <v>432</v>
      </c>
      <c r="B34" s="125">
        <f t="shared" si="0"/>
        <v>1048</v>
      </c>
      <c r="L34" s="64" t="s">
        <v>101</v>
      </c>
      <c r="M34" s="244"/>
      <c r="N34" s="64" t="s">
        <v>101</v>
      </c>
      <c r="V34" s="269">
        <v>4223</v>
      </c>
      <c r="W34" s="175">
        <v>103509</v>
      </c>
      <c r="X34" s="175" t="s">
        <v>599</v>
      </c>
      <c r="Y34" s="175" t="s">
        <v>379</v>
      </c>
      <c r="Z34" s="267" t="s">
        <v>577</v>
      </c>
      <c r="AA34" s="268" t="s">
        <v>571</v>
      </c>
      <c r="AB34" s="269">
        <v>4223</v>
      </c>
      <c r="AC34" s="175">
        <v>103509</v>
      </c>
      <c r="AD34" s="175" t="s">
        <v>599</v>
      </c>
    </row>
    <row r="35" spans="1:30">
      <c r="A35" s="258" t="s">
        <v>365</v>
      </c>
      <c r="B35" s="125">
        <f t="shared" ref="B35:B66" si="1">VLOOKUP(A35,Y:AD,4,FALSE)</f>
        <v>2312</v>
      </c>
      <c r="L35" s="64" t="s">
        <v>137</v>
      </c>
      <c r="M35" s="244"/>
      <c r="N35" s="64" t="s">
        <v>137</v>
      </c>
      <c r="V35" s="269">
        <v>2015</v>
      </c>
      <c r="W35" s="175">
        <v>134102</v>
      </c>
      <c r="X35" s="175" t="s">
        <v>600</v>
      </c>
      <c r="Y35" s="175" t="s">
        <v>380</v>
      </c>
      <c r="Z35" s="267" t="s">
        <v>573</v>
      </c>
      <c r="AA35" s="268" t="s">
        <v>571</v>
      </c>
      <c r="AB35" s="269">
        <v>2015</v>
      </c>
      <c r="AC35" s="175">
        <v>134102</v>
      </c>
      <c r="AD35" s="175" t="s">
        <v>600</v>
      </c>
    </row>
    <row r="36" spans="1:30">
      <c r="A36" s="259" t="s">
        <v>366</v>
      </c>
      <c r="B36" s="125">
        <f t="shared" si="1"/>
        <v>7051</v>
      </c>
      <c r="L36" s="64" t="s">
        <v>139</v>
      </c>
      <c r="M36" s="244"/>
      <c r="N36" s="64" t="s">
        <v>139</v>
      </c>
      <c r="V36" s="269">
        <v>2462</v>
      </c>
      <c r="W36" s="175">
        <v>103388</v>
      </c>
      <c r="X36" s="175" t="s">
        <v>601</v>
      </c>
      <c r="Y36" s="175" t="s">
        <v>381</v>
      </c>
      <c r="Z36" s="267" t="s">
        <v>573</v>
      </c>
      <c r="AA36" s="268" t="s">
        <v>571</v>
      </c>
      <c r="AB36" s="269">
        <v>2462</v>
      </c>
      <c r="AC36" s="175">
        <v>103388</v>
      </c>
      <c r="AD36" s="175" t="s">
        <v>601</v>
      </c>
    </row>
    <row r="37" spans="1:30">
      <c r="A37" s="259" t="s">
        <v>516</v>
      </c>
      <c r="B37" s="125">
        <f t="shared" si="1"/>
        <v>2040</v>
      </c>
      <c r="L37" s="64" t="s">
        <v>117</v>
      </c>
      <c r="M37" s="244"/>
      <c r="N37" s="64" t="s">
        <v>117</v>
      </c>
      <c r="V37" s="269">
        <v>2127</v>
      </c>
      <c r="W37" s="175">
        <v>103227</v>
      </c>
      <c r="X37" s="175" t="s">
        <v>602</v>
      </c>
      <c r="Y37" s="175" t="s">
        <v>382</v>
      </c>
      <c r="Z37" s="267" t="s">
        <v>573</v>
      </c>
      <c r="AA37" s="268" t="s">
        <v>571</v>
      </c>
      <c r="AB37" s="269">
        <v>2127</v>
      </c>
      <c r="AC37" s="175">
        <v>103227</v>
      </c>
      <c r="AD37" s="175" t="s">
        <v>602</v>
      </c>
    </row>
    <row r="38" spans="1:30">
      <c r="A38" s="258" t="s">
        <v>367</v>
      </c>
      <c r="B38" s="125">
        <f t="shared" si="1"/>
        <v>2251</v>
      </c>
      <c r="L38" s="64" t="s">
        <v>119</v>
      </c>
      <c r="M38" s="244"/>
      <c r="N38" s="64" t="s">
        <v>119</v>
      </c>
      <c r="V38" s="269">
        <v>2129</v>
      </c>
      <c r="W38" s="175">
        <v>103229</v>
      </c>
      <c r="X38" s="175" t="s">
        <v>603</v>
      </c>
      <c r="Y38" s="175" t="s">
        <v>383</v>
      </c>
      <c r="Z38" s="267" t="s">
        <v>573</v>
      </c>
      <c r="AA38" s="268" t="s">
        <v>571</v>
      </c>
      <c r="AB38" s="269">
        <v>2129</v>
      </c>
      <c r="AC38" s="175">
        <v>103229</v>
      </c>
      <c r="AD38" s="175" t="s">
        <v>603</v>
      </c>
    </row>
    <row r="39" spans="1:30">
      <c r="A39" s="259" t="s">
        <v>368</v>
      </c>
      <c r="B39" s="125">
        <f t="shared" si="1"/>
        <v>3002</v>
      </c>
      <c r="L39" s="64" t="s">
        <v>121</v>
      </c>
      <c r="M39" s="244"/>
      <c r="N39" s="64" t="s">
        <v>121</v>
      </c>
      <c r="V39" s="269">
        <v>2128</v>
      </c>
      <c r="W39" s="175">
        <v>103228</v>
      </c>
      <c r="X39" s="175" t="s">
        <v>604</v>
      </c>
      <c r="Y39" s="175" t="s">
        <v>384</v>
      </c>
      <c r="Z39" s="267" t="s">
        <v>573</v>
      </c>
      <c r="AA39" s="268" t="s">
        <v>571</v>
      </c>
      <c r="AB39" s="269">
        <v>2128</v>
      </c>
      <c r="AC39" s="175">
        <v>103228</v>
      </c>
      <c r="AD39" s="175" t="s">
        <v>604</v>
      </c>
    </row>
    <row r="40" spans="1:30">
      <c r="A40" s="258" t="s">
        <v>369</v>
      </c>
      <c r="B40" s="125">
        <f t="shared" si="1"/>
        <v>3319</v>
      </c>
      <c r="L40" s="64" t="s">
        <v>123</v>
      </c>
      <c r="M40" s="244"/>
      <c r="N40" s="64" t="s">
        <v>123</v>
      </c>
      <c r="V40" s="269">
        <v>2133</v>
      </c>
      <c r="W40" s="175">
        <v>103233</v>
      </c>
      <c r="X40" s="175" t="s">
        <v>605</v>
      </c>
      <c r="Y40" s="175" t="s">
        <v>385</v>
      </c>
      <c r="Z40" s="267" t="s">
        <v>573</v>
      </c>
      <c r="AA40" s="268" t="s">
        <v>571</v>
      </c>
      <c r="AB40" s="269">
        <v>2133</v>
      </c>
      <c r="AC40" s="175">
        <v>103233</v>
      </c>
      <c r="AD40" s="175" t="s">
        <v>605</v>
      </c>
    </row>
    <row r="41" spans="1:30">
      <c r="A41" s="259" t="s">
        <v>517</v>
      </c>
      <c r="B41" s="125">
        <f t="shared" si="1"/>
        <v>1100</v>
      </c>
      <c r="L41" s="64"/>
      <c r="M41" s="35"/>
      <c r="N41" s="245"/>
      <c r="V41" s="269">
        <v>3322</v>
      </c>
      <c r="W41" s="175">
        <v>103426</v>
      </c>
      <c r="X41" s="175" t="s">
        <v>606</v>
      </c>
      <c r="Y41" s="175" t="s">
        <v>386</v>
      </c>
      <c r="Z41" s="267" t="s">
        <v>573</v>
      </c>
      <c r="AA41" s="268" t="s">
        <v>571</v>
      </c>
      <c r="AB41" s="269">
        <v>3322</v>
      </c>
      <c r="AC41" s="175">
        <v>103426</v>
      </c>
      <c r="AD41" s="175" t="s">
        <v>606</v>
      </c>
    </row>
    <row r="42" spans="1:30">
      <c r="A42" s="259" t="s">
        <v>518</v>
      </c>
      <c r="B42" s="125">
        <f t="shared" si="1"/>
        <v>3432</v>
      </c>
      <c r="L42" s="64"/>
      <c r="M42" s="35"/>
      <c r="N42" s="245"/>
      <c r="V42" s="269">
        <v>2416</v>
      </c>
      <c r="W42" s="175">
        <v>103351</v>
      </c>
      <c r="X42" s="175" t="s">
        <v>607</v>
      </c>
      <c r="Y42" s="175" t="s">
        <v>387</v>
      </c>
      <c r="Z42" s="267" t="s">
        <v>573</v>
      </c>
      <c r="AA42" s="268" t="s">
        <v>571</v>
      </c>
      <c r="AB42" s="269">
        <v>2416</v>
      </c>
      <c r="AC42" s="175">
        <v>103351</v>
      </c>
      <c r="AD42" s="175" t="s">
        <v>607</v>
      </c>
    </row>
    <row r="43" spans="1:30">
      <c r="A43" s="258" t="s">
        <v>433</v>
      </c>
      <c r="B43" s="125">
        <f t="shared" si="1"/>
        <v>2289</v>
      </c>
      <c r="L43" s="64"/>
      <c r="M43" s="35"/>
      <c r="N43" s="245"/>
      <c r="V43" s="269">
        <v>4245</v>
      </c>
      <c r="W43" s="175">
        <v>103519</v>
      </c>
      <c r="X43" s="175" t="s">
        <v>608</v>
      </c>
      <c r="Y43" s="175" t="s">
        <v>388</v>
      </c>
      <c r="Z43" s="267" t="s">
        <v>577</v>
      </c>
      <c r="AA43" s="268" t="s">
        <v>571</v>
      </c>
      <c r="AB43" s="269">
        <v>4245</v>
      </c>
      <c r="AC43" s="175">
        <v>103519</v>
      </c>
      <c r="AD43" s="175" t="s">
        <v>608</v>
      </c>
    </row>
    <row r="44" spans="1:30">
      <c r="A44" s="259" t="s">
        <v>519</v>
      </c>
      <c r="B44" s="125">
        <f t="shared" si="1"/>
        <v>2185</v>
      </c>
      <c r="L44" s="64"/>
      <c r="M44" s="35"/>
      <c r="N44" s="245"/>
      <c r="V44" s="269">
        <v>7053</v>
      </c>
      <c r="W44" s="175">
        <v>103628</v>
      </c>
      <c r="X44" s="175" t="s">
        <v>609</v>
      </c>
      <c r="Y44" s="175" t="s">
        <v>389</v>
      </c>
      <c r="Z44" s="267" t="s">
        <v>575</v>
      </c>
      <c r="AA44" s="268" t="s">
        <v>571</v>
      </c>
      <c r="AB44" s="269">
        <v>7053</v>
      </c>
      <c r="AC44" s="175">
        <v>103628</v>
      </c>
      <c r="AD44" s="175" t="s">
        <v>609</v>
      </c>
    </row>
    <row r="45" spans="1:30">
      <c r="A45" s="259" t="s">
        <v>370</v>
      </c>
      <c r="B45" s="125">
        <f t="shared" si="1"/>
        <v>5416</v>
      </c>
      <c r="L45" s="64"/>
      <c r="M45" s="35"/>
      <c r="N45" s="245"/>
      <c r="V45" s="269">
        <v>4173</v>
      </c>
      <c r="W45" s="175">
        <v>103497</v>
      </c>
      <c r="X45" s="175" t="s">
        <v>610</v>
      </c>
      <c r="Y45" s="175" t="s">
        <v>390</v>
      </c>
      <c r="Z45" s="267" t="s">
        <v>577</v>
      </c>
      <c r="AA45" s="268" t="s">
        <v>571</v>
      </c>
      <c r="AB45" s="269">
        <v>4173</v>
      </c>
      <c r="AC45" s="175">
        <v>103497</v>
      </c>
      <c r="AD45" s="175" t="s">
        <v>610</v>
      </c>
    </row>
    <row r="46" spans="1:30">
      <c r="A46" s="259" t="s">
        <v>371</v>
      </c>
      <c r="B46" s="125">
        <f t="shared" si="1"/>
        <v>2054</v>
      </c>
      <c r="L46" s="64"/>
      <c r="M46" s="35"/>
      <c r="N46" s="245"/>
      <c r="V46" s="269">
        <v>7033</v>
      </c>
      <c r="W46" s="175">
        <v>103613</v>
      </c>
      <c r="X46" s="175" t="s">
        <v>611</v>
      </c>
      <c r="Y46" s="175" t="s">
        <v>391</v>
      </c>
      <c r="Z46" s="267" t="s">
        <v>575</v>
      </c>
      <c r="AA46" s="268" t="s">
        <v>571</v>
      </c>
      <c r="AB46" s="269">
        <v>7033</v>
      </c>
      <c r="AC46" s="175">
        <v>103613</v>
      </c>
      <c r="AD46" s="175" t="s">
        <v>611</v>
      </c>
    </row>
    <row r="47" spans="1:30">
      <c r="A47" s="258" t="s">
        <v>372</v>
      </c>
      <c r="B47" s="125">
        <f t="shared" si="1"/>
        <v>2053</v>
      </c>
      <c r="L47" s="64"/>
      <c r="M47" s="35"/>
      <c r="N47" s="245"/>
      <c r="V47" s="269">
        <v>4177</v>
      </c>
      <c r="W47" s="175">
        <v>103498</v>
      </c>
      <c r="X47" s="175" t="s">
        <v>612</v>
      </c>
      <c r="Y47" s="175" t="s">
        <v>392</v>
      </c>
      <c r="Z47" s="267" t="s">
        <v>577</v>
      </c>
      <c r="AA47" s="268" t="s">
        <v>571</v>
      </c>
      <c r="AB47" s="269">
        <v>4177</v>
      </c>
      <c r="AC47" s="175">
        <v>103498</v>
      </c>
      <c r="AD47" s="175" t="s">
        <v>612</v>
      </c>
    </row>
    <row r="48" spans="1:30">
      <c r="A48" s="258" t="s">
        <v>520</v>
      </c>
      <c r="B48" s="125">
        <f t="shared" si="1"/>
        <v>2464</v>
      </c>
      <c r="L48" s="64"/>
      <c r="M48" s="35"/>
      <c r="N48" s="245"/>
      <c r="V48" s="269">
        <v>1038</v>
      </c>
      <c r="W48" s="175">
        <v>103142</v>
      </c>
      <c r="X48" s="175" t="s">
        <v>613</v>
      </c>
      <c r="Y48" s="175" t="s">
        <v>393</v>
      </c>
      <c r="Z48" s="267" t="s">
        <v>570</v>
      </c>
      <c r="AA48" s="268" t="s">
        <v>571</v>
      </c>
      <c r="AB48" s="269">
        <v>1038</v>
      </c>
      <c r="AC48" s="175">
        <v>103142</v>
      </c>
      <c r="AD48" s="175" t="s">
        <v>613</v>
      </c>
    </row>
    <row r="49" spans="1:30">
      <c r="A49" s="258" t="s">
        <v>434</v>
      </c>
      <c r="B49" s="125">
        <f t="shared" si="1"/>
        <v>3320</v>
      </c>
      <c r="L49" s="64"/>
      <c r="M49" s="35"/>
      <c r="N49" s="245"/>
      <c r="V49" s="269">
        <v>2174</v>
      </c>
      <c r="W49" s="175">
        <v>103255</v>
      </c>
      <c r="X49" s="175" t="s">
        <v>614</v>
      </c>
      <c r="Y49" s="175" t="s">
        <v>394</v>
      </c>
      <c r="Z49" s="267" t="s">
        <v>573</v>
      </c>
      <c r="AA49" s="268" t="s">
        <v>571</v>
      </c>
      <c r="AB49" s="269">
        <v>2174</v>
      </c>
      <c r="AC49" s="175">
        <v>103255</v>
      </c>
      <c r="AD49" s="175" t="s">
        <v>614</v>
      </c>
    </row>
    <row r="50" spans="1:30">
      <c r="A50" s="258" t="s">
        <v>373</v>
      </c>
      <c r="B50" s="125">
        <f t="shared" si="1"/>
        <v>2055</v>
      </c>
      <c r="L50" s="64"/>
      <c r="M50" s="35"/>
      <c r="N50" s="245"/>
      <c r="V50" s="269">
        <v>3363</v>
      </c>
      <c r="W50" s="175">
        <v>103455</v>
      </c>
      <c r="X50" s="175" t="s">
        <v>615</v>
      </c>
      <c r="Y50" s="175" t="s">
        <v>395</v>
      </c>
      <c r="Z50" s="267" t="s">
        <v>573</v>
      </c>
      <c r="AA50" s="268" t="s">
        <v>571</v>
      </c>
      <c r="AB50" s="269">
        <v>3363</v>
      </c>
      <c r="AC50" s="175">
        <v>103455</v>
      </c>
      <c r="AD50" s="175" t="s">
        <v>615</v>
      </c>
    </row>
    <row r="51" spans="1:30">
      <c r="A51" s="259" t="s">
        <v>419</v>
      </c>
      <c r="B51" s="125">
        <f t="shared" si="1"/>
        <v>1802</v>
      </c>
      <c r="L51" s="64"/>
      <c r="M51" s="35"/>
      <c r="N51" s="245"/>
      <c r="V51" s="269">
        <v>3377</v>
      </c>
      <c r="W51" s="175">
        <v>103463</v>
      </c>
      <c r="X51" s="175" t="s">
        <v>616</v>
      </c>
      <c r="Y51" s="175" t="s">
        <v>396</v>
      </c>
      <c r="Z51" s="267" t="s">
        <v>573</v>
      </c>
      <c r="AA51" s="268" t="s">
        <v>571</v>
      </c>
      <c r="AB51" s="269">
        <v>3377</v>
      </c>
      <c r="AC51" s="175">
        <v>103463</v>
      </c>
      <c r="AD51" s="175" t="s">
        <v>616</v>
      </c>
    </row>
    <row r="52" spans="1:30">
      <c r="A52" s="258" t="s">
        <v>521</v>
      </c>
      <c r="B52" s="125">
        <f t="shared" si="1"/>
        <v>2454</v>
      </c>
      <c r="L52" s="64"/>
      <c r="V52" s="269">
        <v>3371</v>
      </c>
      <c r="W52" s="175">
        <v>103459</v>
      </c>
      <c r="X52" s="175" t="s">
        <v>617</v>
      </c>
      <c r="Y52" s="175" t="s">
        <v>397</v>
      </c>
      <c r="Z52" s="267" t="s">
        <v>573</v>
      </c>
      <c r="AA52" s="268" t="s">
        <v>571</v>
      </c>
      <c r="AB52" s="269">
        <v>3371</v>
      </c>
      <c r="AC52" s="175">
        <v>103459</v>
      </c>
      <c r="AD52" s="175" t="s">
        <v>617</v>
      </c>
    </row>
    <row r="53" spans="1:30">
      <c r="A53" s="259" t="s">
        <v>522</v>
      </c>
      <c r="B53" s="125">
        <f t="shared" si="1"/>
        <v>3321</v>
      </c>
      <c r="L53" s="64"/>
      <c r="V53" s="269">
        <v>3016</v>
      </c>
      <c r="W53" s="175">
        <v>103404</v>
      </c>
      <c r="X53" s="175" t="s">
        <v>618</v>
      </c>
      <c r="Y53" s="175" t="s">
        <v>398</v>
      </c>
      <c r="Z53" s="267" t="s">
        <v>573</v>
      </c>
      <c r="AA53" s="268" t="s">
        <v>571</v>
      </c>
      <c r="AB53" s="269">
        <v>3016</v>
      </c>
      <c r="AC53" s="175">
        <v>103404</v>
      </c>
      <c r="AD53" s="175" t="s">
        <v>618</v>
      </c>
    </row>
    <row r="54" spans="1:30">
      <c r="A54" s="259" t="s">
        <v>437</v>
      </c>
      <c r="B54" s="125">
        <f t="shared" si="1"/>
        <v>1026</v>
      </c>
      <c r="L54" s="64"/>
      <c r="V54" s="269">
        <v>4606</v>
      </c>
      <c r="W54" s="175">
        <v>103531</v>
      </c>
      <c r="X54" s="175" t="s">
        <v>619</v>
      </c>
      <c r="Y54" s="175" t="s">
        <v>399</v>
      </c>
      <c r="Z54" s="267" t="s">
        <v>577</v>
      </c>
      <c r="AA54" s="268" t="s">
        <v>571</v>
      </c>
      <c r="AB54" s="269">
        <v>4606</v>
      </c>
      <c r="AC54" s="175">
        <v>103531</v>
      </c>
      <c r="AD54" s="175" t="s">
        <v>619</v>
      </c>
    </row>
    <row r="55" spans="1:30">
      <c r="A55" s="259" t="s">
        <v>438</v>
      </c>
      <c r="B55" s="125">
        <f t="shared" si="1"/>
        <v>2294</v>
      </c>
      <c r="L55" s="64"/>
      <c r="V55" s="269">
        <v>3428</v>
      </c>
      <c r="W55" s="175">
        <v>134476</v>
      </c>
      <c r="X55" s="175" t="s">
        <v>620</v>
      </c>
      <c r="Y55" s="175" t="s">
        <v>400</v>
      </c>
      <c r="Z55" s="267" t="s">
        <v>573</v>
      </c>
      <c r="AA55" s="268" t="s">
        <v>571</v>
      </c>
      <c r="AB55" s="269">
        <v>3428</v>
      </c>
      <c r="AC55" s="175">
        <v>134476</v>
      </c>
      <c r="AD55" s="175" t="s">
        <v>620</v>
      </c>
    </row>
    <row r="56" spans="1:30">
      <c r="A56" s="258" t="s">
        <v>374</v>
      </c>
      <c r="B56" s="125">
        <f t="shared" si="1"/>
        <v>2486</v>
      </c>
      <c r="L56" s="64"/>
      <c r="V56" s="269">
        <v>4237</v>
      </c>
      <c r="W56" s="175">
        <v>103514</v>
      </c>
      <c r="X56" s="175" t="s">
        <v>621</v>
      </c>
      <c r="Y56" s="175" t="s">
        <v>401</v>
      </c>
      <c r="Z56" s="267" t="s">
        <v>577</v>
      </c>
      <c r="AA56" s="268" t="s">
        <v>571</v>
      </c>
      <c r="AB56" s="269">
        <v>4237</v>
      </c>
      <c r="AC56" s="175">
        <v>103514</v>
      </c>
      <c r="AD56" s="175" t="s">
        <v>621</v>
      </c>
    </row>
    <row r="57" spans="1:30">
      <c r="A57" s="258" t="s">
        <v>523</v>
      </c>
      <c r="B57" s="125">
        <f t="shared" si="1"/>
        <v>3435</v>
      </c>
      <c r="L57" s="64"/>
      <c r="V57" s="269">
        <v>3323</v>
      </c>
      <c r="W57" s="175">
        <v>103427</v>
      </c>
      <c r="X57" s="175" t="s">
        <v>622</v>
      </c>
      <c r="Y57" s="175" t="s">
        <v>402</v>
      </c>
      <c r="Z57" s="267" t="s">
        <v>573</v>
      </c>
      <c r="AA57" s="268" t="s">
        <v>571</v>
      </c>
      <c r="AB57" s="269">
        <v>3323</v>
      </c>
      <c r="AC57" s="175">
        <v>103427</v>
      </c>
      <c r="AD57" s="175" t="s">
        <v>622</v>
      </c>
    </row>
    <row r="58" spans="1:30">
      <c r="A58" s="259" t="s">
        <v>524</v>
      </c>
      <c r="B58" s="125">
        <f t="shared" si="1"/>
        <v>7050</v>
      </c>
      <c r="L58" s="64"/>
      <c r="V58" s="269">
        <v>7014</v>
      </c>
      <c r="W58" s="175">
        <v>103605</v>
      </c>
      <c r="X58" s="175" t="s">
        <v>623</v>
      </c>
      <c r="Y58" s="175" t="s">
        <v>403</v>
      </c>
      <c r="Z58" s="267" t="s">
        <v>575</v>
      </c>
      <c r="AA58" s="268" t="s">
        <v>571</v>
      </c>
      <c r="AB58" s="269">
        <v>7014</v>
      </c>
      <c r="AC58" s="175">
        <v>103605</v>
      </c>
      <c r="AD58" s="175" t="s">
        <v>623</v>
      </c>
    </row>
    <row r="59" spans="1:30">
      <c r="A59" s="258" t="s">
        <v>439</v>
      </c>
      <c r="B59" s="125">
        <f t="shared" si="1"/>
        <v>1006</v>
      </c>
      <c r="V59" s="269">
        <v>7009</v>
      </c>
      <c r="W59" s="175">
        <v>103601</v>
      </c>
      <c r="X59" s="175" t="s">
        <v>624</v>
      </c>
      <c r="Y59" s="175" t="s">
        <v>404</v>
      </c>
      <c r="Z59" s="267" t="s">
        <v>575</v>
      </c>
      <c r="AA59" s="268" t="s">
        <v>571</v>
      </c>
      <c r="AB59" s="269">
        <v>7009</v>
      </c>
      <c r="AC59" s="175">
        <v>103601</v>
      </c>
      <c r="AD59" s="175" t="s">
        <v>624</v>
      </c>
    </row>
    <row r="60" spans="1:30">
      <c r="A60" s="258" t="s">
        <v>440</v>
      </c>
      <c r="B60" s="125">
        <f t="shared" si="1"/>
        <v>2079</v>
      </c>
      <c r="V60" s="269">
        <v>5203</v>
      </c>
      <c r="W60" s="175">
        <v>103544</v>
      </c>
      <c r="X60" s="175" t="s">
        <v>625</v>
      </c>
      <c r="Y60" s="175" t="s">
        <v>405</v>
      </c>
      <c r="Z60" s="267" t="s">
        <v>573</v>
      </c>
      <c r="AA60" s="268" t="s">
        <v>571</v>
      </c>
      <c r="AB60" s="269">
        <v>5203</v>
      </c>
      <c r="AC60" s="175">
        <v>103544</v>
      </c>
      <c r="AD60" s="175" t="s">
        <v>625</v>
      </c>
    </row>
    <row r="61" spans="1:30">
      <c r="A61" s="258" t="s">
        <v>525</v>
      </c>
      <c r="B61" s="125">
        <f t="shared" si="1"/>
        <v>2081</v>
      </c>
      <c r="V61" s="269">
        <v>5202</v>
      </c>
      <c r="W61" s="175">
        <v>103543</v>
      </c>
      <c r="X61" s="175" t="s">
        <v>626</v>
      </c>
      <c r="Y61" s="175" t="s">
        <v>406</v>
      </c>
      <c r="Z61" s="267" t="s">
        <v>573</v>
      </c>
      <c r="AA61" s="268" t="s">
        <v>571</v>
      </c>
      <c r="AB61" s="269">
        <v>5202</v>
      </c>
      <c r="AC61" s="175">
        <v>103543</v>
      </c>
      <c r="AD61" s="175" t="s">
        <v>626</v>
      </c>
    </row>
    <row r="62" spans="1:30">
      <c r="A62" s="258" t="s">
        <v>375</v>
      </c>
      <c r="B62" s="125">
        <f t="shared" si="1"/>
        <v>2296</v>
      </c>
      <c r="V62" s="269">
        <v>2308</v>
      </c>
      <c r="W62" s="175">
        <v>103328</v>
      </c>
      <c r="X62" s="175" t="s">
        <v>627</v>
      </c>
      <c r="Y62" s="175" t="s">
        <v>407</v>
      </c>
      <c r="Z62" s="267" t="s">
        <v>573</v>
      </c>
      <c r="AA62" s="268" t="s">
        <v>571</v>
      </c>
      <c r="AB62" s="269">
        <v>2308</v>
      </c>
      <c r="AC62" s="175">
        <v>103328</v>
      </c>
      <c r="AD62" s="175" t="s">
        <v>627</v>
      </c>
    </row>
    <row r="63" spans="1:30">
      <c r="A63" s="258" t="s">
        <v>441</v>
      </c>
      <c r="B63" s="125">
        <f t="shared" si="1"/>
        <v>1015</v>
      </c>
      <c r="V63" s="269">
        <v>2011</v>
      </c>
      <c r="W63" s="175">
        <v>134099</v>
      </c>
      <c r="X63" s="175" t="s">
        <v>628</v>
      </c>
      <c r="Y63" s="175" t="s">
        <v>408</v>
      </c>
      <c r="Z63" s="267" t="s">
        <v>573</v>
      </c>
      <c r="AA63" s="268" t="s">
        <v>571</v>
      </c>
      <c r="AB63" s="269">
        <v>2011</v>
      </c>
      <c r="AC63" s="175">
        <v>134099</v>
      </c>
      <c r="AD63" s="175" t="s">
        <v>628</v>
      </c>
    </row>
    <row r="64" spans="1:30">
      <c r="A64" s="258" t="s">
        <v>442</v>
      </c>
      <c r="B64" s="125">
        <f t="shared" si="1"/>
        <v>1022</v>
      </c>
      <c r="V64" s="269">
        <v>4193</v>
      </c>
      <c r="W64" s="175">
        <v>103501</v>
      </c>
      <c r="X64" s="175" t="s">
        <v>629</v>
      </c>
      <c r="Y64" s="175" t="s">
        <v>409</v>
      </c>
      <c r="Z64" s="267" t="s">
        <v>577</v>
      </c>
      <c r="AA64" s="268" t="s">
        <v>571</v>
      </c>
      <c r="AB64" s="269">
        <v>4193</v>
      </c>
      <c r="AC64" s="175">
        <v>103501</v>
      </c>
      <c r="AD64" s="175" t="s">
        <v>629</v>
      </c>
    </row>
    <row r="65" spans="1:30">
      <c r="A65" s="258" t="s">
        <v>443</v>
      </c>
      <c r="B65" s="125">
        <f t="shared" si="1"/>
        <v>2087</v>
      </c>
      <c r="V65" s="269">
        <v>2293</v>
      </c>
      <c r="W65" s="175">
        <v>103317</v>
      </c>
      <c r="X65" s="175" t="s">
        <v>630</v>
      </c>
      <c r="Y65" s="175" t="s">
        <v>410</v>
      </c>
      <c r="Z65" s="267" t="s">
        <v>573</v>
      </c>
      <c r="AA65" s="268" t="s">
        <v>571</v>
      </c>
      <c r="AB65" s="269">
        <v>2293</v>
      </c>
      <c r="AC65" s="175">
        <v>103317</v>
      </c>
      <c r="AD65" s="175" t="s">
        <v>630</v>
      </c>
    </row>
    <row r="66" spans="1:30">
      <c r="A66" s="258" t="s">
        <v>444</v>
      </c>
      <c r="B66" s="125">
        <f t="shared" si="1"/>
        <v>2466</v>
      </c>
      <c r="V66" s="269">
        <v>2225</v>
      </c>
      <c r="W66" s="175">
        <v>103279</v>
      </c>
      <c r="X66" s="175" t="s">
        <v>631</v>
      </c>
      <c r="Y66" s="175" t="s">
        <v>411</v>
      </c>
      <c r="Z66" s="267" t="s">
        <v>573</v>
      </c>
      <c r="AA66" s="268" t="s">
        <v>571</v>
      </c>
      <c r="AB66" s="269">
        <v>2225</v>
      </c>
      <c r="AC66" s="175">
        <v>103279</v>
      </c>
      <c r="AD66" s="175" t="s">
        <v>631</v>
      </c>
    </row>
    <row r="67" spans="1:30">
      <c r="A67" s="258" t="s">
        <v>445</v>
      </c>
      <c r="B67" s="125">
        <f t="shared" ref="B67:B98" si="2">VLOOKUP(A67,Y:AD,4,FALSE)</f>
        <v>2091</v>
      </c>
      <c r="V67" s="269">
        <v>2412</v>
      </c>
      <c r="W67" s="175">
        <v>103349</v>
      </c>
      <c r="X67" s="175" t="s">
        <v>632</v>
      </c>
      <c r="Y67" s="175" t="s">
        <v>412</v>
      </c>
      <c r="Z67" s="267" t="s">
        <v>573</v>
      </c>
      <c r="AA67" s="268" t="s">
        <v>571</v>
      </c>
      <c r="AB67" s="269">
        <v>2412</v>
      </c>
      <c r="AC67" s="175">
        <v>103349</v>
      </c>
      <c r="AD67" s="175" t="s">
        <v>632</v>
      </c>
    </row>
    <row r="68" spans="1:30">
      <c r="A68" s="259" t="s">
        <v>526</v>
      </c>
      <c r="B68" s="125">
        <f t="shared" si="2"/>
        <v>2093</v>
      </c>
      <c r="V68" s="269">
        <v>2478</v>
      </c>
      <c r="W68" s="175">
        <v>132007</v>
      </c>
      <c r="X68" s="175" t="s">
        <v>633</v>
      </c>
      <c r="Y68" s="175" t="s">
        <v>413</v>
      </c>
      <c r="Z68" s="267" t="s">
        <v>573</v>
      </c>
      <c r="AA68" s="268" t="s">
        <v>571</v>
      </c>
      <c r="AB68" s="269">
        <v>2478</v>
      </c>
      <c r="AC68" s="175">
        <v>132007</v>
      </c>
      <c r="AD68" s="175" t="s">
        <v>633</v>
      </c>
    </row>
    <row r="69" spans="1:30">
      <c r="A69" s="258" t="s">
        <v>376</v>
      </c>
      <c r="B69" s="125">
        <f t="shared" si="2"/>
        <v>2092</v>
      </c>
      <c r="V69" s="269">
        <v>4063</v>
      </c>
      <c r="W69" s="175">
        <v>103486</v>
      </c>
      <c r="X69" s="175" t="s">
        <v>634</v>
      </c>
      <c r="Y69" s="175" t="s">
        <v>414</v>
      </c>
      <c r="Z69" s="267" t="s">
        <v>577</v>
      </c>
      <c r="AA69" s="268" t="s">
        <v>571</v>
      </c>
      <c r="AB69" s="269">
        <v>4063</v>
      </c>
      <c r="AC69" s="175">
        <v>103486</v>
      </c>
      <c r="AD69" s="175" t="s">
        <v>634</v>
      </c>
    </row>
    <row r="70" spans="1:30">
      <c r="A70" s="258" t="s">
        <v>446</v>
      </c>
      <c r="B70" s="125">
        <f t="shared" si="2"/>
        <v>7006</v>
      </c>
      <c r="V70" s="269">
        <v>3375</v>
      </c>
      <c r="W70" s="175">
        <v>103462</v>
      </c>
      <c r="X70" s="175" t="s">
        <v>635</v>
      </c>
      <c r="Y70" s="175" t="s">
        <v>415</v>
      </c>
      <c r="Z70" s="267" t="s">
        <v>573</v>
      </c>
      <c r="AA70" s="268" t="s">
        <v>571</v>
      </c>
      <c r="AB70" s="269">
        <v>3375</v>
      </c>
      <c r="AC70" s="175">
        <v>103462</v>
      </c>
      <c r="AD70" s="175" t="s">
        <v>635</v>
      </c>
    </row>
    <row r="71" spans="1:30">
      <c r="A71" s="258" t="s">
        <v>447</v>
      </c>
      <c r="B71" s="125">
        <f t="shared" si="2"/>
        <v>2477</v>
      </c>
      <c r="V71" s="269">
        <v>2010</v>
      </c>
      <c r="W71" s="175">
        <v>103159</v>
      </c>
      <c r="X71" s="175" t="s">
        <v>636</v>
      </c>
      <c r="Y71" s="175" t="s">
        <v>416</v>
      </c>
      <c r="Z71" s="267" t="s">
        <v>573</v>
      </c>
      <c r="AA71" s="268" t="s">
        <v>571</v>
      </c>
      <c r="AB71" s="269">
        <v>2010</v>
      </c>
      <c r="AC71" s="175">
        <v>103159</v>
      </c>
      <c r="AD71" s="175" t="s">
        <v>636</v>
      </c>
    </row>
    <row r="72" spans="1:30">
      <c r="A72" s="258" t="s">
        <v>448</v>
      </c>
      <c r="B72" s="125">
        <f t="shared" si="2"/>
        <v>3436</v>
      </c>
      <c r="V72" s="269">
        <v>1021</v>
      </c>
      <c r="W72" s="175">
        <v>103134</v>
      </c>
      <c r="X72" s="175" t="s">
        <v>637</v>
      </c>
      <c r="Y72" s="175" t="s">
        <v>417</v>
      </c>
      <c r="Z72" s="267" t="s">
        <v>570</v>
      </c>
      <c r="AA72" s="268" t="s">
        <v>571</v>
      </c>
      <c r="AB72" s="269">
        <v>1021</v>
      </c>
      <c r="AC72" s="175">
        <v>103134</v>
      </c>
      <c r="AD72" s="175" t="s">
        <v>637</v>
      </c>
    </row>
    <row r="73" spans="1:30">
      <c r="A73" s="258" t="s">
        <v>527</v>
      </c>
      <c r="B73" s="125">
        <f t="shared" si="2"/>
        <v>2099</v>
      </c>
      <c r="V73" s="269">
        <v>1027</v>
      </c>
      <c r="W73" s="175">
        <v>103140</v>
      </c>
      <c r="X73" s="175" t="s">
        <v>638</v>
      </c>
      <c r="Y73" s="175" t="s">
        <v>418</v>
      </c>
      <c r="Z73" s="267" t="s">
        <v>570</v>
      </c>
      <c r="AA73" s="268" t="s">
        <v>571</v>
      </c>
      <c r="AB73" s="269">
        <v>1027</v>
      </c>
      <c r="AC73" s="175">
        <v>103140</v>
      </c>
      <c r="AD73" s="175" t="s">
        <v>638</v>
      </c>
    </row>
    <row r="74" spans="1:30">
      <c r="A74" s="258" t="s">
        <v>449</v>
      </c>
      <c r="B74" s="125">
        <f t="shared" si="2"/>
        <v>1010</v>
      </c>
      <c r="V74" s="269">
        <v>1802</v>
      </c>
      <c r="W74" s="175">
        <v>103150</v>
      </c>
      <c r="X74" s="175" t="s">
        <v>639</v>
      </c>
      <c r="Y74" s="175" t="s">
        <v>419</v>
      </c>
      <c r="Z74" s="267" t="s">
        <v>570</v>
      </c>
      <c r="AA74" s="268" t="s">
        <v>571</v>
      </c>
      <c r="AB74" s="269">
        <v>1802</v>
      </c>
      <c r="AC74" s="175">
        <v>103150</v>
      </c>
      <c r="AD74" s="175" t="s">
        <v>639</v>
      </c>
    </row>
    <row r="75" spans="1:30">
      <c r="A75" s="258" t="s">
        <v>417</v>
      </c>
      <c r="B75" s="125">
        <f t="shared" si="2"/>
        <v>1021</v>
      </c>
      <c r="V75" s="269">
        <v>5949</v>
      </c>
      <c r="W75" s="175">
        <v>131465</v>
      </c>
      <c r="X75" s="175" t="s">
        <v>640</v>
      </c>
      <c r="Y75" s="175" t="s">
        <v>420</v>
      </c>
      <c r="Z75" s="267" t="s">
        <v>573</v>
      </c>
      <c r="AA75" s="268" t="s">
        <v>571</v>
      </c>
      <c r="AB75" s="269">
        <v>5949</v>
      </c>
      <c r="AC75" s="175">
        <v>131465</v>
      </c>
      <c r="AD75" s="175" t="s">
        <v>640</v>
      </c>
    </row>
    <row r="76" spans="1:30">
      <c r="A76" s="259" t="s">
        <v>377</v>
      </c>
      <c r="B76" s="125">
        <f t="shared" si="2"/>
        <v>4201</v>
      </c>
      <c r="V76" s="269">
        <v>2062</v>
      </c>
      <c r="W76" s="175">
        <v>103192</v>
      </c>
      <c r="X76" s="175" t="s">
        <v>641</v>
      </c>
      <c r="Y76" s="175" t="s">
        <v>421</v>
      </c>
      <c r="Z76" s="267" t="s">
        <v>573</v>
      </c>
      <c r="AA76" s="268" t="s">
        <v>571</v>
      </c>
      <c r="AB76" s="269">
        <v>2062</v>
      </c>
      <c r="AC76" s="175">
        <v>103192</v>
      </c>
      <c r="AD76" s="175" t="s">
        <v>641</v>
      </c>
    </row>
    <row r="77" spans="1:30">
      <c r="A77" s="258" t="s">
        <v>378</v>
      </c>
      <c r="B77" s="125">
        <f t="shared" si="2"/>
        <v>4015</v>
      </c>
      <c r="V77" s="269">
        <v>2014</v>
      </c>
      <c r="W77" s="175">
        <v>103162</v>
      </c>
      <c r="X77" s="175" t="s">
        <v>642</v>
      </c>
      <c r="Y77" s="175" t="s">
        <v>422</v>
      </c>
      <c r="Z77" s="267" t="s">
        <v>573</v>
      </c>
      <c r="AA77" s="268" t="s">
        <v>571</v>
      </c>
      <c r="AB77" s="269">
        <v>2014</v>
      </c>
      <c r="AC77" s="175">
        <v>103162</v>
      </c>
      <c r="AD77" s="175" t="s">
        <v>642</v>
      </c>
    </row>
    <row r="78" spans="1:30">
      <c r="A78" s="258" t="s">
        <v>450</v>
      </c>
      <c r="B78" s="125">
        <f t="shared" si="2"/>
        <v>3411</v>
      </c>
      <c r="V78" s="269">
        <v>7052</v>
      </c>
      <c r="W78" s="175">
        <v>103627</v>
      </c>
      <c r="X78" s="175" t="s">
        <v>643</v>
      </c>
      <c r="Y78" s="175" t="s">
        <v>423</v>
      </c>
      <c r="Z78" s="267" t="s">
        <v>575</v>
      </c>
      <c r="AA78" s="268" t="s">
        <v>571</v>
      </c>
      <c r="AB78" s="269">
        <v>7052</v>
      </c>
      <c r="AC78" s="175">
        <v>103627</v>
      </c>
      <c r="AD78" s="175" t="s">
        <v>643</v>
      </c>
    </row>
    <row r="79" spans="1:30">
      <c r="A79" s="258" t="s">
        <v>451</v>
      </c>
      <c r="B79" s="125">
        <f t="shared" si="2"/>
        <v>2474</v>
      </c>
      <c r="V79" s="269">
        <v>2017</v>
      </c>
      <c r="W79" s="175">
        <v>103164</v>
      </c>
      <c r="X79" s="175" t="s">
        <v>644</v>
      </c>
      <c r="Y79" s="175" t="s">
        <v>424</v>
      </c>
      <c r="Z79" s="267" t="s">
        <v>573</v>
      </c>
      <c r="AA79" s="268" t="s">
        <v>571</v>
      </c>
      <c r="AB79" s="269">
        <v>2017</v>
      </c>
      <c r="AC79" s="175">
        <v>103164</v>
      </c>
      <c r="AD79" s="175" t="s">
        <v>644</v>
      </c>
    </row>
    <row r="80" spans="1:30">
      <c r="A80" s="258" t="s">
        <v>379</v>
      </c>
      <c r="B80" s="125">
        <f t="shared" si="2"/>
        <v>4223</v>
      </c>
      <c r="V80" s="269">
        <v>2016</v>
      </c>
      <c r="W80" s="175">
        <v>103163</v>
      </c>
      <c r="X80" s="175" t="s">
        <v>645</v>
      </c>
      <c r="Y80" s="175" t="s">
        <v>425</v>
      </c>
      <c r="Z80" s="267" t="s">
        <v>573</v>
      </c>
      <c r="AA80" s="268" t="s">
        <v>571</v>
      </c>
      <c r="AB80" s="269">
        <v>2016</v>
      </c>
      <c r="AC80" s="175">
        <v>103163</v>
      </c>
      <c r="AD80" s="175" t="s">
        <v>645</v>
      </c>
    </row>
    <row r="81" spans="1:30">
      <c r="A81" s="258" t="s">
        <v>452</v>
      </c>
      <c r="B81" s="125">
        <f t="shared" si="2"/>
        <v>3317</v>
      </c>
      <c r="V81" s="269">
        <v>2241</v>
      </c>
      <c r="W81" s="175">
        <v>103291</v>
      </c>
      <c r="X81" s="175" t="s">
        <v>646</v>
      </c>
      <c r="Y81" s="175" t="s">
        <v>426</v>
      </c>
      <c r="Z81" s="267" t="s">
        <v>573</v>
      </c>
      <c r="AA81" s="268" t="s">
        <v>571</v>
      </c>
      <c r="AB81" s="269">
        <v>2241</v>
      </c>
      <c r="AC81" s="175">
        <v>103291</v>
      </c>
      <c r="AD81" s="175" t="s">
        <v>646</v>
      </c>
    </row>
    <row r="82" spans="1:30">
      <c r="A82" s="258" t="s">
        <v>453</v>
      </c>
      <c r="B82" s="125">
        <f t="shared" si="2"/>
        <v>1023</v>
      </c>
      <c r="V82" s="269">
        <v>2456</v>
      </c>
      <c r="W82" s="175">
        <v>103383</v>
      </c>
      <c r="X82" s="175" t="s">
        <v>647</v>
      </c>
      <c r="Y82" s="175" t="s">
        <v>427</v>
      </c>
      <c r="Z82" s="267" t="s">
        <v>573</v>
      </c>
      <c r="AA82" s="268" t="s">
        <v>571</v>
      </c>
      <c r="AB82" s="269">
        <v>2456</v>
      </c>
      <c r="AC82" s="175">
        <v>103383</v>
      </c>
      <c r="AD82" s="175" t="s">
        <v>647</v>
      </c>
    </row>
    <row r="83" spans="1:30">
      <c r="A83" s="258" t="s">
        <v>380</v>
      </c>
      <c r="B83" s="125">
        <f t="shared" si="2"/>
        <v>2015</v>
      </c>
      <c r="V83" s="269">
        <v>2254</v>
      </c>
      <c r="W83" s="175">
        <v>103300</v>
      </c>
      <c r="X83" s="175" t="s">
        <v>648</v>
      </c>
      <c r="Y83" s="175" t="s">
        <v>428</v>
      </c>
      <c r="Z83" s="267" t="s">
        <v>573</v>
      </c>
      <c r="AA83" s="268" t="s">
        <v>571</v>
      </c>
      <c r="AB83" s="269">
        <v>2254</v>
      </c>
      <c r="AC83" s="175">
        <v>103300</v>
      </c>
      <c r="AD83" s="175" t="s">
        <v>648</v>
      </c>
    </row>
    <row r="84" spans="1:30">
      <c r="A84" s="258" t="s">
        <v>454</v>
      </c>
      <c r="B84" s="125">
        <f t="shared" si="2"/>
        <v>3352</v>
      </c>
      <c r="V84" s="269">
        <v>1025</v>
      </c>
      <c r="W84" s="175">
        <v>103138</v>
      </c>
      <c r="X84" s="175" t="s">
        <v>649</v>
      </c>
      <c r="Y84" s="175" t="s">
        <v>429</v>
      </c>
      <c r="Z84" s="267" t="s">
        <v>570</v>
      </c>
      <c r="AA84" s="268" t="s">
        <v>571</v>
      </c>
      <c r="AB84" s="269">
        <v>1025</v>
      </c>
      <c r="AC84" s="175">
        <v>103138</v>
      </c>
      <c r="AD84" s="175" t="s">
        <v>649</v>
      </c>
    </row>
    <row r="85" spans="1:30">
      <c r="A85" s="258" t="s">
        <v>455</v>
      </c>
      <c r="B85" s="125">
        <f t="shared" si="2"/>
        <v>2005</v>
      </c>
      <c r="V85" s="269">
        <v>3353</v>
      </c>
      <c r="W85" s="175">
        <v>103445</v>
      </c>
      <c r="X85" s="175" t="s">
        <v>650</v>
      </c>
      <c r="Y85" s="175" t="s">
        <v>430</v>
      </c>
      <c r="Z85" s="267" t="s">
        <v>573</v>
      </c>
      <c r="AA85" s="268" t="s">
        <v>571</v>
      </c>
      <c r="AB85" s="269">
        <v>3353</v>
      </c>
      <c r="AC85" s="175">
        <v>103445</v>
      </c>
      <c r="AD85" s="175" t="s">
        <v>650</v>
      </c>
    </row>
    <row r="86" spans="1:30">
      <c r="A86" s="258" t="s">
        <v>846</v>
      </c>
      <c r="B86" s="125" t="e">
        <f t="shared" si="2"/>
        <v>#N/A</v>
      </c>
      <c r="V86" s="269">
        <v>1002</v>
      </c>
      <c r="W86" s="175">
        <v>103121</v>
      </c>
      <c r="X86" s="175" t="s">
        <v>651</v>
      </c>
      <c r="Y86" s="175" t="s">
        <v>431</v>
      </c>
      <c r="Z86" s="267" t="s">
        <v>570</v>
      </c>
      <c r="AA86" s="268" t="s">
        <v>571</v>
      </c>
      <c r="AB86" s="269">
        <v>1002</v>
      </c>
      <c r="AC86" s="175">
        <v>103121</v>
      </c>
      <c r="AD86" s="175" t="s">
        <v>651</v>
      </c>
    </row>
    <row r="87" spans="1:30">
      <c r="A87" s="258" t="s">
        <v>456</v>
      </c>
      <c r="B87" s="125">
        <f t="shared" si="2"/>
        <v>1016</v>
      </c>
      <c r="V87" s="269">
        <v>1048</v>
      </c>
      <c r="W87" s="175">
        <v>103144</v>
      </c>
      <c r="X87" s="175" t="s">
        <v>652</v>
      </c>
      <c r="Y87" s="175" t="s">
        <v>432</v>
      </c>
      <c r="Z87" s="267" t="s">
        <v>570</v>
      </c>
      <c r="AA87" s="268" t="s">
        <v>571</v>
      </c>
      <c r="AB87" s="269">
        <v>1048</v>
      </c>
      <c r="AC87" s="175">
        <v>103144</v>
      </c>
      <c r="AD87" s="175" t="s">
        <v>652</v>
      </c>
    </row>
    <row r="88" spans="1:30">
      <c r="A88" s="258" t="s">
        <v>457</v>
      </c>
      <c r="B88" s="125">
        <f t="shared" si="2"/>
        <v>2115</v>
      </c>
      <c r="V88" s="269">
        <v>2289</v>
      </c>
      <c r="W88" s="175">
        <v>103315</v>
      </c>
      <c r="X88" s="175" t="s">
        <v>653</v>
      </c>
      <c r="Y88" s="175" t="s">
        <v>433</v>
      </c>
      <c r="Z88" s="267" t="s">
        <v>573</v>
      </c>
      <c r="AA88" s="268" t="s">
        <v>571</v>
      </c>
      <c r="AB88" s="269">
        <v>2289</v>
      </c>
      <c r="AC88" s="175">
        <v>103315</v>
      </c>
      <c r="AD88" s="175" t="s">
        <v>653</v>
      </c>
    </row>
    <row r="89" spans="1:30">
      <c r="A89" s="258" t="s">
        <v>458</v>
      </c>
      <c r="B89" s="125">
        <f t="shared" si="2"/>
        <v>2441</v>
      </c>
      <c r="V89" s="269">
        <v>3320</v>
      </c>
      <c r="W89" s="175">
        <v>103424</v>
      </c>
      <c r="X89" s="175" t="s">
        <v>654</v>
      </c>
      <c r="Y89" s="175" t="s">
        <v>434</v>
      </c>
      <c r="Z89" s="267" t="s">
        <v>573</v>
      </c>
      <c r="AA89" s="268" t="s">
        <v>571</v>
      </c>
      <c r="AB89" s="269">
        <v>3320</v>
      </c>
      <c r="AC89" s="175">
        <v>103424</v>
      </c>
      <c r="AD89" s="175" t="s">
        <v>654</v>
      </c>
    </row>
    <row r="90" spans="1:30">
      <c r="A90" s="258" t="s">
        <v>459</v>
      </c>
      <c r="B90" s="125">
        <f t="shared" si="2"/>
        <v>2321</v>
      </c>
      <c r="V90" s="269">
        <v>2191</v>
      </c>
      <c r="W90" s="175">
        <v>103267</v>
      </c>
      <c r="X90" s="175" t="s">
        <v>655</v>
      </c>
      <c r="Y90" s="175" t="s">
        <v>435</v>
      </c>
      <c r="Z90" s="267" t="s">
        <v>573</v>
      </c>
      <c r="AA90" s="268" t="s">
        <v>571</v>
      </c>
      <c r="AB90" s="269">
        <v>2191</v>
      </c>
      <c r="AC90" s="175">
        <v>103267</v>
      </c>
      <c r="AD90" s="175" t="s">
        <v>655</v>
      </c>
    </row>
    <row r="91" spans="1:30">
      <c r="A91" s="258" t="s">
        <v>528</v>
      </c>
      <c r="B91" s="125">
        <f t="shared" si="2"/>
        <v>2189</v>
      </c>
      <c r="V91" s="269">
        <v>2284</v>
      </c>
      <c r="W91" s="175">
        <v>103313</v>
      </c>
      <c r="X91" s="175" t="s">
        <v>656</v>
      </c>
      <c r="Y91" s="175" t="s">
        <v>436</v>
      </c>
      <c r="Z91" s="267" t="s">
        <v>573</v>
      </c>
      <c r="AA91" s="268" t="s">
        <v>571</v>
      </c>
      <c r="AB91" s="269">
        <v>2284</v>
      </c>
      <c r="AC91" s="175">
        <v>103313</v>
      </c>
      <c r="AD91" s="175" t="s">
        <v>656</v>
      </c>
    </row>
    <row r="92" spans="1:30">
      <c r="A92" s="258" t="s">
        <v>529</v>
      </c>
      <c r="B92" s="125">
        <f t="shared" si="2"/>
        <v>7060</v>
      </c>
      <c r="V92" s="269">
        <v>1026</v>
      </c>
      <c r="W92" s="175">
        <v>103139</v>
      </c>
      <c r="X92" s="175" t="s">
        <v>657</v>
      </c>
      <c r="Y92" s="175" t="s">
        <v>437</v>
      </c>
      <c r="Z92" s="267" t="s">
        <v>570</v>
      </c>
      <c r="AA92" s="268" t="s">
        <v>571</v>
      </c>
      <c r="AB92" s="269">
        <v>1026</v>
      </c>
      <c r="AC92" s="175">
        <v>103139</v>
      </c>
      <c r="AD92" s="175" t="s">
        <v>657</v>
      </c>
    </row>
    <row r="93" spans="1:30">
      <c r="A93" s="258" t="s">
        <v>460</v>
      </c>
      <c r="B93" s="125">
        <f t="shared" si="2"/>
        <v>1024</v>
      </c>
      <c r="V93" s="269">
        <v>2294</v>
      </c>
      <c r="W93" s="175">
        <v>103318</v>
      </c>
      <c r="X93" s="175" t="s">
        <v>658</v>
      </c>
      <c r="Y93" s="175" t="s">
        <v>438</v>
      </c>
      <c r="Z93" s="267" t="s">
        <v>573</v>
      </c>
      <c r="AA93" s="268" t="s">
        <v>571</v>
      </c>
      <c r="AB93" s="269">
        <v>2294</v>
      </c>
      <c r="AC93" s="175">
        <v>103318</v>
      </c>
      <c r="AD93" s="175" t="s">
        <v>658</v>
      </c>
    </row>
    <row r="94" spans="1:30">
      <c r="A94" s="259" t="s">
        <v>461</v>
      </c>
      <c r="B94" s="125">
        <f t="shared" si="2"/>
        <v>7062</v>
      </c>
      <c r="V94" s="269">
        <v>1006</v>
      </c>
      <c r="W94" s="175">
        <v>103122</v>
      </c>
      <c r="X94" s="175" t="s">
        <v>659</v>
      </c>
      <c r="Y94" s="175" t="s">
        <v>439</v>
      </c>
      <c r="Z94" s="267" t="s">
        <v>570</v>
      </c>
      <c r="AA94" s="268" t="s">
        <v>571</v>
      </c>
      <c r="AB94" s="269">
        <v>1006</v>
      </c>
      <c r="AC94" s="175">
        <v>103122</v>
      </c>
      <c r="AD94" s="175" t="s">
        <v>659</v>
      </c>
    </row>
    <row r="95" spans="1:30">
      <c r="A95" s="259" t="s">
        <v>381</v>
      </c>
      <c r="B95" s="125">
        <f t="shared" si="2"/>
        <v>2462</v>
      </c>
      <c r="V95" s="269">
        <v>2079</v>
      </c>
      <c r="W95" s="175">
        <v>103200</v>
      </c>
      <c r="X95" s="175" t="s">
        <v>660</v>
      </c>
      <c r="Y95" s="175" t="s">
        <v>440</v>
      </c>
      <c r="Z95" s="267" t="s">
        <v>573</v>
      </c>
      <c r="AA95" s="268" t="s">
        <v>571</v>
      </c>
      <c r="AB95" s="269">
        <v>2079</v>
      </c>
      <c r="AC95" s="175">
        <v>103200</v>
      </c>
      <c r="AD95" s="175" t="s">
        <v>660</v>
      </c>
    </row>
    <row r="96" spans="1:30">
      <c r="A96" s="258" t="s">
        <v>530</v>
      </c>
      <c r="B96" s="125">
        <f t="shared" si="2"/>
        <v>7012</v>
      </c>
      <c r="V96" s="269">
        <v>1015</v>
      </c>
      <c r="W96" s="175">
        <v>103128</v>
      </c>
      <c r="X96" s="175" t="s">
        <v>661</v>
      </c>
      <c r="Y96" s="175" t="s">
        <v>441</v>
      </c>
      <c r="Z96" s="267" t="s">
        <v>570</v>
      </c>
      <c r="AA96" s="268" t="s">
        <v>571</v>
      </c>
      <c r="AB96" s="269">
        <v>1015</v>
      </c>
      <c r="AC96" s="175">
        <v>103128</v>
      </c>
      <c r="AD96" s="175" t="s">
        <v>661</v>
      </c>
    </row>
    <row r="97" spans="1:30">
      <c r="A97" s="258" t="s">
        <v>382</v>
      </c>
      <c r="B97" s="125">
        <f t="shared" si="2"/>
        <v>2127</v>
      </c>
      <c r="V97" s="269">
        <v>1022</v>
      </c>
      <c r="W97" s="175">
        <v>103135</v>
      </c>
      <c r="X97" s="175" t="s">
        <v>662</v>
      </c>
      <c r="Y97" s="175" t="s">
        <v>442</v>
      </c>
      <c r="Z97" s="267" t="s">
        <v>570</v>
      </c>
      <c r="AA97" s="268" t="s">
        <v>571</v>
      </c>
      <c r="AB97" s="269">
        <v>1022</v>
      </c>
      <c r="AC97" s="175">
        <v>103135</v>
      </c>
      <c r="AD97" s="175" t="s">
        <v>662</v>
      </c>
    </row>
    <row r="98" spans="1:30">
      <c r="A98" s="259" t="s">
        <v>383</v>
      </c>
      <c r="B98" s="125">
        <f t="shared" si="2"/>
        <v>2129</v>
      </c>
      <c r="V98" s="269">
        <v>2087</v>
      </c>
      <c r="W98" s="175">
        <v>103205</v>
      </c>
      <c r="X98" s="175" t="s">
        <v>663</v>
      </c>
      <c r="Y98" s="175" t="s">
        <v>443</v>
      </c>
      <c r="Z98" s="267" t="s">
        <v>573</v>
      </c>
      <c r="AA98" s="268" t="s">
        <v>571</v>
      </c>
      <c r="AB98" s="269">
        <v>2087</v>
      </c>
      <c r="AC98" s="175">
        <v>103205</v>
      </c>
      <c r="AD98" s="175" t="s">
        <v>663</v>
      </c>
    </row>
    <row r="99" spans="1:30">
      <c r="A99" s="258" t="s">
        <v>384</v>
      </c>
      <c r="B99" s="125">
        <f t="shared" ref="B99:B130" si="3">VLOOKUP(A99,Y:AD,4,FALSE)</f>
        <v>2128</v>
      </c>
      <c r="V99" s="269">
        <v>2466</v>
      </c>
      <c r="W99" s="175">
        <v>103392</v>
      </c>
      <c r="X99" s="175" t="s">
        <v>664</v>
      </c>
      <c r="Y99" s="175" t="s">
        <v>444</v>
      </c>
      <c r="Z99" s="267" t="s">
        <v>573</v>
      </c>
      <c r="AA99" s="268" t="s">
        <v>571</v>
      </c>
      <c r="AB99" s="269">
        <v>2466</v>
      </c>
      <c r="AC99" s="175">
        <v>103392</v>
      </c>
      <c r="AD99" s="175" t="s">
        <v>664</v>
      </c>
    </row>
    <row r="100" spans="1:30">
      <c r="A100" s="258" t="s">
        <v>531</v>
      </c>
      <c r="B100" s="125">
        <f t="shared" si="3"/>
        <v>2420</v>
      </c>
      <c r="V100" s="269">
        <v>2091</v>
      </c>
      <c r="W100" s="175">
        <v>103208</v>
      </c>
      <c r="X100" s="175" t="s">
        <v>665</v>
      </c>
      <c r="Y100" s="175" t="s">
        <v>445</v>
      </c>
      <c r="Z100" s="267" t="s">
        <v>573</v>
      </c>
      <c r="AA100" s="268" t="s">
        <v>571</v>
      </c>
      <c r="AB100" s="269">
        <v>2091</v>
      </c>
      <c r="AC100" s="175">
        <v>103208</v>
      </c>
      <c r="AD100" s="175" t="s">
        <v>665</v>
      </c>
    </row>
    <row r="101" spans="1:30">
      <c r="A101" s="259" t="s">
        <v>462</v>
      </c>
      <c r="B101" s="125">
        <f t="shared" si="3"/>
        <v>2004</v>
      </c>
      <c r="V101" s="269">
        <v>7006</v>
      </c>
      <c r="W101" s="175">
        <v>103600</v>
      </c>
      <c r="X101" s="175" t="s">
        <v>666</v>
      </c>
      <c r="Y101" s="175" t="s">
        <v>446</v>
      </c>
      <c r="Z101" s="267" t="s">
        <v>575</v>
      </c>
      <c r="AA101" s="268" t="s">
        <v>571</v>
      </c>
      <c r="AB101" s="269">
        <v>7006</v>
      </c>
      <c r="AC101" s="175">
        <v>103600</v>
      </c>
      <c r="AD101" s="175" t="s">
        <v>666</v>
      </c>
    </row>
    <row r="102" spans="1:30">
      <c r="A102" s="259" t="s">
        <v>463</v>
      </c>
      <c r="B102" s="125">
        <f t="shared" si="3"/>
        <v>1012</v>
      </c>
      <c r="V102" s="269">
        <v>2477</v>
      </c>
      <c r="W102" s="175">
        <v>132261</v>
      </c>
      <c r="X102" s="175" t="s">
        <v>667</v>
      </c>
      <c r="Y102" s="175" t="s">
        <v>447</v>
      </c>
      <c r="Z102" s="267" t="s">
        <v>573</v>
      </c>
      <c r="AA102" s="268" t="s">
        <v>571</v>
      </c>
      <c r="AB102" s="269">
        <v>2477</v>
      </c>
      <c r="AC102" s="175">
        <v>132261</v>
      </c>
      <c r="AD102" s="175" t="s">
        <v>667</v>
      </c>
    </row>
    <row r="103" spans="1:30">
      <c r="A103" s="258" t="s">
        <v>385</v>
      </c>
      <c r="B103" s="125">
        <f t="shared" si="3"/>
        <v>2133</v>
      </c>
      <c r="V103" s="269">
        <v>3436</v>
      </c>
      <c r="W103" s="175">
        <v>136440</v>
      </c>
      <c r="X103" s="175" t="s">
        <v>668</v>
      </c>
      <c r="Y103" s="175" t="s">
        <v>448</v>
      </c>
      <c r="Z103" s="267" t="s">
        <v>573</v>
      </c>
      <c r="AA103" s="268" t="s">
        <v>571</v>
      </c>
      <c r="AB103" s="269">
        <v>3436</v>
      </c>
      <c r="AC103" s="175">
        <v>136440</v>
      </c>
      <c r="AD103" s="175" t="s">
        <v>668</v>
      </c>
    </row>
    <row r="104" spans="1:30">
      <c r="A104" s="259" t="s">
        <v>532</v>
      </c>
      <c r="B104" s="125">
        <f t="shared" si="3"/>
        <v>2406</v>
      </c>
      <c r="V104" s="269">
        <v>1010</v>
      </c>
      <c r="W104" s="175">
        <v>103125</v>
      </c>
      <c r="X104" s="175" t="s">
        <v>669</v>
      </c>
      <c r="Y104" s="175" t="s">
        <v>449</v>
      </c>
      <c r="Z104" s="267" t="s">
        <v>570</v>
      </c>
      <c r="AA104" s="268" t="s">
        <v>571</v>
      </c>
      <c r="AB104" s="269">
        <v>1010</v>
      </c>
      <c r="AC104" s="175">
        <v>103125</v>
      </c>
      <c r="AD104" s="175" t="s">
        <v>669</v>
      </c>
    </row>
    <row r="105" spans="1:30">
      <c r="A105" s="258" t="s">
        <v>387</v>
      </c>
      <c r="B105" s="125">
        <f t="shared" si="3"/>
        <v>2416</v>
      </c>
      <c r="V105" s="269">
        <v>3411</v>
      </c>
      <c r="W105" s="175">
        <v>103479</v>
      </c>
      <c r="X105" s="175" t="s">
        <v>670</v>
      </c>
      <c r="Y105" s="175" t="s">
        <v>450</v>
      </c>
      <c r="Z105" s="267" t="s">
        <v>573</v>
      </c>
      <c r="AA105" s="268" t="s">
        <v>571</v>
      </c>
      <c r="AB105" s="269">
        <v>3411</v>
      </c>
      <c r="AC105" s="175">
        <v>103479</v>
      </c>
      <c r="AD105" s="175" t="s">
        <v>670</v>
      </c>
    </row>
    <row r="106" spans="1:30">
      <c r="A106" s="258" t="s">
        <v>464</v>
      </c>
      <c r="B106" s="125">
        <f t="shared" si="3"/>
        <v>3003</v>
      </c>
      <c r="V106" s="269">
        <v>2474</v>
      </c>
      <c r="W106" s="175">
        <v>131672</v>
      </c>
      <c r="X106" s="175" t="s">
        <v>671</v>
      </c>
      <c r="Y106" s="175" t="s">
        <v>451</v>
      </c>
      <c r="Z106" s="267" t="s">
        <v>573</v>
      </c>
      <c r="AA106" s="268" t="s">
        <v>571</v>
      </c>
      <c r="AB106" s="269">
        <v>2474</v>
      </c>
      <c r="AC106" s="175">
        <v>131672</v>
      </c>
      <c r="AD106" s="175" t="s">
        <v>671</v>
      </c>
    </row>
    <row r="107" spans="1:30">
      <c r="A107" s="258" t="s">
        <v>388</v>
      </c>
      <c r="B107" s="125">
        <f t="shared" si="3"/>
        <v>4245</v>
      </c>
      <c r="V107" s="269">
        <v>3317</v>
      </c>
      <c r="W107" s="175">
        <v>103421</v>
      </c>
      <c r="X107" s="175" t="s">
        <v>672</v>
      </c>
      <c r="Y107" s="175" t="s">
        <v>452</v>
      </c>
      <c r="Z107" s="267" t="s">
        <v>573</v>
      </c>
      <c r="AA107" s="268" t="s">
        <v>571</v>
      </c>
      <c r="AB107" s="269">
        <v>3317</v>
      </c>
      <c r="AC107" s="175">
        <v>103421</v>
      </c>
      <c r="AD107" s="175" t="s">
        <v>672</v>
      </c>
    </row>
    <row r="108" spans="1:30">
      <c r="A108" s="258" t="s">
        <v>465</v>
      </c>
      <c r="B108" s="125">
        <f t="shared" si="3"/>
        <v>2457</v>
      </c>
      <c r="V108" s="269">
        <v>1023</v>
      </c>
      <c r="W108" s="175">
        <v>103136</v>
      </c>
      <c r="X108" s="175" t="s">
        <v>673</v>
      </c>
      <c r="Y108" s="175" t="s">
        <v>453</v>
      </c>
      <c r="Z108" s="267" t="s">
        <v>570</v>
      </c>
      <c r="AA108" s="268" t="s">
        <v>571</v>
      </c>
      <c r="AB108" s="269">
        <v>1023</v>
      </c>
      <c r="AC108" s="175">
        <v>103136</v>
      </c>
      <c r="AD108" s="175" t="s">
        <v>673</v>
      </c>
    </row>
    <row r="109" spans="1:30">
      <c r="A109" s="258" t="s">
        <v>466</v>
      </c>
      <c r="B109" s="125">
        <f t="shared" si="3"/>
        <v>2142</v>
      </c>
      <c r="V109" s="269">
        <v>3352</v>
      </c>
      <c r="W109" s="175">
        <v>103444</v>
      </c>
      <c r="X109" s="175" t="s">
        <v>674</v>
      </c>
      <c r="Y109" s="175" t="s">
        <v>454</v>
      </c>
      <c r="Z109" s="267" t="s">
        <v>573</v>
      </c>
      <c r="AA109" s="268" t="s">
        <v>571</v>
      </c>
      <c r="AB109" s="269">
        <v>3352</v>
      </c>
      <c r="AC109" s="175">
        <v>103444</v>
      </c>
      <c r="AD109" s="175" t="s">
        <v>674</v>
      </c>
    </row>
    <row r="110" spans="1:30">
      <c r="A110" s="258" t="s">
        <v>467</v>
      </c>
      <c r="B110" s="125">
        <f t="shared" si="3"/>
        <v>2469</v>
      </c>
      <c r="V110" s="269">
        <v>2005</v>
      </c>
      <c r="W110" s="175">
        <v>134098</v>
      </c>
      <c r="X110" s="175" t="s">
        <v>675</v>
      </c>
      <c r="Y110" s="175" t="s">
        <v>455</v>
      </c>
      <c r="Z110" s="267" t="s">
        <v>573</v>
      </c>
      <c r="AA110" s="268" t="s">
        <v>571</v>
      </c>
      <c r="AB110" s="269">
        <v>2005</v>
      </c>
      <c r="AC110" s="175">
        <v>134098</v>
      </c>
      <c r="AD110" s="175" t="s">
        <v>675</v>
      </c>
    </row>
    <row r="111" spans="1:30">
      <c r="A111" s="258" t="s">
        <v>468</v>
      </c>
      <c r="B111" s="125">
        <f t="shared" si="3"/>
        <v>3431</v>
      </c>
      <c r="V111" s="269">
        <v>1016</v>
      </c>
      <c r="W111" s="175">
        <v>103129</v>
      </c>
      <c r="X111" s="175" t="s">
        <v>676</v>
      </c>
      <c r="Y111" s="175" t="s">
        <v>456</v>
      </c>
      <c r="Z111" s="267" t="s">
        <v>570</v>
      </c>
      <c r="AA111" s="268" t="s">
        <v>571</v>
      </c>
      <c r="AB111" s="269">
        <v>1016</v>
      </c>
      <c r="AC111" s="175">
        <v>103129</v>
      </c>
      <c r="AD111" s="175" t="s">
        <v>676</v>
      </c>
    </row>
    <row r="112" spans="1:30">
      <c r="A112" s="258" t="s">
        <v>469</v>
      </c>
      <c r="B112" s="125">
        <f t="shared" si="3"/>
        <v>1028</v>
      </c>
      <c r="V112" s="269">
        <v>2115</v>
      </c>
      <c r="W112" s="175">
        <v>103221</v>
      </c>
      <c r="X112" s="175" t="s">
        <v>677</v>
      </c>
      <c r="Y112" s="175" t="s">
        <v>457</v>
      </c>
      <c r="Z112" s="267" t="s">
        <v>573</v>
      </c>
      <c r="AA112" s="268" t="s">
        <v>571</v>
      </c>
      <c r="AB112" s="269">
        <v>2115</v>
      </c>
      <c r="AC112" s="175">
        <v>103221</v>
      </c>
      <c r="AD112" s="175" t="s">
        <v>677</v>
      </c>
    </row>
    <row r="113" spans="1:30">
      <c r="A113" s="258" t="s">
        <v>470</v>
      </c>
      <c r="B113" s="125">
        <f t="shared" si="3"/>
        <v>1049</v>
      </c>
      <c r="V113" s="269">
        <v>2441</v>
      </c>
      <c r="W113" s="175">
        <v>103368</v>
      </c>
      <c r="X113" s="175" t="s">
        <v>678</v>
      </c>
      <c r="Y113" s="175" t="s">
        <v>458</v>
      </c>
      <c r="Z113" s="267" t="s">
        <v>573</v>
      </c>
      <c r="AA113" s="268" t="s">
        <v>571</v>
      </c>
      <c r="AB113" s="269">
        <v>2441</v>
      </c>
      <c r="AC113" s="175">
        <v>103368</v>
      </c>
      <c r="AD113" s="175" t="s">
        <v>678</v>
      </c>
    </row>
    <row r="114" spans="1:30">
      <c r="A114" s="258" t="s">
        <v>389</v>
      </c>
      <c r="B114" s="125">
        <f t="shared" si="3"/>
        <v>7053</v>
      </c>
      <c r="V114" s="269">
        <v>2321</v>
      </c>
      <c r="W114" s="175">
        <v>103339</v>
      </c>
      <c r="X114" s="175" t="s">
        <v>679</v>
      </c>
      <c r="Y114" s="175" t="s">
        <v>459</v>
      </c>
      <c r="Z114" s="267" t="s">
        <v>573</v>
      </c>
      <c r="AA114" s="268" t="s">
        <v>571</v>
      </c>
      <c r="AB114" s="269">
        <v>2321</v>
      </c>
      <c r="AC114" s="175">
        <v>103339</v>
      </c>
      <c r="AD114" s="175" t="s">
        <v>679</v>
      </c>
    </row>
    <row r="115" spans="1:30">
      <c r="A115" s="258" t="s">
        <v>533</v>
      </c>
      <c r="B115" s="125">
        <f t="shared" si="3"/>
        <v>3351</v>
      </c>
      <c r="V115" s="269">
        <v>1024</v>
      </c>
      <c r="W115" s="175">
        <v>103137</v>
      </c>
      <c r="X115" s="175" t="s">
        <v>680</v>
      </c>
      <c r="Y115" s="175" t="s">
        <v>460</v>
      </c>
      <c r="Z115" s="267" t="s">
        <v>570</v>
      </c>
      <c r="AA115" s="268" t="s">
        <v>571</v>
      </c>
      <c r="AB115" s="269">
        <v>1024</v>
      </c>
      <c r="AC115" s="175">
        <v>103137</v>
      </c>
      <c r="AD115" s="175" t="s">
        <v>680</v>
      </c>
    </row>
    <row r="116" spans="1:30">
      <c r="A116" s="259" t="s">
        <v>534</v>
      </c>
      <c r="B116" s="125">
        <f t="shared" si="3"/>
        <v>3328</v>
      </c>
      <c r="V116" s="269">
        <v>7062</v>
      </c>
      <c r="W116" s="175">
        <v>103632</v>
      </c>
      <c r="X116" s="175" t="s">
        <v>681</v>
      </c>
      <c r="Y116" s="175" t="s">
        <v>461</v>
      </c>
      <c r="Z116" s="267" t="s">
        <v>575</v>
      </c>
      <c r="AA116" s="268" t="s">
        <v>571</v>
      </c>
      <c r="AB116" s="269">
        <v>7062</v>
      </c>
      <c r="AC116" s="175">
        <v>103632</v>
      </c>
      <c r="AD116" s="175" t="s">
        <v>681</v>
      </c>
    </row>
    <row r="117" spans="1:30">
      <c r="A117" s="259" t="s">
        <v>472</v>
      </c>
      <c r="B117" s="125">
        <f t="shared" si="3"/>
        <v>2150</v>
      </c>
      <c r="V117" s="269">
        <v>2004</v>
      </c>
      <c r="W117" s="175">
        <v>134094</v>
      </c>
      <c r="X117" s="175" t="s">
        <v>682</v>
      </c>
      <c r="Y117" s="175" t="s">
        <v>462</v>
      </c>
      <c r="Z117" s="267" t="s">
        <v>573</v>
      </c>
      <c r="AA117" s="268" t="s">
        <v>571</v>
      </c>
      <c r="AB117" s="269">
        <v>2004</v>
      </c>
      <c r="AC117" s="175">
        <v>134094</v>
      </c>
      <c r="AD117" s="175" t="s">
        <v>682</v>
      </c>
    </row>
    <row r="118" spans="1:30">
      <c r="A118" s="258" t="s">
        <v>473</v>
      </c>
      <c r="B118" s="125">
        <f t="shared" si="3"/>
        <v>2425</v>
      </c>
      <c r="V118" s="269">
        <v>1012</v>
      </c>
      <c r="W118" s="175">
        <v>103126</v>
      </c>
      <c r="X118" s="175" t="s">
        <v>683</v>
      </c>
      <c r="Y118" s="175" t="s">
        <v>463</v>
      </c>
      <c r="Z118" s="267" t="s">
        <v>570</v>
      </c>
      <c r="AA118" s="268" t="s">
        <v>571</v>
      </c>
      <c r="AB118" s="269">
        <v>1012</v>
      </c>
      <c r="AC118" s="175">
        <v>103126</v>
      </c>
      <c r="AD118" s="175" t="s">
        <v>683</v>
      </c>
    </row>
    <row r="119" spans="1:30">
      <c r="A119" s="258" t="s">
        <v>474</v>
      </c>
      <c r="B119" s="125">
        <f t="shared" si="3"/>
        <v>1008</v>
      </c>
      <c r="V119" s="269">
        <v>3003</v>
      </c>
      <c r="W119" s="175">
        <v>103398</v>
      </c>
      <c r="X119" s="175" t="s">
        <v>684</v>
      </c>
      <c r="Y119" s="175" t="s">
        <v>464</v>
      </c>
      <c r="Z119" s="267" t="s">
        <v>573</v>
      </c>
      <c r="AA119" s="268" t="s">
        <v>571</v>
      </c>
      <c r="AB119" s="269">
        <v>3003</v>
      </c>
      <c r="AC119" s="175">
        <v>103398</v>
      </c>
      <c r="AD119" s="175" t="s">
        <v>684</v>
      </c>
    </row>
    <row r="120" spans="1:30">
      <c r="A120" s="258" t="s">
        <v>475</v>
      </c>
      <c r="B120" s="125">
        <f t="shared" si="3"/>
        <v>7034</v>
      </c>
      <c r="V120" s="269">
        <v>2457</v>
      </c>
      <c r="W120" s="175">
        <v>103384</v>
      </c>
      <c r="X120" s="175" t="s">
        <v>685</v>
      </c>
      <c r="Y120" s="175" t="s">
        <v>465</v>
      </c>
      <c r="Z120" s="267" t="s">
        <v>573</v>
      </c>
      <c r="AA120" s="268" t="s">
        <v>571</v>
      </c>
      <c r="AB120" s="269">
        <v>2457</v>
      </c>
      <c r="AC120" s="175">
        <v>103384</v>
      </c>
      <c r="AD120" s="175" t="s">
        <v>685</v>
      </c>
    </row>
    <row r="121" spans="1:30">
      <c r="A121" s="259" t="s">
        <v>390</v>
      </c>
      <c r="B121" s="125">
        <f t="shared" si="3"/>
        <v>4173</v>
      </c>
      <c r="V121" s="269">
        <v>2142</v>
      </c>
      <c r="W121" s="175">
        <v>103237</v>
      </c>
      <c r="X121" s="175" t="s">
        <v>686</v>
      </c>
      <c r="Y121" s="175" t="s">
        <v>466</v>
      </c>
      <c r="Z121" s="267" t="s">
        <v>573</v>
      </c>
      <c r="AA121" s="268" t="s">
        <v>571</v>
      </c>
      <c r="AB121" s="269">
        <v>2142</v>
      </c>
      <c r="AC121" s="175">
        <v>103237</v>
      </c>
      <c r="AD121" s="175" t="s">
        <v>686</v>
      </c>
    </row>
    <row r="122" spans="1:30">
      <c r="A122" s="258" t="s">
        <v>476</v>
      </c>
      <c r="B122" s="125">
        <f t="shared" si="3"/>
        <v>2157</v>
      </c>
      <c r="V122" s="269">
        <v>2469</v>
      </c>
      <c r="W122" s="175">
        <v>103395</v>
      </c>
      <c r="X122" s="175" t="s">
        <v>687</v>
      </c>
      <c r="Y122" s="175" t="s">
        <v>467</v>
      </c>
      <c r="Z122" s="267" t="s">
        <v>573</v>
      </c>
      <c r="AA122" s="268" t="s">
        <v>571</v>
      </c>
      <c r="AB122" s="269">
        <v>2469</v>
      </c>
      <c r="AC122" s="175">
        <v>103395</v>
      </c>
      <c r="AD122" s="175" t="s">
        <v>687</v>
      </c>
    </row>
    <row r="123" spans="1:30">
      <c r="A123" s="259" t="s">
        <v>477</v>
      </c>
      <c r="B123" s="125">
        <f t="shared" si="3"/>
        <v>2159</v>
      </c>
      <c r="V123" s="269">
        <v>3431</v>
      </c>
      <c r="W123" s="175">
        <v>134774</v>
      </c>
      <c r="X123" s="175" t="s">
        <v>688</v>
      </c>
      <c r="Y123" s="175" t="s">
        <v>468</v>
      </c>
      <c r="Z123" s="267" t="s">
        <v>573</v>
      </c>
      <c r="AA123" s="268" t="s">
        <v>571</v>
      </c>
      <c r="AB123" s="269">
        <v>3431</v>
      </c>
      <c r="AC123" s="175">
        <v>134774</v>
      </c>
      <c r="AD123" s="175" t="s">
        <v>688</v>
      </c>
    </row>
    <row r="124" spans="1:30">
      <c r="A124" s="259" t="s">
        <v>478</v>
      </c>
      <c r="B124" s="125">
        <f t="shared" si="3"/>
        <v>2161</v>
      </c>
      <c r="V124" s="269">
        <v>1028</v>
      </c>
      <c r="W124" s="175">
        <v>103141</v>
      </c>
      <c r="X124" s="175" t="s">
        <v>689</v>
      </c>
      <c r="Y124" s="175" t="s">
        <v>469</v>
      </c>
      <c r="Z124" s="267" t="s">
        <v>570</v>
      </c>
      <c r="AA124" s="268" t="s">
        <v>571</v>
      </c>
      <c r="AB124" s="269">
        <v>1028</v>
      </c>
      <c r="AC124" s="175">
        <v>103141</v>
      </c>
      <c r="AD124" s="175" t="s">
        <v>689</v>
      </c>
    </row>
    <row r="125" spans="1:30">
      <c r="A125" s="258" t="s">
        <v>535</v>
      </c>
      <c r="B125" s="125">
        <f t="shared" si="3"/>
        <v>2160</v>
      </c>
      <c r="V125" s="269">
        <v>1049</v>
      </c>
      <c r="W125" s="175">
        <v>103145</v>
      </c>
      <c r="X125" s="175" t="s">
        <v>690</v>
      </c>
      <c r="Y125" s="175" t="s">
        <v>470</v>
      </c>
      <c r="Z125" s="267" t="s">
        <v>570</v>
      </c>
      <c r="AA125" s="268" t="s">
        <v>571</v>
      </c>
      <c r="AB125" s="269">
        <v>1049</v>
      </c>
      <c r="AC125" s="175">
        <v>103145</v>
      </c>
      <c r="AD125" s="175" t="s">
        <v>690</v>
      </c>
    </row>
    <row r="126" spans="1:30">
      <c r="A126" s="258" t="s">
        <v>536</v>
      </c>
      <c r="B126" s="125">
        <f t="shared" si="3"/>
        <v>2063</v>
      </c>
      <c r="V126" s="269">
        <v>2149</v>
      </c>
      <c r="W126" s="175">
        <v>103240</v>
      </c>
      <c r="X126" s="175" t="s">
        <v>691</v>
      </c>
      <c r="Y126" s="175" t="s">
        <v>471</v>
      </c>
      <c r="Z126" s="267" t="s">
        <v>573</v>
      </c>
      <c r="AA126" s="268" t="s">
        <v>571</v>
      </c>
      <c r="AB126" s="269">
        <v>2149</v>
      </c>
      <c r="AC126" s="175">
        <v>103240</v>
      </c>
      <c r="AD126" s="175" t="s">
        <v>691</v>
      </c>
    </row>
    <row r="127" spans="1:30">
      <c r="A127" s="258" t="s">
        <v>479</v>
      </c>
      <c r="B127" s="125">
        <f t="shared" si="3"/>
        <v>1018</v>
      </c>
      <c r="V127" s="269">
        <v>2150</v>
      </c>
      <c r="W127" s="175">
        <v>103241</v>
      </c>
      <c r="X127" s="175" t="s">
        <v>692</v>
      </c>
      <c r="Y127" s="175" t="s">
        <v>472</v>
      </c>
      <c r="Z127" s="267" t="s">
        <v>573</v>
      </c>
      <c r="AA127" s="268" t="s">
        <v>571</v>
      </c>
      <c r="AB127" s="269">
        <v>2150</v>
      </c>
      <c r="AC127" s="175">
        <v>103241</v>
      </c>
      <c r="AD127" s="175" t="s">
        <v>692</v>
      </c>
    </row>
    <row r="128" spans="1:30">
      <c r="A128" s="259" t="s">
        <v>480</v>
      </c>
      <c r="B128" s="125">
        <f t="shared" si="3"/>
        <v>1000</v>
      </c>
      <c r="V128" s="269">
        <v>2425</v>
      </c>
      <c r="W128" s="175">
        <v>103356</v>
      </c>
      <c r="X128" s="175" t="s">
        <v>693</v>
      </c>
      <c r="Y128" s="175" t="s">
        <v>473</v>
      </c>
      <c r="Z128" s="267" t="s">
        <v>573</v>
      </c>
      <c r="AA128" s="268" t="s">
        <v>571</v>
      </c>
      <c r="AB128" s="269">
        <v>2425</v>
      </c>
      <c r="AC128" s="175">
        <v>103356</v>
      </c>
      <c r="AD128" s="175" t="s">
        <v>693</v>
      </c>
    </row>
    <row r="129" spans="1:30">
      <c r="A129" s="259" t="s">
        <v>391</v>
      </c>
      <c r="B129" s="125">
        <f t="shared" si="3"/>
        <v>7033</v>
      </c>
      <c r="V129" s="269">
        <v>1008</v>
      </c>
      <c r="W129" s="175">
        <v>103123</v>
      </c>
      <c r="X129" s="175" t="s">
        <v>694</v>
      </c>
      <c r="Y129" s="175" t="s">
        <v>474</v>
      </c>
      <c r="Z129" s="267" t="s">
        <v>570</v>
      </c>
      <c r="AA129" s="268" t="s">
        <v>571</v>
      </c>
      <c r="AB129" s="269">
        <v>1008</v>
      </c>
      <c r="AC129" s="175">
        <v>103123</v>
      </c>
      <c r="AD129" s="175" t="s">
        <v>694</v>
      </c>
    </row>
    <row r="130" spans="1:30">
      <c r="A130" s="259" t="s">
        <v>392</v>
      </c>
      <c r="B130" s="125">
        <f t="shared" si="3"/>
        <v>4177</v>
      </c>
      <c r="V130" s="269">
        <v>7034</v>
      </c>
      <c r="W130" s="175">
        <v>103614</v>
      </c>
      <c r="X130" s="175" t="s">
        <v>695</v>
      </c>
      <c r="Y130" s="175" t="s">
        <v>475</v>
      </c>
      <c r="Z130" s="267" t="s">
        <v>575</v>
      </c>
      <c r="AA130" s="268" t="s">
        <v>571</v>
      </c>
      <c r="AB130" s="269">
        <v>7034</v>
      </c>
      <c r="AC130" s="175">
        <v>103614</v>
      </c>
      <c r="AD130" s="175" t="s">
        <v>695</v>
      </c>
    </row>
    <row r="131" spans="1:30">
      <c r="A131" s="258" t="s">
        <v>481</v>
      </c>
      <c r="B131" s="125">
        <f t="shared" ref="B131:B162" si="4">VLOOKUP(A131,Y:AD,4,FALSE)</f>
        <v>2169</v>
      </c>
      <c r="V131" s="269">
        <v>2157</v>
      </c>
      <c r="W131" s="175">
        <v>103246</v>
      </c>
      <c r="X131" s="175" t="s">
        <v>696</v>
      </c>
      <c r="Y131" s="175" t="s">
        <v>476</v>
      </c>
      <c r="Z131" s="267" t="s">
        <v>573</v>
      </c>
      <c r="AA131" s="268" t="s">
        <v>571</v>
      </c>
      <c r="AB131" s="269">
        <v>2157</v>
      </c>
      <c r="AC131" s="175">
        <v>103246</v>
      </c>
      <c r="AD131" s="175" t="s">
        <v>696</v>
      </c>
    </row>
    <row r="132" spans="1:30">
      <c r="A132" s="259" t="s">
        <v>537</v>
      </c>
      <c r="B132" s="125">
        <f t="shared" si="4"/>
        <v>2008</v>
      </c>
      <c r="V132" s="269">
        <v>2159</v>
      </c>
      <c r="W132" s="175">
        <v>103247</v>
      </c>
      <c r="X132" s="175" t="s">
        <v>697</v>
      </c>
      <c r="Y132" s="175" t="s">
        <v>477</v>
      </c>
      <c r="Z132" s="267" t="s">
        <v>573</v>
      </c>
      <c r="AA132" s="268" t="s">
        <v>571</v>
      </c>
      <c r="AB132" s="269">
        <v>2159</v>
      </c>
      <c r="AC132" s="175">
        <v>103247</v>
      </c>
      <c r="AD132" s="175" t="s">
        <v>697</v>
      </c>
    </row>
    <row r="133" spans="1:30">
      <c r="A133" s="258" t="s">
        <v>393</v>
      </c>
      <c r="B133" s="125">
        <f t="shared" si="4"/>
        <v>1038</v>
      </c>
      <c r="V133" s="269">
        <v>2161</v>
      </c>
      <c r="W133" s="175">
        <v>103249</v>
      </c>
      <c r="X133" s="175" t="s">
        <v>698</v>
      </c>
      <c r="Y133" s="175" t="s">
        <v>478</v>
      </c>
      <c r="Z133" s="267" t="s">
        <v>573</v>
      </c>
      <c r="AA133" s="268" t="s">
        <v>571</v>
      </c>
      <c r="AB133" s="269">
        <v>2161</v>
      </c>
      <c r="AC133" s="175">
        <v>103249</v>
      </c>
      <c r="AD133" s="175" t="s">
        <v>698</v>
      </c>
    </row>
    <row r="134" spans="1:30">
      <c r="A134" s="259" t="s">
        <v>394</v>
      </c>
      <c r="B134" s="125">
        <f t="shared" si="4"/>
        <v>2174</v>
      </c>
      <c r="V134" s="269">
        <v>1018</v>
      </c>
      <c r="W134" s="175">
        <v>103131</v>
      </c>
      <c r="X134" s="175" t="s">
        <v>699</v>
      </c>
      <c r="Y134" s="175" t="s">
        <v>479</v>
      </c>
      <c r="Z134" s="267" t="s">
        <v>570</v>
      </c>
      <c r="AA134" s="268" t="s">
        <v>571</v>
      </c>
      <c r="AB134" s="269">
        <v>1018</v>
      </c>
      <c r="AC134" s="175">
        <v>103131</v>
      </c>
      <c r="AD134" s="175" t="s">
        <v>699</v>
      </c>
    </row>
    <row r="135" spans="1:30">
      <c r="A135" s="258" t="s">
        <v>538</v>
      </c>
      <c r="B135" s="125">
        <f t="shared" si="4"/>
        <v>2176</v>
      </c>
      <c r="V135" s="269">
        <v>1000</v>
      </c>
      <c r="W135" s="175">
        <v>137796</v>
      </c>
      <c r="X135" s="175" t="s">
        <v>700</v>
      </c>
      <c r="Y135" s="175" t="s">
        <v>480</v>
      </c>
      <c r="Z135" s="267" t="s">
        <v>570</v>
      </c>
      <c r="AA135" s="268" t="s">
        <v>571</v>
      </c>
      <c r="AB135" s="269">
        <v>1000</v>
      </c>
      <c r="AC135" s="175">
        <v>137796</v>
      </c>
      <c r="AD135" s="175" t="s">
        <v>700</v>
      </c>
    </row>
    <row r="136" spans="1:30">
      <c r="A136" s="258" t="s">
        <v>482</v>
      </c>
      <c r="B136" s="125">
        <f t="shared" si="4"/>
        <v>7047</v>
      </c>
      <c r="V136" s="269">
        <v>2169</v>
      </c>
      <c r="W136" s="175">
        <v>103252</v>
      </c>
      <c r="X136" s="175" t="s">
        <v>701</v>
      </c>
      <c r="Y136" s="175" t="s">
        <v>481</v>
      </c>
      <c r="Z136" s="267" t="s">
        <v>573</v>
      </c>
      <c r="AA136" s="268" t="s">
        <v>571</v>
      </c>
      <c r="AB136" s="269">
        <v>2169</v>
      </c>
      <c r="AC136" s="175">
        <v>103252</v>
      </c>
      <c r="AD136" s="175" t="s">
        <v>701</v>
      </c>
    </row>
    <row r="137" spans="1:30">
      <c r="A137" s="258" t="s">
        <v>539</v>
      </c>
      <c r="B137" s="125">
        <f t="shared" si="4"/>
        <v>3410</v>
      </c>
      <c r="V137" s="269">
        <v>7047</v>
      </c>
      <c r="W137" s="175">
        <v>103623</v>
      </c>
      <c r="X137" s="175" t="s">
        <v>702</v>
      </c>
      <c r="Y137" s="175" t="s">
        <v>482</v>
      </c>
      <c r="Z137" s="267" t="s">
        <v>575</v>
      </c>
      <c r="AA137" s="268" t="s">
        <v>571</v>
      </c>
      <c r="AB137" s="269">
        <v>7047</v>
      </c>
      <c r="AC137" s="175">
        <v>103623</v>
      </c>
      <c r="AD137" s="175" t="s">
        <v>702</v>
      </c>
    </row>
    <row r="138" spans="1:30">
      <c r="A138" s="258" t="s">
        <v>483</v>
      </c>
      <c r="B138" s="125">
        <f t="shared" si="4"/>
        <v>3381</v>
      </c>
      <c r="V138" s="269">
        <v>3381</v>
      </c>
      <c r="W138" s="175">
        <v>103466</v>
      </c>
      <c r="X138" s="175" t="s">
        <v>703</v>
      </c>
      <c r="Y138" s="175" t="s">
        <v>483</v>
      </c>
      <c r="Z138" s="267" t="s">
        <v>573</v>
      </c>
      <c r="AA138" s="268" t="s">
        <v>571</v>
      </c>
      <c r="AB138" s="269">
        <v>3381</v>
      </c>
      <c r="AC138" s="175">
        <v>103466</v>
      </c>
      <c r="AD138" s="175" t="s">
        <v>703</v>
      </c>
    </row>
    <row r="139" spans="1:30">
      <c r="A139" s="259" t="s">
        <v>540</v>
      </c>
      <c r="B139" s="125">
        <f t="shared" si="4"/>
        <v>3380</v>
      </c>
      <c r="V139" s="269">
        <v>3329</v>
      </c>
      <c r="W139" s="175">
        <v>103431</v>
      </c>
      <c r="X139" s="175" t="s">
        <v>704</v>
      </c>
      <c r="Y139" s="175" t="s">
        <v>484</v>
      </c>
      <c r="Z139" s="267" t="s">
        <v>573</v>
      </c>
      <c r="AA139" s="268" t="s">
        <v>571</v>
      </c>
      <c r="AB139" s="269">
        <v>3329</v>
      </c>
      <c r="AC139" s="175">
        <v>103431</v>
      </c>
      <c r="AD139" s="175" t="s">
        <v>704</v>
      </c>
    </row>
    <row r="140" spans="1:30">
      <c r="A140" s="258" t="s">
        <v>541</v>
      </c>
      <c r="B140" s="125">
        <f t="shared" si="4"/>
        <v>3335</v>
      </c>
      <c r="V140" s="269">
        <v>2183</v>
      </c>
      <c r="W140" s="175">
        <v>103261</v>
      </c>
      <c r="X140" s="175" t="s">
        <v>705</v>
      </c>
      <c r="Y140" s="175" t="s">
        <v>485</v>
      </c>
      <c r="Z140" s="267" t="s">
        <v>573</v>
      </c>
      <c r="AA140" s="268" t="s">
        <v>571</v>
      </c>
      <c r="AB140" s="269">
        <v>2183</v>
      </c>
      <c r="AC140" s="175">
        <v>103261</v>
      </c>
      <c r="AD140" s="175" t="s">
        <v>705</v>
      </c>
    </row>
    <row r="141" spans="1:30">
      <c r="A141" s="258" t="s">
        <v>484</v>
      </c>
      <c r="B141" s="125">
        <f t="shared" si="4"/>
        <v>3329</v>
      </c>
      <c r="V141" s="269">
        <v>3331</v>
      </c>
      <c r="W141" s="175">
        <v>103433</v>
      </c>
      <c r="X141" s="175" t="s">
        <v>706</v>
      </c>
      <c r="Y141" s="175" t="s">
        <v>486</v>
      </c>
      <c r="Z141" s="267" t="s">
        <v>573</v>
      </c>
      <c r="AA141" s="268" t="s">
        <v>571</v>
      </c>
      <c r="AB141" s="269">
        <v>3331</v>
      </c>
      <c r="AC141" s="175">
        <v>103433</v>
      </c>
      <c r="AD141" s="175" t="s">
        <v>706</v>
      </c>
    </row>
    <row r="142" spans="1:30">
      <c r="A142" s="258" t="s">
        <v>485</v>
      </c>
      <c r="B142" s="125">
        <f t="shared" si="4"/>
        <v>2183</v>
      </c>
      <c r="V142" s="269">
        <v>3406</v>
      </c>
      <c r="W142" s="175">
        <v>103476</v>
      </c>
      <c r="X142" s="175" t="s">
        <v>707</v>
      </c>
      <c r="Y142" s="175" t="s">
        <v>487</v>
      </c>
      <c r="Z142" s="267" t="s">
        <v>573</v>
      </c>
      <c r="AA142" s="268" t="s">
        <v>571</v>
      </c>
      <c r="AB142" s="269">
        <v>3406</v>
      </c>
      <c r="AC142" s="175">
        <v>103476</v>
      </c>
      <c r="AD142" s="175" t="s">
        <v>707</v>
      </c>
    </row>
    <row r="143" spans="1:30">
      <c r="A143" s="259" t="s">
        <v>542</v>
      </c>
      <c r="B143" s="125">
        <f t="shared" si="4"/>
        <v>3372</v>
      </c>
      <c r="V143" s="269">
        <v>3386</v>
      </c>
      <c r="W143" s="175">
        <v>103470</v>
      </c>
      <c r="X143" s="175" t="s">
        <v>708</v>
      </c>
      <c r="Y143" s="175" t="s">
        <v>488</v>
      </c>
      <c r="Z143" s="267" t="s">
        <v>573</v>
      </c>
      <c r="AA143" s="268" t="s">
        <v>571</v>
      </c>
      <c r="AB143" s="269">
        <v>3386</v>
      </c>
      <c r="AC143" s="175">
        <v>103470</v>
      </c>
      <c r="AD143" s="175" t="s">
        <v>708</v>
      </c>
    </row>
    <row r="144" spans="1:30">
      <c r="A144" s="258" t="s">
        <v>415</v>
      </c>
      <c r="B144" s="125">
        <f t="shared" si="4"/>
        <v>3375</v>
      </c>
      <c r="V144" s="269">
        <v>3342</v>
      </c>
      <c r="W144" s="175">
        <v>103437</v>
      </c>
      <c r="X144" s="175" t="s">
        <v>709</v>
      </c>
      <c r="Y144" s="175" t="s">
        <v>489</v>
      </c>
      <c r="Z144" s="267" t="s">
        <v>573</v>
      </c>
      <c r="AA144" s="268" t="s">
        <v>571</v>
      </c>
      <c r="AB144" s="269">
        <v>3342</v>
      </c>
      <c r="AC144" s="175">
        <v>103437</v>
      </c>
      <c r="AD144" s="175" t="s">
        <v>709</v>
      </c>
    </row>
    <row r="145" spans="1:30">
      <c r="A145" s="258" t="s">
        <v>486</v>
      </c>
      <c r="B145" s="125">
        <f t="shared" si="4"/>
        <v>3331</v>
      </c>
      <c r="V145" s="269">
        <v>3010</v>
      </c>
      <c r="W145" s="175">
        <v>103401</v>
      </c>
      <c r="X145" s="175" t="s">
        <v>710</v>
      </c>
      <c r="Y145" s="175" t="s">
        <v>490</v>
      </c>
      <c r="Z145" s="267" t="s">
        <v>573</v>
      </c>
      <c r="AA145" s="268" t="s">
        <v>571</v>
      </c>
      <c r="AB145" s="269">
        <v>3010</v>
      </c>
      <c r="AC145" s="175">
        <v>103401</v>
      </c>
      <c r="AD145" s="175" t="s">
        <v>710</v>
      </c>
    </row>
    <row r="146" spans="1:30">
      <c r="A146" s="259" t="s">
        <v>487</v>
      </c>
      <c r="B146" s="125">
        <f t="shared" si="4"/>
        <v>3406</v>
      </c>
      <c r="V146" s="269">
        <v>4625</v>
      </c>
      <c r="W146" s="175">
        <v>103534</v>
      </c>
      <c r="X146" s="175" t="s">
        <v>711</v>
      </c>
      <c r="Y146" s="175" t="s">
        <v>491</v>
      </c>
      <c r="Z146" s="267" t="s">
        <v>577</v>
      </c>
      <c r="AA146" s="268" t="s">
        <v>571</v>
      </c>
      <c r="AB146" s="269">
        <v>4625</v>
      </c>
      <c r="AC146" s="175">
        <v>103534</v>
      </c>
      <c r="AD146" s="175" t="s">
        <v>711</v>
      </c>
    </row>
    <row r="147" spans="1:30">
      <c r="A147" s="258" t="s">
        <v>488</v>
      </c>
      <c r="B147" s="125">
        <f t="shared" si="4"/>
        <v>3386</v>
      </c>
      <c r="V147" s="269">
        <v>3307</v>
      </c>
      <c r="W147" s="175">
        <v>103416</v>
      </c>
      <c r="X147" s="175" t="s">
        <v>712</v>
      </c>
      <c r="Y147" s="175" t="s">
        <v>492</v>
      </c>
      <c r="Z147" s="267" t="s">
        <v>573</v>
      </c>
      <c r="AA147" s="268" t="s">
        <v>571</v>
      </c>
      <c r="AB147" s="269">
        <v>3307</v>
      </c>
      <c r="AC147" s="175">
        <v>103416</v>
      </c>
      <c r="AD147" s="175" t="s">
        <v>712</v>
      </c>
    </row>
    <row r="148" spans="1:30">
      <c r="A148" s="258" t="s">
        <v>395</v>
      </c>
      <c r="B148" s="125">
        <f t="shared" si="4"/>
        <v>3363</v>
      </c>
      <c r="V148" s="269">
        <v>3382</v>
      </c>
      <c r="W148" s="175">
        <v>103467</v>
      </c>
      <c r="X148" s="175" t="s">
        <v>713</v>
      </c>
      <c r="Y148" s="175" t="s">
        <v>493</v>
      </c>
      <c r="Z148" s="267" t="s">
        <v>573</v>
      </c>
      <c r="AA148" s="268" t="s">
        <v>571</v>
      </c>
      <c r="AB148" s="269">
        <v>3382</v>
      </c>
      <c r="AC148" s="175">
        <v>103467</v>
      </c>
      <c r="AD148" s="175" t="s">
        <v>713</v>
      </c>
    </row>
    <row r="149" spans="1:30">
      <c r="A149" s="258" t="s">
        <v>543</v>
      </c>
      <c r="B149" s="125">
        <f t="shared" si="4"/>
        <v>3355</v>
      </c>
      <c r="V149" s="269">
        <v>3025</v>
      </c>
      <c r="W149" s="175">
        <v>103410</v>
      </c>
      <c r="X149" s="175" t="s">
        <v>714</v>
      </c>
      <c r="Y149" s="175" t="s">
        <v>494</v>
      </c>
      <c r="Z149" s="267" t="s">
        <v>573</v>
      </c>
      <c r="AA149" s="268" t="s">
        <v>571</v>
      </c>
      <c r="AB149" s="269">
        <v>3025</v>
      </c>
      <c r="AC149" s="175">
        <v>103410</v>
      </c>
      <c r="AD149" s="175" t="s">
        <v>714</v>
      </c>
    </row>
    <row r="150" spans="1:30">
      <c r="A150" s="259" t="s">
        <v>489</v>
      </c>
      <c r="B150" s="125">
        <f t="shared" si="4"/>
        <v>3342</v>
      </c>
      <c r="V150" s="269">
        <v>3346</v>
      </c>
      <c r="W150" s="175">
        <v>103439</v>
      </c>
      <c r="X150" s="175" t="s">
        <v>715</v>
      </c>
      <c r="Y150" s="175" t="s">
        <v>495</v>
      </c>
      <c r="Z150" s="267" t="s">
        <v>573</v>
      </c>
      <c r="AA150" s="268" t="s">
        <v>571</v>
      </c>
      <c r="AB150" s="269">
        <v>3346</v>
      </c>
      <c r="AC150" s="175">
        <v>103439</v>
      </c>
      <c r="AD150" s="175" t="s">
        <v>715</v>
      </c>
    </row>
    <row r="151" spans="1:30">
      <c r="A151" s="258" t="s">
        <v>544</v>
      </c>
      <c r="B151" s="125">
        <f t="shared" si="4"/>
        <v>3367</v>
      </c>
      <c r="V151" s="269">
        <v>3365</v>
      </c>
      <c r="W151" s="175">
        <v>103456</v>
      </c>
      <c r="X151" s="175" t="s">
        <v>716</v>
      </c>
      <c r="Y151" s="175" t="s">
        <v>496</v>
      </c>
      <c r="Z151" s="267" t="s">
        <v>573</v>
      </c>
      <c r="AA151" s="268" t="s">
        <v>571</v>
      </c>
      <c r="AB151" s="269">
        <v>3365</v>
      </c>
      <c r="AC151" s="175">
        <v>103456</v>
      </c>
      <c r="AD151" s="175" t="s">
        <v>716</v>
      </c>
    </row>
    <row r="152" spans="1:30">
      <c r="A152" s="258" t="s">
        <v>490</v>
      </c>
      <c r="B152" s="125">
        <f t="shared" si="4"/>
        <v>3010</v>
      </c>
      <c r="V152" s="269">
        <v>1009</v>
      </c>
      <c r="W152" s="175">
        <v>103124</v>
      </c>
      <c r="X152" s="175" t="s">
        <v>717</v>
      </c>
      <c r="Y152" s="175" t="s">
        <v>497</v>
      </c>
      <c r="Z152" s="267" t="s">
        <v>570</v>
      </c>
      <c r="AA152" s="268" t="s">
        <v>571</v>
      </c>
      <c r="AB152" s="269">
        <v>1009</v>
      </c>
      <c r="AC152" s="175">
        <v>103124</v>
      </c>
      <c r="AD152" s="175" t="s">
        <v>717</v>
      </c>
    </row>
    <row r="153" spans="1:30">
      <c r="A153" s="259" t="s">
        <v>491</v>
      </c>
      <c r="B153" s="125">
        <f t="shared" si="4"/>
        <v>4625</v>
      </c>
      <c r="V153" s="269">
        <v>3310</v>
      </c>
      <c r="W153" s="175">
        <v>103417</v>
      </c>
      <c r="X153" s="175" t="s">
        <v>718</v>
      </c>
      <c r="Y153" s="175" t="s">
        <v>498</v>
      </c>
      <c r="Z153" s="267" t="s">
        <v>573</v>
      </c>
      <c r="AA153" s="268" t="s">
        <v>571</v>
      </c>
      <c r="AB153" s="269">
        <v>3310</v>
      </c>
      <c r="AC153" s="175">
        <v>103417</v>
      </c>
      <c r="AD153" s="175" t="s">
        <v>718</v>
      </c>
    </row>
    <row r="154" spans="1:30">
      <c r="A154" s="258" t="s">
        <v>396</v>
      </c>
      <c r="B154" s="125">
        <f t="shared" si="4"/>
        <v>3377</v>
      </c>
      <c r="V154" s="269">
        <v>2067</v>
      </c>
      <c r="W154" s="175">
        <v>103196</v>
      </c>
      <c r="X154" s="175" t="s">
        <v>719</v>
      </c>
      <c r="Y154" s="175" t="s">
        <v>499</v>
      </c>
      <c r="Z154" s="267" t="s">
        <v>573</v>
      </c>
      <c r="AA154" s="268" t="s">
        <v>571</v>
      </c>
      <c r="AB154" s="269">
        <v>2067</v>
      </c>
      <c r="AC154" s="175">
        <v>103196</v>
      </c>
      <c r="AD154" s="175" t="s">
        <v>719</v>
      </c>
    </row>
    <row r="155" spans="1:30">
      <c r="A155" s="258" t="s">
        <v>397</v>
      </c>
      <c r="B155" s="125">
        <f t="shared" si="4"/>
        <v>3371</v>
      </c>
      <c r="V155" s="269">
        <v>2246</v>
      </c>
      <c r="W155" s="175">
        <v>103296</v>
      </c>
      <c r="X155" s="175" t="s">
        <v>720</v>
      </c>
      <c r="Y155" s="175" t="s">
        <v>500</v>
      </c>
      <c r="Z155" s="267" t="s">
        <v>573</v>
      </c>
      <c r="AA155" s="268" t="s">
        <v>571</v>
      </c>
      <c r="AB155" s="269">
        <v>2246</v>
      </c>
      <c r="AC155" s="175">
        <v>103296</v>
      </c>
      <c r="AD155" s="175" t="s">
        <v>720</v>
      </c>
    </row>
    <row r="156" spans="1:30">
      <c r="A156" s="258" t="s">
        <v>492</v>
      </c>
      <c r="B156" s="125">
        <f t="shared" si="4"/>
        <v>3307</v>
      </c>
      <c r="V156" s="269">
        <v>2192</v>
      </c>
      <c r="W156" s="175">
        <v>103268</v>
      </c>
      <c r="X156" s="175" t="s">
        <v>721</v>
      </c>
      <c r="Y156" s="175" t="s">
        <v>501</v>
      </c>
      <c r="Z156" s="267" t="s">
        <v>573</v>
      </c>
      <c r="AA156" s="268" t="s">
        <v>571</v>
      </c>
      <c r="AB156" s="269">
        <v>2192</v>
      </c>
      <c r="AC156" s="175">
        <v>103268</v>
      </c>
      <c r="AD156" s="175" t="s">
        <v>721</v>
      </c>
    </row>
    <row r="157" spans="1:30">
      <c r="A157" s="258" t="s">
        <v>545</v>
      </c>
      <c r="B157" s="125">
        <f t="shared" si="4"/>
        <v>3361</v>
      </c>
      <c r="V157" s="269">
        <v>2108</v>
      </c>
      <c r="W157" s="175">
        <v>103217</v>
      </c>
      <c r="X157" s="175" t="s">
        <v>722</v>
      </c>
      <c r="Y157" s="175" t="s">
        <v>502</v>
      </c>
      <c r="Z157" s="267" t="s">
        <v>573</v>
      </c>
      <c r="AA157" s="268" t="s">
        <v>571</v>
      </c>
      <c r="AB157" s="269">
        <v>2108</v>
      </c>
      <c r="AC157" s="175">
        <v>103217</v>
      </c>
      <c r="AD157" s="175" t="s">
        <v>722</v>
      </c>
    </row>
    <row r="158" spans="1:30">
      <c r="A158" s="259" t="s">
        <v>493</v>
      </c>
      <c r="B158" s="125">
        <f t="shared" si="4"/>
        <v>3382</v>
      </c>
      <c r="V158" s="269">
        <v>1020</v>
      </c>
      <c r="W158" s="175">
        <v>103133</v>
      </c>
      <c r="X158" s="175" t="s">
        <v>723</v>
      </c>
      <c r="Y158" s="175" t="s">
        <v>503</v>
      </c>
      <c r="Z158" s="267" t="s">
        <v>570</v>
      </c>
      <c r="AA158" s="268" t="s">
        <v>571</v>
      </c>
      <c r="AB158" s="269">
        <v>1020</v>
      </c>
      <c r="AC158" s="175">
        <v>103133</v>
      </c>
      <c r="AD158" s="175" t="s">
        <v>723</v>
      </c>
    </row>
    <row r="159" spans="1:30">
      <c r="A159" s="258" t="s">
        <v>546</v>
      </c>
      <c r="B159" s="125">
        <f t="shared" si="4"/>
        <v>3344</v>
      </c>
      <c r="V159" s="269">
        <v>1014</v>
      </c>
      <c r="W159" s="175">
        <v>103127</v>
      </c>
      <c r="X159" s="175" t="s">
        <v>724</v>
      </c>
      <c r="Y159" s="175" t="s">
        <v>504</v>
      </c>
      <c r="Z159" s="267" t="s">
        <v>570</v>
      </c>
      <c r="AA159" s="268" t="s">
        <v>571</v>
      </c>
      <c r="AB159" s="269">
        <v>1014</v>
      </c>
      <c r="AC159" s="175">
        <v>103127</v>
      </c>
      <c r="AD159" s="175" t="s">
        <v>724</v>
      </c>
    </row>
    <row r="160" spans="1:30">
      <c r="A160" s="258" t="s">
        <v>494</v>
      </c>
      <c r="B160" s="125">
        <f t="shared" si="4"/>
        <v>3025</v>
      </c>
      <c r="V160" s="269">
        <v>2019</v>
      </c>
      <c r="W160" s="175">
        <v>134279</v>
      </c>
      <c r="X160" s="175" t="s">
        <v>725</v>
      </c>
      <c r="Y160" s="175" t="s">
        <v>505</v>
      </c>
      <c r="Z160" s="267" t="s">
        <v>573</v>
      </c>
      <c r="AA160" s="268" t="s">
        <v>571</v>
      </c>
      <c r="AB160" s="269">
        <v>2019</v>
      </c>
      <c r="AC160" s="175">
        <v>134279</v>
      </c>
      <c r="AD160" s="175" t="s">
        <v>725</v>
      </c>
    </row>
    <row r="161" spans="1:30">
      <c r="A161" s="258" t="s">
        <v>398</v>
      </c>
      <c r="B161" s="125">
        <f t="shared" si="4"/>
        <v>3016</v>
      </c>
      <c r="V161" s="269">
        <v>2314</v>
      </c>
      <c r="W161" s="175">
        <v>103334</v>
      </c>
      <c r="X161" s="175" t="s">
        <v>726</v>
      </c>
      <c r="Y161" s="175" t="s">
        <v>506</v>
      </c>
      <c r="Z161" s="267" t="s">
        <v>573</v>
      </c>
      <c r="AA161" s="268" t="s">
        <v>571</v>
      </c>
      <c r="AB161" s="269">
        <v>2314</v>
      </c>
      <c r="AC161" s="175">
        <v>103334</v>
      </c>
      <c r="AD161" s="175" t="s">
        <v>726</v>
      </c>
    </row>
    <row r="162" spans="1:30">
      <c r="A162" s="259" t="s">
        <v>495</v>
      </c>
      <c r="B162" s="125">
        <f t="shared" si="4"/>
        <v>3346</v>
      </c>
      <c r="V162" s="269">
        <v>2227</v>
      </c>
      <c r="W162" s="175">
        <v>103281</v>
      </c>
      <c r="X162" s="175" t="s">
        <v>727</v>
      </c>
      <c r="Y162" s="175" t="s">
        <v>507</v>
      </c>
      <c r="Z162" s="267" t="s">
        <v>573</v>
      </c>
      <c r="AA162" s="268" t="s">
        <v>571</v>
      </c>
      <c r="AB162" s="269">
        <v>2227</v>
      </c>
      <c r="AC162" s="175">
        <v>103281</v>
      </c>
      <c r="AD162" s="175" t="s">
        <v>727</v>
      </c>
    </row>
    <row r="163" spans="1:30">
      <c r="A163" s="259" t="s">
        <v>399</v>
      </c>
      <c r="B163" s="125">
        <f t="shared" ref="B163:B194" si="5">VLOOKUP(A163,Y:AD,4,FALSE)</f>
        <v>4606</v>
      </c>
      <c r="V163" s="269">
        <v>2231</v>
      </c>
      <c r="W163" s="175">
        <v>103284</v>
      </c>
      <c r="X163" s="175" t="s">
        <v>728</v>
      </c>
      <c r="Y163" s="175" t="s">
        <v>508</v>
      </c>
      <c r="Z163" s="267" t="s">
        <v>573</v>
      </c>
      <c r="AA163" s="268" t="s">
        <v>571</v>
      </c>
      <c r="AB163" s="269">
        <v>2231</v>
      </c>
      <c r="AC163" s="175">
        <v>103284</v>
      </c>
      <c r="AD163" s="175" t="s">
        <v>728</v>
      </c>
    </row>
    <row r="164" spans="1:30">
      <c r="A164" s="259" t="s">
        <v>400</v>
      </c>
      <c r="B164" s="125">
        <f t="shared" si="5"/>
        <v>3428</v>
      </c>
      <c r="V164" s="269">
        <v>2153</v>
      </c>
      <c r="W164" s="175">
        <v>103243</v>
      </c>
      <c r="X164" s="175" t="s">
        <v>729</v>
      </c>
      <c r="Y164" s="175" t="s">
        <v>509</v>
      </c>
      <c r="Z164" s="267" t="s">
        <v>573</v>
      </c>
      <c r="AA164" s="268" t="s">
        <v>571</v>
      </c>
      <c r="AB164" s="269">
        <v>2153</v>
      </c>
      <c r="AC164" s="175">
        <v>103243</v>
      </c>
      <c r="AD164" s="175" t="s">
        <v>729</v>
      </c>
    </row>
    <row r="165" spans="1:30">
      <c r="A165" s="258" t="s">
        <v>548</v>
      </c>
      <c r="B165" s="125">
        <f t="shared" si="5"/>
        <v>3019</v>
      </c>
      <c r="V165" s="269">
        <v>2479</v>
      </c>
      <c r="W165" s="175">
        <v>132074</v>
      </c>
      <c r="X165" s="175" t="s">
        <v>730</v>
      </c>
      <c r="Y165" s="175" t="s">
        <v>510</v>
      </c>
      <c r="Z165" s="267" t="s">
        <v>573</v>
      </c>
      <c r="AA165" s="268" t="s">
        <v>571</v>
      </c>
      <c r="AB165" s="269">
        <v>2479</v>
      </c>
      <c r="AC165" s="175">
        <v>132074</v>
      </c>
      <c r="AD165" s="175" t="s">
        <v>730</v>
      </c>
    </row>
    <row r="166" spans="1:30">
      <c r="A166" s="259" t="s">
        <v>496</v>
      </c>
      <c r="B166" s="125">
        <f t="shared" si="5"/>
        <v>3365</v>
      </c>
      <c r="V166" s="269">
        <v>2239</v>
      </c>
      <c r="W166" s="175">
        <v>103289</v>
      </c>
      <c r="X166" s="175" t="s">
        <v>731</v>
      </c>
      <c r="Y166" s="175" t="s">
        <v>511</v>
      </c>
      <c r="Z166" s="267" t="s">
        <v>573</v>
      </c>
      <c r="AA166" s="268" t="s">
        <v>571</v>
      </c>
      <c r="AB166" s="269">
        <v>2239</v>
      </c>
      <c r="AC166" s="175">
        <v>103289</v>
      </c>
      <c r="AD166" s="175" t="s">
        <v>731</v>
      </c>
    </row>
    <row r="167" spans="1:30">
      <c r="A167" s="259" t="s">
        <v>497</v>
      </c>
      <c r="B167" s="125">
        <f t="shared" si="5"/>
        <v>1009</v>
      </c>
      <c r="V167" s="269">
        <v>2435</v>
      </c>
      <c r="W167" s="175">
        <v>103362</v>
      </c>
      <c r="X167" s="175" t="s">
        <v>732</v>
      </c>
      <c r="Y167" s="175" t="s">
        <v>512</v>
      </c>
      <c r="Z167" s="267" t="s">
        <v>573</v>
      </c>
      <c r="AA167" s="268" t="s">
        <v>571</v>
      </c>
      <c r="AB167" s="269">
        <v>2435</v>
      </c>
      <c r="AC167" s="175">
        <v>103362</v>
      </c>
      <c r="AD167" s="175" t="s">
        <v>732</v>
      </c>
    </row>
    <row r="168" spans="1:30">
      <c r="A168" s="259" t="s">
        <v>498</v>
      </c>
      <c r="B168" s="125">
        <f t="shared" si="5"/>
        <v>3310</v>
      </c>
      <c r="V168" s="269">
        <v>1001</v>
      </c>
      <c r="W168" s="175">
        <v>103120</v>
      </c>
      <c r="X168" s="175" t="s">
        <v>733</v>
      </c>
      <c r="Y168" s="175" t="s">
        <v>513</v>
      </c>
      <c r="Z168" s="267" t="s">
        <v>570</v>
      </c>
      <c r="AA168" s="268" t="s">
        <v>571</v>
      </c>
      <c r="AB168" s="269">
        <v>1001</v>
      </c>
      <c r="AC168" s="175">
        <v>103120</v>
      </c>
      <c r="AD168" s="175" t="s">
        <v>733</v>
      </c>
    </row>
    <row r="169" spans="1:30">
      <c r="A169" s="258" t="s">
        <v>549</v>
      </c>
      <c r="B169" s="125">
        <f t="shared" si="5"/>
        <v>2178</v>
      </c>
      <c r="V169" s="269">
        <v>7030</v>
      </c>
      <c r="W169" s="175">
        <v>103611</v>
      </c>
      <c r="X169" s="175" t="s">
        <v>734</v>
      </c>
      <c r="Y169" s="175" t="s">
        <v>514</v>
      </c>
      <c r="Z169" s="267" t="s">
        <v>575</v>
      </c>
      <c r="AA169" s="268" t="s">
        <v>571</v>
      </c>
      <c r="AB169" s="269">
        <v>7030</v>
      </c>
      <c r="AC169" s="175">
        <v>103611</v>
      </c>
      <c r="AD169" s="175" t="s">
        <v>734</v>
      </c>
    </row>
    <row r="170" spans="1:30">
      <c r="A170" s="259" t="s">
        <v>562</v>
      </c>
      <c r="B170" s="125">
        <f t="shared" si="5"/>
        <v>2184</v>
      </c>
      <c r="V170" s="269">
        <v>2465</v>
      </c>
      <c r="W170" s="175">
        <v>103391</v>
      </c>
      <c r="X170" s="175" t="s">
        <v>735</v>
      </c>
      <c r="Y170" s="175" t="s">
        <v>515</v>
      </c>
      <c r="Z170" s="267" t="s">
        <v>573</v>
      </c>
      <c r="AA170" s="268" t="s">
        <v>571</v>
      </c>
      <c r="AB170" s="269">
        <v>2465</v>
      </c>
      <c r="AC170" s="175">
        <v>103391</v>
      </c>
      <c r="AD170" s="175" t="s">
        <v>735</v>
      </c>
    </row>
    <row r="171" spans="1:30">
      <c r="A171" s="259" t="s">
        <v>551</v>
      </c>
      <c r="B171" s="125">
        <f t="shared" si="5"/>
        <v>2190</v>
      </c>
      <c r="V171" s="269">
        <v>2040</v>
      </c>
      <c r="W171" s="175">
        <v>103178</v>
      </c>
      <c r="X171" s="175" t="s">
        <v>736</v>
      </c>
      <c r="Y171" s="175" t="s">
        <v>516</v>
      </c>
      <c r="Z171" s="267" t="s">
        <v>573</v>
      </c>
      <c r="AA171" s="268" t="s">
        <v>571</v>
      </c>
      <c r="AB171" s="269">
        <v>2040</v>
      </c>
      <c r="AC171" s="175">
        <v>103178</v>
      </c>
      <c r="AD171" s="175" t="s">
        <v>736</v>
      </c>
    </row>
    <row r="172" spans="1:30">
      <c r="A172" s="258" t="s">
        <v>552</v>
      </c>
      <c r="B172" s="125">
        <f t="shared" si="5"/>
        <v>7035</v>
      </c>
      <c r="V172" s="269">
        <v>1100</v>
      </c>
      <c r="W172" s="175">
        <v>103146</v>
      </c>
      <c r="X172" s="175" t="s">
        <v>737</v>
      </c>
      <c r="Y172" s="175" t="s">
        <v>517</v>
      </c>
      <c r="Z172" s="267" t="s">
        <v>738</v>
      </c>
      <c r="AA172" s="268" t="s">
        <v>571</v>
      </c>
      <c r="AB172" s="269">
        <v>1100</v>
      </c>
      <c r="AC172" s="175">
        <v>103146</v>
      </c>
      <c r="AD172" s="175" t="s">
        <v>737</v>
      </c>
    </row>
    <row r="173" spans="1:30">
      <c r="A173" s="258" t="s">
        <v>402</v>
      </c>
      <c r="B173" s="125">
        <f t="shared" si="5"/>
        <v>3323</v>
      </c>
      <c r="V173" s="269">
        <v>3432</v>
      </c>
      <c r="W173" s="175">
        <v>134840</v>
      </c>
      <c r="X173" s="175" t="s">
        <v>739</v>
      </c>
      <c r="Y173" s="175" t="s">
        <v>518</v>
      </c>
      <c r="Z173" s="267" t="s">
        <v>573</v>
      </c>
      <c r="AA173" s="268" t="s">
        <v>571</v>
      </c>
      <c r="AB173" s="269">
        <v>3432</v>
      </c>
      <c r="AC173" s="175">
        <v>134840</v>
      </c>
      <c r="AD173" s="175" t="s">
        <v>739</v>
      </c>
    </row>
    <row r="174" spans="1:30">
      <c r="A174" s="258" t="s">
        <v>553</v>
      </c>
      <c r="B174" s="125">
        <f t="shared" si="5"/>
        <v>7045</v>
      </c>
      <c r="V174" s="269">
        <v>2185</v>
      </c>
      <c r="W174" s="175">
        <v>103263</v>
      </c>
      <c r="X174" s="175" t="s">
        <v>740</v>
      </c>
      <c r="Y174" s="175" t="s">
        <v>519</v>
      </c>
      <c r="Z174" s="267" t="s">
        <v>573</v>
      </c>
      <c r="AA174" s="268" t="s">
        <v>571</v>
      </c>
      <c r="AB174" s="269">
        <v>2185</v>
      </c>
      <c r="AC174" s="175">
        <v>103263</v>
      </c>
      <c r="AD174" s="175" t="s">
        <v>740</v>
      </c>
    </row>
    <row r="175" spans="1:30">
      <c r="A175" s="258" t="s">
        <v>501</v>
      </c>
      <c r="B175" s="125">
        <f t="shared" si="5"/>
        <v>2192</v>
      </c>
      <c r="V175" s="269">
        <v>2464</v>
      </c>
      <c r="W175" s="175">
        <v>103390</v>
      </c>
      <c r="X175" s="175" t="s">
        <v>741</v>
      </c>
      <c r="Y175" s="175" t="s">
        <v>520</v>
      </c>
      <c r="Z175" s="267" t="s">
        <v>573</v>
      </c>
      <c r="AA175" s="268" t="s">
        <v>571</v>
      </c>
      <c r="AB175" s="269">
        <v>2464</v>
      </c>
      <c r="AC175" s="175">
        <v>103390</v>
      </c>
      <c r="AD175" s="175" t="s">
        <v>741</v>
      </c>
    </row>
    <row r="176" spans="1:30">
      <c r="A176" s="258" t="s">
        <v>403</v>
      </c>
      <c r="B176" s="125">
        <f t="shared" si="5"/>
        <v>7014</v>
      </c>
      <c r="V176" s="269">
        <v>2454</v>
      </c>
      <c r="W176" s="175">
        <v>103381</v>
      </c>
      <c r="X176" s="175" t="s">
        <v>742</v>
      </c>
      <c r="Y176" s="175" t="s">
        <v>521</v>
      </c>
      <c r="Z176" s="267" t="s">
        <v>573</v>
      </c>
      <c r="AA176" s="268" t="s">
        <v>571</v>
      </c>
      <c r="AB176" s="269">
        <v>2454</v>
      </c>
      <c r="AC176" s="175">
        <v>103381</v>
      </c>
      <c r="AD176" s="175" t="s">
        <v>742</v>
      </c>
    </row>
    <row r="177" spans="1:30">
      <c r="A177" s="258" t="s">
        <v>404</v>
      </c>
      <c r="B177" s="125">
        <f t="shared" si="5"/>
        <v>7009</v>
      </c>
      <c r="V177" s="269">
        <v>3321</v>
      </c>
      <c r="W177" s="175">
        <v>103425</v>
      </c>
      <c r="X177" s="175" t="s">
        <v>743</v>
      </c>
      <c r="Y177" s="175" t="s">
        <v>522</v>
      </c>
      <c r="Z177" s="267" t="s">
        <v>573</v>
      </c>
      <c r="AA177" s="268" t="s">
        <v>571</v>
      </c>
      <c r="AB177" s="269">
        <v>3321</v>
      </c>
      <c r="AC177" s="175">
        <v>103425</v>
      </c>
      <c r="AD177" s="175" t="s">
        <v>743</v>
      </c>
    </row>
    <row r="178" spans="1:30">
      <c r="A178" s="258" t="s">
        <v>405</v>
      </c>
      <c r="B178" s="125">
        <f t="shared" si="5"/>
        <v>5203</v>
      </c>
      <c r="V178" s="269">
        <v>3435</v>
      </c>
      <c r="W178" s="175">
        <v>131920</v>
      </c>
      <c r="X178" s="175" t="s">
        <v>744</v>
      </c>
      <c r="Y178" s="175" t="s">
        <v>523</v>
      </c>
      <c r="Z178" s="267" t="s">
        <v>573</v>
      </c>
      <c r="AA178" s="268" t="s">
        <v>571</v>
      </c>
      <c r="AB178" s="269">
        <v>3435</v>
      </c>
      <c r="AC178" s="175">
        <v>131920</v>
      </c>
      <c r="AD178" s="175" t="s">
        <v>744</v>
      </c>
    </row>
    <row r="179" spans="1:30">
      <c r="A179" s="258" t="s">
        <v>406</v>
      </c>
      <c r="B179" s="125">
        <f t="shared" si="5"/>
        <v>5202</v>
      </c>
      <c r="V179" s="269">
        <v>7050</v>
      </c>
      <c r="W179" s="175">
        <v>103625</v>
      </c>
      <c r="X179" s="175" t="s">
        <v>745</v>
      </c>
      <c r="Y179" s="175" t="s">
        <v>524</v>
      </c>
      <c r="Z179" s="267" t="s">
        <v>575</v>
      </c>
      <c r="AA179" s="268" t="s">
        <v>571</v>
      </c>
      <c r="AB179" s="269">
        <v>7050</v>
      </c>
      <c r="AC179" s="175">
        <v>103625</v>
      </c>
      <c r="AD179" s="175" t="s">
        <v>745</v>
      </c>
    </row>
    <row r="180" spans="1:30">
      <c r="A180" s="258" t="s">
        <v>502</v>
      </c>
      <c r="B180" s="125">
        <f t="shared" si="5"/>
        <v>2108</v>
      </c>
      <c r="V180" s="269">
        <v>2081</v>
      </c>
      <c r="W180" s="175">
        <v>103201</v>
      </c>
      <c r="X180" s="175" t="s">
        <v>746</v>
      </c>
      <c r="Y180" s="175" t="s">
        <v>525</v>
      </c>
      <c r="Z180" s="267" t="s">
        <v>573</v>
      </c>
      <c r="AA180" s="268" t="s">
        <v>571</v>
      </c>
      <c r="AB180" s="269">
        <v>2081</v>
      </c>
      <c r="AC180" s="175">
        <v>103201</v>
      </c>
      <c r="AD180" s="175" t="s">
        <v>746</v>
      </c>
    </row>
    <row r="181" spans="1:30">
      <c r="A181" s="258" t="s">
        <v>554</v>
      </c>
      <c r="B181" s="125">
        <f t="shared" si="5"/>
        <v>1019</v>
      </c>
      <c r="V181" s="269">
        <v>2093</v>
      </c>
      <c r="W181" s="175">
        <v>103210</v>
      </c>
      <c r="X181" s="175" t="s">
        <v>747</v>
      </c>
      <c r="Y181" s="175" t="s">
        <v>526</v>
      </c>
      <c r="Z181" s="267" t="s">
        <v>573</v>
      </c>
      <c r="AA181" s="268" t="s">
        <v>571</v>
      </c>
      <c r="AB181" s="269">
        <v>2093</v>
      </c>
      <c r="AC181" s="175">
        <v>103210</v>
      </c>
      <c r="AD181" s="175" t="s">
        <v>747</v>
      </c>
    </row>
    <row r="182" spans="1:30">
      <c r="A182" s="258" t="s">
        <v>555</v>
      </c>
      <c r="B182" s="125">
        <f t="shared" si="5"/>
        <v>2306</v>
      </c>
      <c r="V182" s="269">
        <v>2099</v>
      </c>
      <c r="W182" s="175">
        <v>103214</v>
      </c>
      <c r="X182" s="175" t="s">
        <v>748</v>
      </c>
      <c r="Y182" s="175" t="s">
        <v>527</v>
      </c>
      <c r="Z182" s="267" t="s">
        <v>573</v>
      </c>
      <c r="AA182" s="268" t="s">
        <v>571</v>
      </c>
      <c r="AB182" s="269">
        <v>2099</v>
      </c>
      <c r="AC182" s="175">
        <v>103214</v>
      </c>
      <c r="AD182" s="175" t="s">
        <v>748</v>
      </c>
    </row>
    <row r="183" spans="1:30">
      <c r="A183" s="258" t="s">
        <v>407</v>
      </c>
      <c r="B183" s="125">
        <f t="shared" si="5"/>
        <v>2308</v>
      </c>
      <c r="V183" s="269">
        <v>2189</v>
      </c>
      <c r="W183" s="175">
        <v>103265</v>
      </c>
      <c r="X183" s="175" t="s">
        <v>749</v>
      </c>
      <c r="Y183" s="175" t="s">
        <v>528</v>
      </c>
      <c r="Z183" s="267" t="s">
        <v>573</v>
      </c>
      <c r="AA183" s="268" t="s">
        <v>571</v>
      </c>
      <c r="AB183" s="269">
        <v>2189</v>
      </c>
      <c r="AC183" s="175">
        <v>103265</v>
      </c>
      <c r="AD183" s="175" t="s">
        <v>749</v>
      </c>
    </row>
    <row r="184" spans="1:30">
      <c r="A184" s="258" t="s">
        <v>557</v>
      </c>
      <c r="B184" s="125">
        <f t="shared" si="5"/>
        <v>2245</v>
      </c>
      <c r="V184" s="269">
        <v>7060</v>
      </c>
      <c r="W184" s="175">
        <v>103630</v>
      </c>
      <c r="X184" s="175" t="s">
        <v>750</v>
      </c>
      <c r="Y184" s="175" t="s">
        <v>529</v>
      </c>
      <c r="Z184" s="267" t="s">
        <v>575</v>
      </c>
      <c r="AA184" s="268" t="s">
        <v>571</v>
      </c>
      <c r="AB184" s="269">
        <v>7060</v>
      </c>
      <c r="AC184" s="175">
        <v>103630</v>
      </c>
      <c r="AD184" s="175" t="s">
        <v>750</v>
      </c>
    </row>
    <row r="185" spans="1:30">
      <c r="A185" s="258" t="s">
        <v>503</v>
      </c>
      <c r="B185" s="125">
        <f t="shared" si="5"/>
        <v>1020</v>
      </c>
      <c r="V185" s="269">
        <v>7012</v>
      </c>
      <c r="W185" s="175">
        <v>103603</v>
      </c>
      <c r="X185" s="175" t="s">
        <v>751</v>
      </c>
      <c r="Y185" s="175" t="s">
        <v>530</v>
      </c>
      <c r="Z185" s="267" t="s">
        <v>575</v>
      </c>
      <c r="AA185" s="268" t="s">
        <v>571</v>
      </c>
      <c r="AB185" s="269">
        <v>7012</v>
      </c>
      <c r="AC185" s="175">
        <v>103603</v>
      </c>
      <c r="AD185" s="175" t="s">
        <v>751</v>
      </c>
    </row>
    <row r="186" spans="1:30">
      <c r="A186" s="258" t="s">
        <v>504</v>
      </c>
      <c r="B186" s="125">
        <f t="shared" si="5"/>
        <v>1014</v>
      </c>
      <c r="V186" s="269">
        <v>2420</v>
      </c>
      <c r="W186" s="175">
        <v>103353</v>
      </c>
      <c r="X186" s="175" t="s">
        <v>752</v>
      </c>
      <c r="Y186" s="175" t="s">
        <v>531</v>
      </c>
      <c r="Z186" s="267" t="s">
        <v>573</v>
      </c>
      <c r="AA186" s="268" t="s">
        <v>571</v>
      </c>
      <c r="AB186" s="269">
        <v>2420</v>
      </c>
      <c r="AC186" s="175">
        <v>103353</v>
      </c>
      <c r="AD186" s="175" t="s">
        <v>752</v>
      </c>
    </row>
    <row r="187" spans="1:30">
      <c r="A187" s="258" t="s">
        <v>505</v>
      </c>
      <c r="B187" s="125">
        <f t="shared" si="5"/>
        <v>2019</v>
      </c>
      <c r="V187" s="269">
        <v>2406</v>
      </c>
      <c r="W187" s="175">
        <v>103345</v>
      </c>
      <c r="X187" s="175" t="s">
        <v>753</v>
      </c>
      <c r="Y187" s="175" t="s">
        <v>532</v>
      </c>
      <c r="Z187" s="267" t="s">
        <v>573</v>
      </c>
      <c r="AA187" s="268" t="s">
        <v>571</v>
      </c>
      <c r="AB187" s="269">
        <v>2406</v>
      </c>
      <c r="AC187" s="175">
        <v>103345</v>
      </c>
      <c r="AD187" s="175" t="s">
        <v>753</v>
      </c>
    </row>
    <row r="188" spans="1:30">
      <c r="A188" s="259" t="s">
        <v>408</v>
      </c>
      <c r="B188" s="125">
        <f t="shared" si="5"/>
        <v>2011</v>
      </c>
      <c r="V188" s="269">
        <v>3351</v>
      </c>
      <c r="W188" s="175">
        <v>103443</v>
      </c>
      <c r="X188" s="175" t="s">
        <v>754</v>
      </c>
      <c r="Y188" s="175" t="s">
        <v>533</v>
      </c>
      <c r="Z188" s="267" t="s">
        <v>573</v>
      </c>
      <c r="AA188" s="268" t="s">
        <v>571</v>
      </c>
      <c r="AB188" s="269">
        <v>3351</v>
      </c>
      <c r="AC188" s="175">
        <v>103443</v>
      </c>
      <c r="AD188" s="175" t="s">
        <v>754</v>
      </c>
    </row>
    <row r="189" spans="1:30">
      <c r="A189" s="258" t="s">
        <v>409</v>
      </c>
      <c r="B189" s="125">
        <f t="shared" si="5"/>
        <v>4193</v>
      </c>
      <c r="V189" s="269">
        <v>3328</v>
      </c>
      <c r="W189" s="175">
        <v>103430</v>
      </c>
      <c r="X189" s="175" t="s">
        <v>755</v>
      </c>
      <c r="Y189" s="175" t="s">
        <v>534</v>
      </c>
      <c r="Z189" s="267" t="s">
        <v>573</v>
      </c>
      <c r="AA189" s="268" t="s">
        <v>571</v>
      </c>
      <c r="AB189" s="269">
        <v>3328</v>
      </c>
      <c r="AC189" s="175">
        <v>103430</v>
      </c>
      <c r="AD189" s="175" t="s">
        <v>755</v>
      </c>
    </row>
    <row r="190" spans="1:30">
      <c r="A190" s="258" t="s">
        <v>413</v>
      </c>
      <c r="B190" s="125">
        <f t="shared" si="5"/>
        <v>2478</v>
      </c>
      <c r="V190" s="269">
        <v>2160</v>
      </c>
      <c r="W190" s="175">
        <v>103248</v>
      </c>
      <c r="X190" s="175" t="s">
        <v>756</v>
      </c>
      <c r="Y190" s="175" t="s">
        <v>535</v>
      </c>
      <c r="Z190" s="267" t="s">
        <v>573</v>
      </c>
      <c r="AA190" s="268" t="s">
        <v>571</v>
      </c>
      <c r="AB190" s="269">
        <v>2160</v>
      </c>
      <c r="AC190" s="175">
        <v>103248</v>
      </c>
      <c r="AD190" s="175" t="s">
        <v>756</v>
      </c>
    </row>
    <row r="191" spans="1:30">
      <c r="A191" s="258" t="s">
        <v>410</v>
      </c>
      <c r="B191" s="125">
        <f t="shared" si="5"/>
        <v>2293</v>
      </c>
      <c r="V191" s="269">
        <v>2063</v>
      </c>
      <c r="W191" s="175">
        <v>103193</v>
      </c>
      <c r="X191" s="175" t="s">
        <v>757</v>
      </c>
      <c r="Y191" s="175" t="s">
        <v>536</v>
      </c>
      <c r="Z191" s="267" t="s">
        <v>573</v>
      </c>
      <c r="AA191" s="268" t="s">
        <v>571</v>
      </c>
      <c r="AB191" s="269">
        <v>2063</v>
      </c>
      <c r="AC191" s="175">
        <v>103193</v>
      </c>
      <c r="AD191" s="175" t="s">
        <v>757</v>
      </c>
    </row>
    <row r="192" spans="1:30">
      <c r="A192" s="258" t="s">
        <v>558</v>
      </c>
      <c r="B192" s="125">
        <f t="shared" si="5"/>
        <v>2445</v>
      </c>
      <c r="V192" s="269">
        <v>2008</v>
      </c>
      <c r="W192" s="175">
        <v>103157</v>
      </c>
      <c r="X192" s="175" t="s">
        <v>758</v>
      </c>
      <c r="Y192" s="175" t="s">
        <v>537</v>
      </c>
      <c r="Z192" s="267" t="s">
        <v>573</v>
      </c>
      <c r="AA192" s="268" t="s">
        <v>571</v>
      </c>
      <c r="AB192" s="269">
        <v>2008</v>
      </c>
      <c r="AC192" s="175">
        <v>103157</v>
      </c>
      <c r="AD192" s="175" t="s">
        <v>758</v>
      </c>
    </row>
    <row r="193" spans="1:30">
      <c r="A193" s="258" t="s">
        <v>559</v>
      </c>
      <c r="B193" s="125">
        <f t="shared" si="5"/>
        <v>2278</v>
      </c>
      <c r="V193" s="269">
        <v>2176</v>
      </c>
      <c r="W193" s="175">
        <v>103256</v>
      </c>
      <c r="X193" s="175" t="s">
        <v>759</v>
      </c>
      <c r="Y193" s="175" t="s">
        <v>538</v>
      </c>
      <c r="Z193" s="267" t="s">
        <v>573</v>
      </c>
      <c r="AA193" s="268" t="s">
        <v>571</v>
      </c>
      <c r="AB193" s="269">
        <v>2176</v>
      </c>
      <c r="AC193" s="175">
        <v>103256</v>
      </c>
      <c r="AD193" s="175" t="s">
        <v>759</v>
      </c>
    </row>
    <row r="194" spans="1:30">
      <c r="A194" s="258" t="s">
        <v>506</v>
      </c>
      <c r="B194" s="125">
        <f t="shared" si="5"/>
        <v>2314</v>
      </c>
      <c r="V194" s="269">
        <v>3410</v>
      </c>
      <c r="W194" s="175">
        <v>103478</v>
      </c>
      <c r="X194" s="175" t="s">
        <v>760</v>
      </c>
      <c r="Y194" s="175" t="s">
        <v>539</v>
      </c>
      <c r="Z194" s="267" t="s">
        <v>573</v>
      </c>
      <c r="AA194" s="268" t="s">
        <v>571</v>
      </c>
      <c r="AB194" s="269">
        <v>3410</v>
      </c>
      <c r="AC194" s="175">
        <v>103478</v>
      </c>
      <c r="AD194" s="175" t="s">
        <v>760</v>
      </c>
    </row>
    <row r="195" spans="1:30">
      <c r="A195" s="259" t="s">
        <v>560</v>
      </c>
      <c r="B195" s="125">
        <f t="shared" ref="B195:B200" si="6">VLOOKUP(A195,Y:AD,4,FALSE)</f>
        <v>2317</v>
      </c>
      <c r="V195" s="269">
        <v>3380</v>
      </c>
      <c r="W195" s="175">
        <v>103465</v>
      </c>
      <c r="X195" s="175" t="s">
        <v>761</v>
      </c>
      <c r="Y195" s="175" t="s">
        <v>540</v>
      </c>
      <c r="Z195" s="267" t="s">
        <v>573</v>
      </c>
      <c r="AA195" s="268" t="s">
        <v>571</v>
      </c>
      <c r="AB195" s="269">
        <v>3380</v>
      </c>
      <c r="AC195" s="175">
        <v>103465</v>
      </c>
      <c r="AD195" s="175" t="s">
        <v>761</v>
      </c>
    </row>
    <row r="196" spans="1:30">
      <c r="A196" s="259" t="s">
        <v>411</v>
      </c>
      <c r="B196" s="125">
        <f t="shared" si="6"/>
        <v>2225</v>
      </c>
      <c r="V196" s="269">
        <v>3335</v>
      </c>
      <c r="W196" s="175">
        <v>103434</v>
      </c>
      <c r="X196" s="175" t="s">
        <v>762</v>
      </c>
      <c r="Y196" s="175" t="s">
        <v>541</v>
      </c>
      <c r="Z196" s="267" t="s">
        <v>573</v>
      </c>
      <c r="AA196" s="268" t="s">
        <v>571</v>
      </c>
      <c r="AB196" s="269">
        <v>3335</v>
      </c>
      <c r="AC196" s="175">
        <v>103434</v>
      </c>
      <c r="AD196" s="175" t="s">
        <v>762</v>
      </c>
    </row>
    <row r="197" spans="1:30">
      <c r="A197" s="258" t="s">
        <v>412</v>
      </c>
      <c r="B197" s="125">
        <f t="shared" si="6"/>
        <v>2412</v>
      </c>
      <c r="V197" s="269">
        <v>3372</v>
      </c>
      <c r="W197" s="175">
        <v>103460</v>
      </c>
      <c r="X197" s="175" t="s">
        <v>763</v>
      </c>
      <c r="Y197" s="175" t="s">
        <v>542</v>
      </c>
      <c r="Z197" s="267" t="s">
        <v>573</v>
      </c>
      <c r="AA197" s="268" t="s">
        <v>571</v>
      </c>
      <c r="AB197" s="269">
        <v>3372</v>
      </c>
      <c r="AC197" s="175">
        <v>103460</v>
      </c>
      <c r="AD197" s="175" t="s">
        <v>763</v>
      </c>
    </row>
    <row r="198" spans="1:30">
      <c r="A198" s="258" t="s">
        <v>561</v>
      </c>
      <c r="B198" s="125">
        <f t="shared" si="6"/>
        <v>3421</v>
      </c>
      <c r="V198" s="269">
        <v>3355</v>
      </c>
      <c r="W198" s="175">
        <v>103447</v>
      </c>
      <c r="X198" s="175" t="s">
        <v>764</v>
      </c>
      <c r="Y198" s="175" t="s">
        <v>543</v>
      </c>
      <c r="Z198" s="267" t="s">
        <v>573</v>
      </c>
      <c r="AA198" s="268" t="s">
        <v>571</v>
      </c>
      <c r="AB198" s="269">
        <v>3355</v>
      </c>
      <c r="AC198" s="175">
        <v>103447</v>
      </c>
      <c r="AD198" s="175" t="s">
        <v>764</v>
      </c>
    </row>
    <row r="199" spans="1:30">
      <c r="A199" s="258" t="s">
        <v>507</v>
      </c>
      <c r="B199" s="125">
        <f t="shared" si="6"/>
        <v>2227</v>
      </c>
      <c r="V199" s="269">
        <v>3367</v>
      </c>
      <c r="W199" s="175">
        <v>103458</v>
      </c>
      <c r="X199" s="175" t="s">
        <v>765</v>
      </c>
      <c r="Y199" s="175" t="s">
        <v>544</v>
      </c>
      <c r="Z199" s="267" t="s">
        <v>573</v>
      </c>
      <c r="AA199" s="268" t="s">
        <v>571</v>
      </c>
      <c r="AB199" s="269">
        <v>3367</v>
      </c>
      <c r="AC199" s="175">
        <v>103458</v>
      </c>
      <c r="AD199" s="175" t="s">
        <v>765</v>
      </c>
    </row>
    <row r="200" spans="1:30">
      <c r="A200" s="258" t="s">
        <v>508</v>
      </c>
      <c r="B200" s="125">
        <f t="shared" si="6"/>
        <v>2231</v>
      </c>
      <c r="V200" s="269">
        <v>3361</v>
      </c>
      <c r="W200" s="175">
        <v>103453</v>
      </c>
      <c r="X200" s="175" t="s">
        <v>766</v>
      </c>
      <c r="Y200" s="175" t="s">
        <v>545</v>
      </c>
      <c r="Z200" s="267" t="s">
        <v>573</v>
      </c>
      <c r="AA200" s="268" t="s">
        <v>571</v>
      </c>
      <c r="AB200" s="269">
        <v>3361</v>
      </c>
      <c r="AC200" s="175">
        <v>103453</v>
      </c>
      <c r="AD200" s="175" t="s">
        <v>766</v>
      </c>
    </row>
    <row r="201" spans="1:30">
      <c r="A201" s="258"/>
      <c r="B201" s="125"/>
      <c r="V201" s="269">
        <v>3344</v>
      </c>
      <c r="W201" s="175">
        <v>103438</v>
      </c>
      <c r="X201" s="175" t="s">
        <v>767</v>
      </c>
      <c r="Y201" s="175" t="s">
        <v>546</v>
      </c>
      <c r="Z201" s="267" t="s">
        <v>573</v>
      </c>
      <c r="AA201" s="268" t="s">
        <v>571</v>
      </c>
      <c r="AB201" s="269">
        <v>3344</v>
      </c>
      <c r="AC201" s="175">
        <v>103438</v>
      </c>
      <c r="AD201" s="175" t="s">
        <v>767</v>
      </c>
    </row>
    <row r="202" spans="1:30">
      <c r="A202" s="258"/>
      <c r="B202" s="125"/>
      <c r="V202" s="269">
        <v>3385</v>
      </c>
      <c r="W202" s="175">
        <v>103469</v>
      </c>
      <c r="X202" s="175" t="s">
        <v>768</v>
      </c>
      <c r="Y202" s="175" t="s">
        <v>547</v>
      </c>
      <c r="Z202" s="267" t="s">
        <v>573</v>
      </c>
      <c r="AA202" s="268" t="s">
        <v>571</v>
      </c>
      <c r="AB202" s="269">
        <v>3385</v>
      </c>
      <c r="AC202" s="175">
        <v>103469</v>
      </c>
      <c r="AD202" s="175" t="s">
        <v>768</v>
      </c>
    </row>
    <row r="203" spans="1:30">
      <c r="A203" s="258"/>
      <c r="B203" s="125"/>
      <c r="V203" s="269">
        <v>3019</v>
      </c>
      <c r="W203" s="175">
        <v>103406</v>
      </c>
      <c r="X203" s="175" t="s">
        <v>769</v>
      </c>
      <c r="Y203" s="175" t="s">
        <v>548</v>
      </c>
      <c r="Z203" s="267" t="s">
        <v>573</v>
      </c>
      <c r="AA203" s="268" t="s">
        <v>571</v>
      </c>
      <c r="AB203" s="269">
        <v>3019</v>
      </c>
      <c r="AC203" s="175">
        <v>103406</v>
      </c>
      <c r="AD203" s="175" t="s">
        <v>769</v>
      </c>
    </row>
    <row r="204" spans="1:30">
      <c r="A204" s="258"/>
      <c r="B204" s="125"/>
      <c r="V204" s="269">
        <v>2178</v>
      </c>
      <c r="W204" s="175">
        <v>103257</v>
      </c>
      <c r="X204" s="175" t="s">
        <v>770</v>
      </c>
      <c r="Y204" s="175" t="s">
        <v>549</v>
      </c>
      <c r="Z204" s="267" t="s">
        <v>573</v>
      </c>
      <c r="AA204" s="268" t="s">
        <v>571</v>
      </c>
      <c r="AB204" s="269">
        <v>2178</v>
      </c>
      <c r="AC204" s="175">
        <v>103257</v>
      </c>
      <c r="AD204" s="175" t="s">
        <v>770</v>
      </c>
    </row>
    <row r="205" spans="1:30">
      <c r="A205" s="259"/>
      <c r="B205" s="125"/>
      <c r="V205" s="269">
        <v>2097</v>
      </c>
      <c r="W205" s="175">
        <v>103213</v>
      </c>
      <c r="X205" s="175" t="s">
        <v>771</v>
      </c>
      <c r="Y205" s="175" t="s">
        <v>550</v>
      </c>
      <c r="Z205" s="267" t="s">
        <v>573</v>
      </c>
      <c r="AA205" s="268" t="s">
        <v>571</v>
      </c>
      <c r="AB205" s="269">
        <v>2097</v>
      </c>
      <c r="AC205" s="175">
        <v>103213</v>
      </c>
      <c r="AD205" s="175" t="s">
        <v>771</v>
      </c>
    </row>
    <row r="206" spans="1:30">
      <c r="A206" s="259"/>
      <c r="B206" s="125"/>
      <c r="V206" s="269">
        <v>2190</v>
      </c>
      <c r="W206" s="175">
        <v>103266</v>
      </c>
      <c r="X206" s="175" t="s">
        <v>772</v>
      </c>
      <c r="Y206" s="175" t="s">
        <v>551</v>
      </c>
      <c r="Z206" s="267" t="s">
        <v>573</v>
      </c>
      <c r="AA206" s="268" t="s">
        <v>571</v>
      </c>
      <c r="AB206" s="269">
        <v>2190</v>
      </c>
      <c r="AC206" s="175">
        <v>103266</v>
      </c>
      <c r="AD206" s="175" t="s">
        <v>772</v>
      </c>
    </row>
    <row r="207" spans="1:30">
      <c r="A207" s="258"/>
      <c r="B207" s="125"/>
      <c r="V207" s="269">
        <v>7035</v>
      </c>
      <c r="W207" s="175">
        <v>103615</v>
      </c>
      <c r="X207" s="175" t="s">
        <v>773</v>
      </c>
      <c r="Y207" s="175" t="s">
        <v>552</v>
      </c>
      <c r="Z207" s="267" t="s">
        <v>575</v>
      </c>
      <c r="AA207" s="268" t="s">
        <v>571</v>
      </c>
      <c r="AB207" s="269">
        <v>7035</v>
      </c>
      <c r="AC207" s="175">
        <v>103615</v>
      </c>
      <c r="AD207" s="175" t="s">
        <v>773</v>
      </c>
    </row>
    <row r="208" spans="1:30">
      <c r="A208" s="258"/>
      <c r="B208" s="125"/>
      <c r="V208" s="269">
        <v>7045</v>
      </c>
      <c r="W208" s="175">
        <v>103622</v>
      </c>
      <c r="X208" s="175" t="s">
        <v>774</v>
      </c>
      <c r="Y208" s="175" t="s">
        <v>553</v>
      </c>
      <c r="Z208" s="267" t="s">
        <v>575</v>
      </c>
      <c r="AA208" s="268" t="s">
        <v>571</v>
      </c>
      <c r="AB208" s="269">
        <v>7045</v>
      </c>
      <c r="AC208" s="175">
        <v>103622</v>
      </c>
      <c r="AD208" s="175" t="s">
        <v>774</v>
      </c>
    </row>
    <row r="209" spans="22:30">
      <c r="V209" s="269">
        <v>1019</v>
      </c>
      <c r="W209" s="175">
        <v>103132</v>
      </c>
      <c r="X209" s="175" t="s">
        <v>775</v>
      </c>
      <c r="Y209" s="175" t="s">
        <v>554</v>
      </c>
      <c r="Z209" s="267" t="s">
        <v>570</v>
      </c>
      <c r="AA209" s="268" t="s">
        <v>571</v>
      </c>
      <c r="AB209" s="269">
        <v>1019</v>
      </c>
      <c r="AC209" s="175">
        <v>103132</v>
      </c>
      <c r="AD209" s="175" t="s">
        <v>775</v>
      </c>
    </row>
    <row r="210" spans="22:30">
      <c r="V210" s="269">
        <v>2306</v>
      </c>
      <c r="W210" s="175">
        <v>103326</v>
      </c>
      <c r="X210" s="175" t="s">
        <v>776</v>
      </c>
      <c r="Y210" s="175" t="s">
        <v>555</v>
      </c>
      <c r="Z210" s="267" t="s">
        <v>573</v>
      </c>
      <c r="AA210" s="268" t="s">
        <v>571</v>
      </c>
      <c r="AB210" s="269">
        <v>2306</v>
      </c>
      <c r="AC210" s="175">
        <v>103326</v>
      </c>
      <c r="AD210" s="175" t="s">
        <v>776</v>
      </c>
    </row>
    <row r="211" spans="22:30">
      <c r="V211" s="269">
        <v>2482</v>
      </c>
      <c r="W211" s="175">
        <v>132201</v>
      </c>
      <c r="X211" s="175" t="s">
        <v>777</v>
      </c>
      <c r="Y211" s="175" t="s">
        <v>556</v>
      </c>
      <c r="Z211" s="267" t="s">
        <v>573</v>
      </c>
      <c r="AA211" s="268" t="s">
        <v>571</v>
      </c>
      <c r="AB211" s="269">
        <v>2482</v>
      </c>
      <c r="AC211" s="175">
        <v>132201</v>
      </c>
      <c r="AD211" s="175" t="s">
        <v>777</v>
      </c>
    </row>
    <row r="212" spans="22:30">
      <c r="V212" s="269">
        <v>2245</v>
      </c>
      <c r="W212" s="175">
        <v>103295</v>
      </c>
      <c r="X212" s="175" t="s">
        <v>778</v>
      </c>
      <c r="Y212" s="175" t="s">
        <v>557</v>
      </c>
      <c r="Z212" s="267" t="s">
        <v>573</v>
      </c>
      <c r="AA212" s="268" t="s">
        <v>571</v>
      </c>
      <c r="AB212" s="269">
        <v>2245</v>
      </c>
      <c r="AC212" s="175">
        <v>103295</v>
      </c>
      <c r="AD212" s="175" t="s">
        <v>778</v>
      </c>
    </row>
    <row r="213" spans="22:30">
      <c r="V213" s="269">
        <v>2445</v>
      </c>
      <c r="W213" s="175">
        <v>103372</v>
      </c>
      <c r="X213" s="175" t="s">
        <v>779</v>
      </c>
      <c r="Y213" s="175" t="s">
        <v>558</v>
      </c>
      <c r="Z213" s="267" t="s">
        <v>573</v>
      </c>
      <c r="AA213" s="268" t="s">
        <v>571</v>
      </c>
      <c r="AB213" s="269">
        <v>2445</v>
      </c>
      <c r="AC213" s="175">
        <v>103372</v>
      </c>
      <c r="AD213" s="175" t="s">
        <v>779</v>
      </c>
    </row>
    <row r="214" spans="22:30">
      <c r="V214" s="269">
        <v>2278</v>
      </c>
      <c r="W214" s="175">
        <v>103310</v>
      </c>
      <c r="X214" s="175" t="s">
        <v>780</v>
      </c>
      <c r="Y214" s="175" t="s">
        <v>559</v>
      </c>
      <c r="Z214" s="267" t="s">
        <v>573</v>
      </c>
      <c r="AA214" s="268" t="s">
        <v>571</v>
      </c>
      <c r="AB214" s="269">
        <v>2278</v>
      </c>
      <c r="AC214" s="175">
        <v>103310</v>
      </c>
      <c r="AD214" s="175" t="s">
        <v>780</v>
      </c>
    </row>
    <row r="215" spans="22:30">
      <c r="V215" s="269">
        <v>2317</v>
      </c>
      <c r="W215" s="175">
        <v>103337</v>
      </c>
      <c r="X215" s="175" t="s">
        <v>781</v>
      </c>
      <c r="Y215" s="175" t="s">
        <v>560</v>
      </c>
      <c r="Z215" s="267" t="s">
        <v>573</v>
      </c>
      <c r="AA215" s="268" t="s">
        <v>571</v>
      </c>
      <c r="AB215" s="269">
        <v>2317</v>
      </c>
      <c r="AC215" s="175">
        <v>103337</v>
      </c>
      <c r="AD215" s="175" t="s">
        <v>781</v>
      </c>
    </row>
    <row r="216" spans="22:30">
      <c r="V216" s="269">
        <v>3421</v>
      </c>
      <c r="W216" s="175">
        <v>133996</v>
      </c>
      <c r="X216" s="175" t="s">
        <v>782</v>
      </c>
      <c r="Y216" s="175" t="s">
        <v>561</v>
      </c>
      <c r="Z216" s="267" t="s">
        <v>573</v>
      </c>
      <c r="AA216" s="268" t="s">
        <v>571</v>
      </c>
      <c r="AB216" s="269">
        <v>3421</v>
      </c>
      <c r="AC216" s="175">
        <v>133996</v>
      </c>
      <c r="AD216" s="175" t="s">
        <v>782</v>
      </c>
    </row>
    <row r="217" spans="22:30">
      <c r="V217" s="269">
        <v>2184</v>
      </c>
      <c r="W217" s="175">
        <v>103262</v>
      </c>
      <c r="X217" s="175" t="s">
        <v>783</v>
      </c>
      <c r="Y217" s="175" t="s">
        <v>562</v>
      </c>
      <c r="Z217" s="267" t="s">
        <v>573</v>
      </c>
      <c r="AA217" s="268" t="s">
        <v>571</v>
      </c>
      <c r="AB217" s="269">
        <v>2184</v>
      </c>
      <c r="AC217" s="175">
        <v>103262</v>
      </c>
      <c r="AD217" s="175" t="s">
        <v>783</v>
      </c>
    </row>
    <row r="218" spans="22:30">
      <c r="V218" s="270"/>
      <c r="W218" s="271"/>
      <c r="X218" s="271"/>
      <c r="Y218" s="272" t="s">
        <v>784</v>
      </c>
      <c r="Z218" s="273"/>
      <c r="AA218" s="274"/>
      <c r="AB218" s="270"/>
      <c r="AC218" s="271"/>
      <c r="AD218" s="271"/>
    </row>
  </sheetData>
  <sortState xmlns:xlrd2="http://schemas.microsoft.com/office/spreadsheetml/2017/richdata2" ref="A3:B200">
    <sortCondition ref="A3:A200"/>
  </sortState>
  <conditionalFormatting sqref="V7:AD8 V9:Z9 AB9:AD9 Z10:Z218">
    <cfRule type="cellIs" dxfId="4" priority="1" operator="lessThan">
      <formula>0</formula>
    </cfRule>
  </conditionalFormatting>
  <pageMargins left="0.7" right="0.7" top="0.75" bottom="0.75" header="0.3" footer="0.3"/>
  <headerFooter>
    <oddFooter>&amp;C_x000D_&amp;1#&amp;"Calibri"&amp;10&amp;K000000 OFFICIAL</oddFooter>
  </headerFooter>
  <tableParts count="5">
    <tablePart r:id="rId1"/>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B0F0"/>
  </sheetPr>
  <dimension ref="A1:DZ7"/>
  <sheetViews>
    <sheetView workbookViewId="0">
      <selection activeCell="O7" sqref="O7"/>
    </sheetView>
  </sheetViews>
  <sheetFormatPr defaultRowHeight="15"/>
  <cols>
    <col min="1" max="1" width="11" customWidth="1"/>
    <col min="2" max="2" width="14.28515625" customWidth="1"/>
  </cols>
  <sheetData>
    <row r="1" spans="1:130" s="129" customFormat="1" ht="15.75">
      <c r="A1" s="127" t="str">
        <f>'2. CFR Return'!D1</f>
        <v>Birmingham Financial Monitoring Return 2025-26</v>
      </c>
      <c r="B1" s="128"/>
      <c r="H1" s="129" t="s">
        <v>825</v>
      </c>
    </row>
    <row r="2" spans="1:130" s="129" customFormat="1" ht="15.75">
      <c r="A2" s="127" t="str">
        <f>'S Budget'!A2</f>
        <v xml:space="preserve">LA Data Sheet - 2025-26 </v>
      </c>
      <c r="B2" s="128"/>
      <c r="C2" s="127" t="s">
        <v>790</v>
      </c>
    </row>
    <row r="3" spans="1:130" s="129" customFormat="1" ht="15.75">
      <c r="A3" s="150"/>
      <c r="B3" s="150"/>
    </row>
    <row r="4" spans="1:130" s="135" customFormat="1" ht="12.75" customHeight="1">
      <c r="A4" s="761" t="s">
        <v>218</v>
      </c>
      <c r="B4" s="762"/>
      <c r="C4" s="762"/>
      <c r="D4" s="762"/>
      <c r="E4" s="762"/>
      <c r="F4" s="763"/>
      <c r="G4" s="764" t="s">
        <v>219</v>
      </c>
      <c r="H4" s="765"/>
      <c r="I4" s="765"/>
      <c r="J4" s="765"/>
      <c r="K4" s="765"/>
      <c r="L4" s="765"/>
      <c r="M4" s="765"/>
      <c r="N4" s="765"/>
      <c r="O4" s="765"/>
      <c r="P4" s="765"/>
      <c r="Q4" s="765"/>
      <c r="R4" s="765"/>
      <c r="S4" s="765"/>
      <c r="T4" s="765"/>
      <c r="U4" s="765"/>
      <c r="V4" s="765"/>
      <c r="W4" s="765"/>
      <c r="X4" s="765"/>
      <c r="Y4" s="765"/>
      <c r="Z4" s="765"/>
      <c r="AA4" s="765"/>
      <c r="AB4" s="765"/>
      <c r="AC4" s="765"/>
      <c r="AD4" s="765"/>
      <c r="AE4" s="765"/>
      <c r="AF4" s="765"/>
      <c r="AG4" s="765"/>
      <c r="AH4" s="765"/>
      <c r="AI4" s="765"/>
      <c r="AJ4" s="765"/>
      <c r="AK4" s="765"/>
      <c r="AL4" s="765"/>
      <c r="AM4" s="765"/>
      <c r="AN4" s="765"/>
      <c r="AO4" s="765"/>
      <c r="AP4" s="765"/>
      <c r="AQ4" s="765"/>
      <c r="AR4" s="765"/>
      <c r="AS4" s="765"/>
      <c r="AT4" s="765"/>
      <c r="AU4" s="765"/>
      <c r="AV4" s="765"/>
      <c r="AW4" s="765"/>
      <c r="AX4" s="765"/>
      <c r="AY4" s="765"/>
      <c r="AZ4" s="765"/>
      <c r="BA4" s="765"/>
      <c r="BB4" s="765"/>
      <c r="BC4" s="765"/>
      <c r="BD4" s="765"/>
      <c r="BE4" s="765"/>
      <c r="BF4" s="765"/>
      <c r="BG4" s="765"/>
      <c r="BH4" s="765"/>
      <c r="BI4" s="765"/>
      <c r="BJ4" s="765"/>
      <c r="BK4" s="765"/>
      <c r="BL4" s="765"/>
      <c r="BM4" s="766"/>
      <c r="BN4" s="767" t="s">
        <v>220</v>
      </c>
      <c r="BO4" s="768"/>
      <c r="BP4" s="768"/>
      <c r="BQ4" s="768"/>
      <c r="BR4" s="768"/>
      <c r="BS4" s="768"/>
      <c r="BT4" s="768"/>
      <c r="BU4" s="768"/>
      <c r="BV4" s="768"/>
      <c r="BW4" s="768"/>
      <c r="BX4" s="768"/>
      <c r="BY4" s="768"/>
      <c r="BZ4" s="768"/>
      <c r="CA4" s="768"/>
      <c r="CB4" s="768"/>
      <c r="CC4" s="769"/>
      <c r="CD4" s="770" t="s">
        <v>221</v>
      </c>
      <c r="CE4" s="771"/>
      <c r="CF4" s="771"/>
      <c r="CG4" s="771"/>
      <c r="CH4" s="771"/>
      <c r="CI4" s="771"/>
      <c r="CJ4" s="771"/>
      <c r="CK4" s="771"/>
      <c r="CL4" s="772"/>
      <c r="CM4" s="773" t="s">
        <v>222</v>
      </c>
      <c r="CN4" s="773"/>
      <c r="CO4" s="773"/>
      <c r="CP4" s="773"/>
      <c r="CQ4" s="773"/>
      <c r="CR4" s="773"/>
      <c r="CS4" s="774" t="s">
        <v>223</v>
      </c>
      <c r="CT4" s="775"/>
      <c r="CU4" s="775"/>
      <c r="CV4" s="775"/>
      <c r="CW4" s="775"/>
      <c r="CX4" s="775"/>
      <c r="CY4" s="775"/>
      <c r="CZ4" s="775"/>
      <c r="DA4" s="776"/>
      <c r="DB4" s="755" t="s">
        <v>224</v>
      </c>
      <c r="DC4" s="756"/>
      <c r="DD4" s="756"/>
      <c r="DE4" s="756"/>
      <c r="DF4" s="756"/>
      <c r="DG4" s="756"/>
      <c r="DH4" s="756"/>
      <c r="DI4" s="756"/>
      <c r="DJ4" s="757"/>
      <c r="DK4" s="758" t="s">
        <v>225</v>
      </c>
      <c r="DL4" s="758"/>
      <c r="DM4" s="758"/>
      <c r="DN4" s="758"/>
      <c r="DO4" s="758"/>
      <c r="DP4" s="758"/>
      <c r="DQ4" s="758"/>
      <c r="DR4" s="758"/>
      <c r="DS4" s="758"/>
      <c r="DT4" s="759" t="s">
        <v>226</v>
      </c>
      <c r="DU4" s="759"/>
      <c r="DV4" s="760" t="s">
        <v>227</v>
      </c>
      <c r="DW4" s="760"/>
      <c r="DX4" s="134"/>
    </row>
    <row r="5" spans="1:130" s="146" customFormat="1" ht="157.5">
      <c r="A5" s="136" t="s">
        <v>228</v>
      </c>
      <c r="B5" s="136" t="s">
        <v>214</v>
      </c>
      <c r="C5" s="136" t="s">
        <v>229</v>
      </c>
      <c r="D5" s="136" t="s">
        <v>230</v>
      </c>
      <c r="E5" s="136" t="s">
        <v>231</v>
      </c>
      <c r="F5" s="136" t="s">
        <v>232</v>
      </c>
      <c r="G5" s="137" t="s">
        <v>233</v>
      </c>
      <c r="H5" s="137" t="s">
        <v>22</v>
      </c>
      <c r="I5" s="137" t="s">
        <v>234</v>
      </c>
      <c r="J5" s="137" t="s">
        <v>271</v>
      </c>
      <c r="K5" s="137" t="s">
        <v>26</v>
      </c>
      <c r="L5" s="137" t="s">
        <v>28</v>
      </c>
      <c r="M5" s="137" t="s">
        <v>235</v>
      </c>
      <c r="N5" s="137" t="s">
        <v>273</v>
      </c>
      <c r="O5" s="137" t="s">
        <v>272</v>
      </c>
      <c r="P5" s="137" t="s">
        <v>32</v>
      </c>
      <c r="Q5" s="137" t="s">
        <v>34</v>
      </c>
      <c r="R5" s="137" t="s">
        <v>36</v>
      </c>
      <c r="S5" s="137" t="s">
        <v>236</v>
      </c>
      <c r="T5" s="137" t="s">
        <v>40</v>
      </c>
      <c r="U5" s="137" t="s">
        <v>237</v>
      </c>
      <c r="V5" s="137" t="s">
        <v>280</v>
      </c>
      <c r="W5" s="137" t="s">
        <v>281</v>
      </c>
      <c r="X5" s="137" t="s">
        <v>238</v>
      </c>
      <c r="Y5" s="137" t="s">
        <v>46</v>
      </c>
      <c r="Z5" s="137" t="s">
        <v>239</v>
      </c>
      <c r="AA5" s="137" t="s">
        <v>50</v>
      </c>
      <c r="AB5" s="137" t="s">
        <v>52</v>
      </c>
      <c r="AC5" s="137" t="s">
        <v>54</v>
      </c>
      <c r="AD5" s="137" t="s">
        <v>56</v>
      </c>
      <c r="AE5" s="137" t="s">
        <v>58</v>
      </c>
      <c r="AF5" s="137" t="s">
        <v>60</v>
      </c>
      <c r="AG5" s="137" t="s">
        <v>240</v>
      </c>
      <c r="AH5" s="137" t="s">
        <v>64</v>
      </c>
      <c r="AI5" s="137" t="s">
        <v>66</v>
      </c>
      <c r="AJ5" s="137" t="s">
        <v>68</v>
      </c>
      <c r="AK5" s="137" t="s">
        <v>70</v>
      </c>
      <c r="AL5" s="137" t="s">
        <v>72</v>
      </c>
      <c r="AM5" s="137" t="s">
        <v>74</v>
      </c>
      <c r="AN5" s="137" t="s">
        <v>76</v>
      </c>
      <c r="AO5" s="137" t="s">
        <v>78</v>
      </c>
      <c r="AP5" s="137" t="s">
        <v>80</v>
      </c>
      <c r="AQ5" s="137" t="s">
        <v>241</v>
      </c>
      <c r="AR5" s="137" t="s">
        <v>840</v>
      </c>
      <c r="AS5" s="137" t="s">
        <v>838</v>
      </c>
      <c r="AT5" s="137" t="s">
        <v>839</v>
      </c>
      <c r="AU5" s="137" t="s">
        <v>841</v>
      </c>
      <c r="AV5" s="137" t="s">
        <v>842</v>
      </c>
      <c r="AW5" s="137" t="s">
        <v>843</v>
      </c>
      <c r="AX5" s="137" t="s">
        <v>844</v>
      </c>
      <c r="AY5" s="137" t="s">
        <v>242</v>
      </c>
      <c r="AZ5" s="137" t="s">
        <v>88</v>
      </c>
      <c r="BA5" s="137" t="s">
        <v>90</v>
      </c>
      <c r="BB5" s="137" t="s">
        <v>92</v>
      </c>
      <c r="BC5" s="137" t="s">
        <v>94</v>
      </c>
      <c r="BD5" s="137" t="s">
        <v>96</v>
      </c>
      <c r="BE5" s="137" t="s">
        <v>98</v>
      </c>
      <c r="BF5" s="137" t="s">
        <v>286</v>
      </c>
      <c r="BG5" s="137" t="s">
        <v>287</v>
      </c>
      <c r="BH5" s="137" t="s">
        <v>100</v>
      </c>
      <c r="BI5" s="137" t="s">
        <v>102</v>
      </c>
      <c r="BJ5" s="137" t="s">
        <v>243</v>
      </c>
      <c r="BK5" s="137" t="s">
        <v>244</v>
      </c>
      <c r="BL5" s="137" t="s">
        <v>245</v>
      </c>
      <c r="BM5" s="137" t="s">
        <v>246</v>
      </c>
      <c r="BN5" s="138" t="s">
        <v>247</v>
      </c>
      <c r="BO5" s="138" t="s">
        <v>112</v>
      </c>
      <c r="BP5" s="138" t="s">
        <v>114</v>
      </c>
      <c r="BQ5" s="138" t="s">
        <v>248</v>
      </c>
      <c r="BR5" s="138" t="s">
        <v>118</v>
      </c>
      <c r="BS5" s="138" t="s">
        <v>249</v>
      </c>
      <c r="BT5" s="138" t="s">
        <v>122</v>
      </c>
      <c r="BU5" s="138" t="s">
        <v>840</v>
      </c>
      <c r="BV5" s="138" t="s">
        <v>838</v>
      </c>
      <c r="BW5" s="138" t="s">
        <v>841</v>
      </c>
      <c r="BX5" s="138" t="s">
        <v>845</v>
      </c>
      <c r="BY5" s="138" t="s">
        <v>843</v>
      </c>
      <c r="BZ5" s="138" t="s">
        <v>250</v>
      </c>
      <c r="CA5" s="138" t="s">
        <v>251</v>
      </c>
      <c r="CB5" s="138" t="s">
        <v>252</v>
      </c>
      <c r="CC5" s="138" t="s">
        <v>253</v>
      </c>
      <c r="CD5" s="139" t="s">
        <v>254</v>
      </c>
      <c r="CE5" s="139" t="s">
        <v>134</v>
      </c>
      <c r="CF5" s="139" t="s">
        <v>255</v>
      </c>
      <c r="CG5" s="139" t="s">
        <v>138</v>
      </c>
      <c r="CH5" s="139" t="s">
        <v>140</v>
      </c>
      <c r="CI5" s="139" t="s">
        <v>256</v>
      </c>
      <c r="CJ5" s="139" t="s">
        <v>257</v>
      </c>
      <c r="CK5" s="139" t="s">
        <v>258</v>
      </c>
      <c r="CL5" s="139" t="s">
        <v>259</v>
      </c>
      <c r="CM5" s="130" t="s">
        <v>147</v>
      </c>
      <c r="CN5" s="130" t="s">
        <v>149</v>
      </c>
      <c r="CO5" s="130" t="s">
        <v>260</v>
      </c>
      <c r="CP5" s="130" t="s">
        <v>153</v>
      </c>
      <c r="CQ5" s="130" t="s">
        <v>155</v>
      </c>
      <c r="CR5" s="130" t="s">
        <v>261</v>
      </c>
      <c r="CS5" s="140" t="s">
        <v>262</v>
      </c>
      <c r="CT5" s="140" t="s">
        <v>263</v>
      </c>
      <c r="CU5" s="140" t="s">
        <v>264</v>
      </c>
      <c r="CV5" s="140" t="s">
        <v>165</v>
      </c>
      <c r="CW5" s="140" t="s">
        <v>166</v>
      </c>
      <c r="CX5" s="140" t="s">
        <v>919</v>
      </c>
      <c r="CY5" s="140" t="s">
        <v>265</v>
      </c>
      <c r="CZ5" s="140" t="s">
        <v>167</v>
      </c>
      <c r="DA5" s="140" t="s">
        <v>266</v>
      </c>
      <c r="DB5" s="141" t="s">
        <v>262</v>
      </c>
      <c r="DC5" s="141" t="s">
        <v>263</v>
      </c>
      <c r="DD5" s="141" t="s">
        <v>264</v>
      </c>
      <c r="DE5" s="141" t="s">
        <v>165</v>
      </c>
      <c r="DF5" s="141" t="s">
        <v>166</v>
      </c>
      <c r="DG5" s="141" t="s">
        <v>919</v>
      </c>
      <c r="DH5" s="141" t="s">
        <v>265</v>
      </c>
      <c r="DI5" s="141" t="s">
        <v>167</v>
      </c>
      <c r="DJ5" s="141" t="s">
        <v>266</v>
      </c>
      <c r="DK5" s="131" t="s">
        <v>170</v>
      </c>
      <c r="DL5" s="131" t="s">
        <v>172</v>
      </c>
      <c r="DM5" s="131" t="s">
        <v>173</v>
      </c>
      <c r="DN5" s="131" t="s">
        <v>174</v>
      </c>
      <c r="DO5" s="131" t="s">
        <v>175</v>
      </c>
      <c r="DP5" s="131" t="s">
        <v>177</v>
      </c>
      <c r="DQ5" s="131" t="s">
        <v>178</v>
      </c>
      <c r="DR5" s="131" t="s">
        <v>179</v>
      </c>
      <c r="DS5" s="131" t="s">
        <v>267</v>
      </c>
      <c r="DT5" s="142" t="s">
        <v>170</v>
      </c>
      <c r="DU5" s="142" t="s">
        <v>172</v>
      </c>
      <c r="DV5" s="143" t="s">
        <v>175</v>
      </c>
      <c r="DW5" s="143" t="s">
        <v>177</v>
      </c>
      <c r="DX5" s="144" t="s">
        <v>268</v>
      </c>
      <c r="DY5" s="145" t="s">
        <v>269</v>
      </c>
    </row>
    <row r="6" spans="1:130" s="135" customFormat="1" ht="15.75">
      <c r="A6" s="151"/>
      <c r="B6" s="151"/>
      <c r="C6" s="151"/>
      <c r="D6" s="151"/>
      <c r="E6" s="151"/>
      <c r="F6" s="151"/>
      <c r="G6" s="152" t="s">
        <v>19</v>
      </c>
      <c r="H6" s="152" t="s">
        <v>21</v>
      </c>
      <c r="I6" s="152" t="s">
        <v>23</v>
      </c>
      <c r="J6" s="152" t="s">
        <v>270</v>
      </c>
      <c r="K6" s="152" t="s">
        <v>25</v>
      </c>
      <c r="L6" s="152" t="s">
        <v>27</v>
      </c>
      <c r="M6" s="152" t="s">
        <v>29</v>
      </c>
      <c r="N6" s="152" t="s">
        <v>284</v>
      </c>
      <c r="O6" s="152" t="s">
        <v>285</v>
      </c>
      <c r="P6" s="152" t="s">
        <v>31</v>
      </c>
      <c r="Q6" s="152" t="s">
        <v>33</v>
      </c>
      <c r="R6" s="152" t="s">
        <v>35</v>
      </c>
      <c r="S6" s="152" t="s">
        <v>37</v>
      </c>
      <c r="T6" s="152" t="s">
        <v>39</v>
      </c>
      <c r="U6" s="152" t="s">
        <v>41</v>
      </c>
      <c r="V6" s="152" t="s">
        <v>276</v>
      </c>
      <c r="W6" s="152" t="s">
        <v>277</v>
      </c>
      <c r="X6" s="153"/>
      <c r="Y6" s="152" t="s">
        <v>45</v>
      </c>
      <c r="Z6" s="152" t="s">
        <v>47</v>
      </c>
      <c r="AA6" s="152" t="s">
        <v>49</v>
      </c>
      <c r="AB6" s="152" t="s">
        <v>51</v>
      </c>
      <c r="AC6" s="152" t="s">
        <v>53</v>
      </c>
      <c r="AD6" s="152" t="s">
        <v>55</v>
      </c>
      <c r="AE6" s="152" t="s">
        <v>57</v>
      </c>
      <c r="AF6" s="152" t="s">
        <v>59</v>
      </c>
      <c r="AG6" s="152" t="s">
        <v>61</v>
      </c>
      <c r="AH6" s="152" t="s">
        <v>63</v>
      </c>
      <c r="AI6" s="152" t="s">
        <v>65</v>
      </c>
      <c r="AJ6" s="152" t="s">
        <v>67</v>
      </c>
      <c r="AK6" s="152" t="s">
        <v>69</v>
      </c>
      <c r="AL6" s="152" t="s">
        <v>71</v>
      </c>
      <c r="AM6" s="152" t="s">
        <v>73</v>
      </c>
      <c r="AN6" s="152" t="s">
        <v>75</v>
      </c>
      <c r="AO6" s="152" t="s">
        <v>77</v>
      </c>
      <c r="AP6" s="152" t="s">
        <v>79</v>
      </c>
      <c r="AQ6" s="152" t="s">
        <v>81</v>
      </c>
      <c r="AR6" s="152" t="s">
        <v>826</v>
      </c>
      <c r="AS6" s="152" t="s">
        <v>827</v>
      </c>
      <c r="AT6" s="152" t="s">
        <v>828</v>
      </c>
      <c r="AU6" s="152" t="s">
        <v>829</v>
      </c>
      <c r="AV6" s="152" t="s">
        <v>830</v>
      </c>
      <c r="AW6" s="152" t="s">
        <v>831</v>
      </c>
      <c r="AX6" s="152" t="s">
        <v>832</v>
      </c>
      <c r="AY6" s="152" t="s">
        <v>85</v>
      </c>
      <c r="AZ6" s="152" t="s">
        <v>87</v>
      </c>
      <c r="BA6" s="152" t="s">
        <v>89</v>
      </c>
      <c r="BB6" s="152" t="s">
        <v>91</v>
      </c>
      <c r="BC6" s="152" t="s">
        <v>93</v>
      </c>
      <c r="BD6" s="152" t="s">
        <v>95</v>
      </c>
      <c r="BE6" s="152" t="s">
        <v>97</v>
      </c>
      <c r="BF6" s="152" t="s">
        <v>282</v>
      </c>
      <c r="BG6" s="152" t="s">
        <v>283</v>
      </c>
      <c r="BH6" s="152" t="s">
        <v>99</v>
      </c>
      <c r="BI6" s="152" t="s">
        <v>101</v>
      </c>
      <c r="BJ6" s="152"/>
      <c r="BK6" s="152"/>
      <c r="BL6" s="152"/>
      <c r="BM6" s="152"/>
      <c r="BN6" s="154" t="s">
        <v>109</v>
      </c>
      <c r="BO6" s="154" t="s">
        <v>111</v>
      </c>
      <c r="BP6" s="154" t="s">
        <v>113</v>
      </c>
      <c r="BQ6" s="154"/>
      <c r="BR6" s="154" t="s">
        <v>117</v>
      </c>
      <c r="BS6" s="154" t="s">
        <v>119</v>
      </c>
      <c r="BT6" s="154" t="s">
        <v>121</v>
      </c>
      <c r="BU6" s="154" t="s">
        <v>833</v>
      </c>
      <c r="BV6" s="154" t="s">
        <v>834</v>
      </c>
      <c r="BW6" s="154" t="s">
        <v>835</v>
      </c>
      <c r="BX6" s="154" t="s">
        <v>836</v>
      </c>
      <c r="BY6" s="154" t="s">
        <v>837</v>
      </c>
      <c r="BZ6" s="154"/>
      <c r="CA6" s="154"/>
      <c r="CB6" s="154"/>
      <c r="CC6" s="154"/>
      <c r="CD6" s="155" t="s">
        <v>131</v>
      </c>
      <c r="CE6" s="155" t="s">
        <v>133</v>
      </c>
      <c r="CF6" s="155"/>
      <c r="CG6" s="155" t="s">
        <v>137</v>
      </c>
      <c r="CH6" s="155" t="s">
        <v>139</v>
      </c>
      <c r="CI6" s="155"/>
      <c r="CJ6" s="155"/>
      <c r="CK6" s="155"/>
      <c r="CL6" s="155"/>
      <c r="CM6" s="156" t="s">
        <v>146</v>
      </c>
      <c r="CN6" s="156" t="s">
        <v>148</v>
      </c>
      <c r="CO6" s="156" t="s">
        <v>150</v>
      </c>
      <c r="CP6" s="156" t="s">
        <v>152</v>
      </c>
      <c r="CQ6" s="156" t="s">
        <v>154</v>
      </c>
      <c r="CR6" s="156"/>
      <c r="CS6" s="157"/>
      <c r="CT6" s="157"/>
      <c r="CU6" s="157"/>
      <c r="CV6" s="157"/>
      <c r="CW6" s="157"/>
      <c r="CX6" s="157"/>
      <c r="CY6" s="157"/>
      <c r="CZ6" s="157"/>
      <c r="DA6" s="157"/>
      <c r="DB6" s="158"/>
      <c r="DC6" s="158"/>
      <c r="DD6" s="158"/>
      <c r="DE6" s="158"/>
      <c r="DF6" s="158"/>
      <c r="DG6" s="158"/>
      <c r="DH6" s="158"/>
      <c r="DI6" s="158"/>
      <c r="DJ6" s="158"/>
      <c r="DK6" s="159"/>
      <c r="DL6" s="159"/>
      <c r="DM6" s="159"/>
      <c r="DN6" s="159"/>
      <c r="DO6" s="159"/>
      <c r="DP6" s="159"/>
      <c r="DQ6" s="159"/>
      <c r="DR6" s="159"/>
      <c r="DS6" s="159"/>
      <c r="DT6" s="132"/>
      <c r="DU6" s="132"/>
      <c r="DV6" s="133"/>
      <c r="DW6" s="133"/>
      <c r="DX6" s="160"/>
      <c r="DY6" s="161"/>
    </row>
    <row r="7" spans="1:130" s="135" customFormat="1" ht="47.25">
      <c r="A7" s="148">
        <f>'2. CFR Return'!E4</f>
        <v>2010</v>
      </c>
      <c r="B7" s="148" t="str">
        <f>'2. CFR Return'!E3</f>
        <v>Adderley Primary School</v>
      </c>
      <c r="C7" s="148" t="str">
        <f>H1</f>
        <v xml:space="preserve"> Quarter 1 2025-26</v>
      </c>
      <c r="D7" s="148"/>
      <c r="E7" s="148" t="str">
        <f>'2. CFR Return'!E5</f>
        <v>Quarter 1</v>
      </c>
      <c r="F7" s="148"/>
      <c r="G7" s="149">
        <f>'2. CFR Return'!$S15</f>
        <v>658744.0682018986</v>
      </c>
      <c r="H7" s="149">
        <f>'2. CFR Return'!$S16</f>
        <v>0</v>
      </c>
      <c r="I7" s="149">
        <f>'2. CFR Return'!$S17</f>
        <v>0</v>
      </c>
      <c r="J7" s="149">
        <f>'2. CFR Return'!$S18</f>
        <v>0</v>
      </c>
      <c r="K7" s="149">
        <f>'2. CFR Return'!$S19</f>
        <v>0</v>
      </c>
      <c r="L7" s="149">
        <f>'2. CFR Return'!$S20</f>
        <v>8221</v>
      </c>
      <c r="M7" s="149">
        <f>'2. CFR Return'!$S21</f>
        <v>0</v>
      </c>
      <c r="N7" s="149">
        <f>'2. CFR Return'!$S22</f>
        <v>0</v>
      </c>
      <c r="O7" s="149">
        <f>'2. CFR Return'!$S23</f>
        <v>0</v>
      </c>
      <c r="P7" s="149">
        <f>'2. CFR Return'!$S24</f>
        <v>0</v>
      </c>
      <c r="Q7" s="149">
        <f>'2. CFR Return'!$S25</f>
        <v>0</v>
      </c>
      <c r="R7" s="149">
        <f>'2. CFR Return'!$S26</f>
        <v>0</v>
      </c>
      <c r="S7" s="149">
        <f>'2. CFR Return'!$S27</f>
        <v>0</v>
      </c>
      <c r="T7" s="149">
        <f>'2. CFR Return'!$S28</f>
        <v>0</v>
      </c>
      <c r="U7" s="149">
        <f>'2. CFR Return'!$S29</f>
        <v>0</v>
      </c>
      <c r="V7" s="149"/>
      <c r="W7" s="149"/>
      <c r="X7" s="149">
        <f>SUM(G7:W7)</f>
        <v>666965.0682018986</v>
      </c>
      <c r="Y7" s="149">
        <f>'2. CFR Return'!$S32</f>
        <v>0</v>
      </c>
      <c r="Z7" s="149">
        <f>'2. CFR Return'!$S33</f>
        <v>0</v>
      </c>
      <c r="AA7" s="149">
        <f>'2. CFR Return'!$S34</f>
        <v>0</v>
      </c>
      <c r="AB7" s="149">
        <f>'2. CFR Return'!$S35</f>
        <v>0</v>
      </c>
      <c r="AC7" s="149">
        <f>'2. CFR Return'!$S36</f>
        <v>0</v>
      </c>
      <c r="AD7" s="149">
        <f>'2. CFR Return'!$S37</f>
        <v>0</v>
      </c>
      <c r="AE7" s="149">
        <f>'2. CFR Return'!$S38</f>
        <v>0</v>
      </c>
      <c r="AF7" s="149">
        <f>'2. CFR Return'!$S39</f>
        <v>0</v>
      </c>
      <c r="AG7" s="149">
        <f>'2. CFR Return'!$S40</f>
        <v>0</v>
      </c>
      <c r="AH7" s="149">
        <f>'2. CFR Return'!$S41</f>
        <v>0</v>
      </c>
      <c r="AI7" s="149">
        <f>'2. CFR Return'!$S42</f>
        <v>0</v>
      </c>
      <c r="AJ7" s="149">
        <f>'2. CFR Return'!$S43</f>
        <v>0</v>
      </c>
      <c r="AK7" s="149">
        <f>'2. CFR Return'!$S44</f>
        <v>0</v>
      </c>
      <c r="AL7" s="149">
        <f>'2. CFR Return'!$S45</f>
        <v>0</v>
      </c>
      <c r="AM7" s="149">
        <f>'2. CFR Return'!$S46</f>
        <v>0</v>
      </c>
      <c r="AN7" s="149">
        <f>'2. CFR Return'!$S47</f>
        <v>0</v>
      </c>
      <c r="AO7" s="149">
        <f>'2. CFR Return'!$S48</f>
        <v>11792.43</v>
      </c>
      <c r="AP7" s="149">
        <f>'2. CFR Return'!$S49</f>
        <v>0</v>
      </c>
      <c r="AQ7" s="149">
        <f>'2. CFR Return'!$S50</f>
        <v>0</v>
      </c>
      <c r="AR7" s="149">
        <f>'2. CFR Return'!$S51</f>
        <v>0</v>
      </c>
      <c r="AS7" s="149">
        <f>'2. CFR Return'!$S52</f>
        <v>0</v>
      </c>
      <c r="AT7" s="149">
        <f>'2. CFR Return'!$S53</f>
        <v>0</v>
      </c>
      <c r="AU7" s="149">
        <f>'2. CFR Return'!$S54</f>
        <v>0</v>
      </c>
      <c r="AV7" s="149">
        <f>'2. CFR Return'!$S55</f>
        <v>0</v>
      </c>
      <c r="AW7" s="149">
        <f>'2. CFR Return'!$S56</f>
        <v>0</v>
      </c>
      <c r="AX7" s="149">
        <f>'2. CFR Return'!$S57</f>
        <v>0</v>
      </c>
      <c r="AY7" s="149">
        <f>'2. CFR Return'!$S58</f>
        <v>0</v>
      </c>
      <c r="AZ7" s="149">
        <f>'2. CFR Return'!$S59</f>
        <v>0</v>
      </c>
      <c r="BA7" s="149">
        <f>'2. CFR Return'!$S60</f>
        <v>0</v>
      </c>
      <c r="BB7" s="149">
        <f>'2. CFR Return'!$S61</f>
        <v>0</v>
      </c>
      <c r="BC7" s="149">
        <f>'2. CFR Return'!$S62</f>
        <v>0</v>
      </c>
      <c r="BD7" s="149">
        <f>'2. CFR Return'!$S63</f>
        <v>0</v>
      </c>
      <c r="BE7" s="149">
        <f>'2. CFR Return'!$S64</f>
        <v>2731.8799999999997</v>
      </c>
      <c r="BF7" s="149">
        <f>'2. CFR Return'!$S65</f>
        <v>0</v>
      </c>
      <c r="BG7" s="149">
        <f>'2. CFR Return'!$S66</f>
        <v>0</v>
      </c>
      <c r="BH7" s="149">
        <f>'2. CFR Return'!$S67</f>
        <v>0</v>
      </c>
      <c r="BI7" s="149">
        <f>'2. CFR Return'!$S68</f>
        <v>0</v>
      </c>
      <c r="BJ7" s="149">
        <f>SUM(Y7:BI7)</f>
        <v>14524.31</v>
      </c>
      <c r="BK7" s="149">
        <f>'2. CFR Return'!$S13</f>
        <v>543637.67000000062</v>
      </c>
      <c r="BL7" s="149">
        <f>X7-BJ7</f>
        <v>652440.75820189854</v>
      </c>
      <c r="BM7" s="149">
        <f>BK7+BL7</f>
        <v>1196078.4282018992</v>
      </c>
      <c r="BN7" s="149">
        <f>'2. CFR Return'!$S79</f>
        <v>0</v>
      </c>
      <c r="BO7" s="149">
        <f>'2. CFR Return'!S80</f>
        <v>0</v>
      </c>
      <c r="BP7" s="149">
        <f>'2. CFR Return'!$S81</f>
        <v>0</v>
      </c>
      <c r="BQ7" s="149">
        <f>SUM(BN7:BP7)</f>
        <v>0</v>
      </c>
      <c r="BR7" s="149">
        <f>'2. CFR Return'!$S84</f>
        <v>0</v>
      </c>
      <c r="BS7" s="149">
        <f>'2. CFR Return'!$S85</f>
        <v>0</v>
      </c>
      <c r="BT7" s="149">
        <f>'2. CFR Return'!$S86</f>
        <v>0</v>
      </c>
      <c r="BU7" s="149">
        <f>'2. CFR Return'!$S87</f>
        <v>0</v>
      </c>
      <c r="BV7" s="149">
        <f>'2. CFR Return'!$S88</f>
        <v>0</v>
      </c>
      <c r="BW7" s="149">
        <f>'2. CFR Return'!$S89</f>
        <v>0</v>
      </c>
      <c r="BX7" s="149">
        <f>'2. CFR Return'!$S90</f>
        <v>0</v>
      </c>
      <c r="BY7" s="149">
        <f>'2. CFR Return'!$S91</f>
        <v>0</v>
      </c>
      <c r="BZ7" s="149">
        <f>SUM(BR7:BY7)</f>
        <v>0</v>
      </c>
      <c r="CA7" s="149">
        <f>'2. CFR Return'!$S77</f>
        <v>145977.87</v>
      </c>
      <c r="CB7" s="149">
        <f>BQ7-BZ7</f>
        <v>0</v>
      </c>
      <c r="CC7" s="149">
        <f>CA7+CB7</f>
        <v>145977.87</v>
      </c>
      <c r="CD7" s="149">
        <f>'2. CFR Return'!$S102</f>
        <v>0</v>
      </c>
      <c r="CE7" s="149">
        <f>'2. CFR Return'!$S103</f>
        <v>0</v>
      </c>
      <c r="CF7" s="149">
        <f>CD7+CE7</f>
        <v>0</v>
      </c>
      <c r="CG7" s="149">
        <f>'2. CFR Return'!$S106</f>
        <v>0</v>
      </c>
      <c r="CH7" s="149">
        <f>'2. CFR Return'!$S107</f>
        <v>0</v>
      </c>
      <c r="CI7" s="149">
        <f>CG7+CH7</f>
        <v>0</v>
      </c>
      <c r="CJ7" s="149">
        <f>'2. CFR Return'!$S100</f>
        <v>0</v>
      </c>
      <c r="CK7" s="149">
        <f>CF7-CI7</f>
        <v>0</v>
      </c>
      <c r="CL7" s="149">
        <f>CJ7+CK7</f>
        <v>0</v>
      </c>
      <c r="CM7" s="149">
        <f>'2. CFR Return'!$S119</f>
        <v>1196078.4282018992</v>
      </c>
      <c r="CN7" s="149">
        <f>'2. CFR Return'!$S120</f>
        <v>0</v>
      </c>
      <c r="CO7" s="149">
        <f>'2. CFR Return'!$S121</f>
        <v>145977.87</v>
      </c>
      <c r="CP7" s="149">
        <f>'2. CFR Return'!$S122</f>
        <v>0</v>
      </c>
      <c r="CQ7" s="149">
        <f>'2. CFR Return'!$S123</f>
        <v>0</v>
      </c>
      <c r="CR7" s="149">
        <f>SUM(CM7:CQ7)</f>
        <v>1342056.298201899</v>
      </c>
      <c r="CS7" s="149">
        <f>+'2. CFR Return'!K130</f>
        <v>0</v>
      </c>
      <c r="CT7" s="149">
        <f>+'2. CFR Return'!K133</f>
        <v>0</v>
      </c>
      <c r="CU7" s="149">
        <f>+'2. CFR Return'!K134</f>
        <v>0</v>
      </c>
      <c r="CV7" s="149">
        <f>CS7-CT7+CU7</f>
        <v>0</v>
      </c>
      <c r="CW7" s="149">
        <f>+'2. CFR Return'!K138</f>
        <v>0</v>
      </c>
      <c r="CX7" s="149">
        <f>'2. CFR Return'!K139</f>
        <v>0</v>
      </c>
      <c r="CY7" s="149">
        <f>+'2. CFR Return'!K140</f>
        <v>0</v>
      </c>
      <c r="CZ7" s="149">
        <f>+'2. CFR Return'!K141</f>
        <v>0</v>
      </c>
      <c r="DA7" s="149">
        <f>SUM(CV7:CZ7)</f>
        <v>0</v>
      </c>
      <c r="DB7" s="149">
        <f>+'2. CFR Return'!S130</f>
        <v>0</v>
      </c>
      <c r="DC7" s="149">
        <f>+'2. CFR Return'!S133</f>
        <v>0</v>
      </c>
      <c r="DD7" s="149">
        <f>+'2. CFR Return'!S134</f>
        <v>0</v>
      </c>
      <c r="DE7" s="149">
        <f>DB7-DC7+DD7</f>
        <v>0</v>
      </c>
      <c r="DF7" s="149">
        <f>+'2. CFR Return'!S138</f>
        <v>0</v>
      </c>
      <c r="DG7" s="149">
        <f>'2. CFR Return'!S139</f>
        <v>0</v>
      </c>
      <c r="DH7" s="149">
        <f>+'2. CFR Return'!S140</f>
        <v>0</v>
      </c>
      <c r="DI7" s="149">
        <f>+'2. CFR Return'!S141</f>
        <v>0</v>
      </c>
      <c r="DJ7" s="149">
        <f>SUM(DE7:DI7)</f>
        <v>0</v>
      </c>
      <c r="DK7" s="149">
        <f>+'2. CFR Return'!$S148</f>
        <v>0</v>
      </c>
      <c r="DL7" s="149">
        <f>+'2. CFR Return'!$S149</f>
        <v>0</v>
      </c>
      <c r="DM7" s="149">
        <f>+'2. CFR Return'!$S150</f>
        <v>0</v>
      </c>
      <c r="DN7" s="149">
        <f>+'2. CFR Return'!$S151</f>
        <v>0</v>
      </c>
      <c r="DO7" s="149">
        <f>+'2. CFR Return'!$S152</f>
        <v>0</v>
      </c>
      <c r="DP7" s="149">
        <f>+'2. CFR Return'!$S153</f>
        <v>0</v>
      </c>
      <c r="DQ7" s="149">
        <f>+'2. CFR Return'!$S154</f>
        <v>0</v>
      </c>
      <c r="DR7" s="149">
        <f>+'2. CFR Return'!$S155</f>
        <v>0</v>
      </c>
      <c r="DS7" s="149">
        <f>SUM(DK7:DR7)</f>
        <v>0</v>
      </c>
      <c r="DT7" s="149">
        <f>+'2. CFR Return'!S161</f>
        <v>0</v>
      </c>
      <c r="DU7" s="149">
        <f>+'2. CFR Return'!S162</f>
        <v>0</v>
      </c>
      <c r="DV7" s="149">
        <f>+'2. CFR Return'!S165</f>
        <v>0</v>
      </c>
      <c r="DW7" s="149">
        <f>+'2. CFR Return'!S166</f>
        <v>0</v>
      </c>
      <c r="DX7" s="149">
        <f>+'2. CFR Return'!S168</f>
        <v>0</v>
      </c>
      <c r="DY7" s="147">
        <f>+'2. CFR Return'!S172</f>
        <v>1342056.298201899</v>
      </c>
      <c r="DZ7" s="162">
        <f>+CR7-DA7-DJ7-DS7-DT7-DU7-DV7-DW7-DX7</f>
        <v>1342056.298201899</v>
      </c>
    </row>
  </sheetData>
  <mergeCells count="10">
    <mergeCell ref="DB4:DJ4"/>
    <mergeCell ref="DK4:DS4"/>
    <mergeCell ref="DT4:DU4"/>
    <mergeCell ref="DV4:DW4"/>
    <mergeCell ref="A4:F4"/>
    <mergeCell ref="G4:BM4"/>
    <mergeCell ref="BN4:CC4"/>
    <mergeCell ref="CD4:CL4"/>
    <mergeCell ref="CM4:CR4"/>
    <mergeCell ref="CS4:DA4"/>
  </mergeCells>
  <pageMargins left="0.7" right="0.7" top="0.75" bottom="0.75" header="0.3" footer="0.3"/>
  <headerFooter>
    <oddFooter>&amp;C_x000D_&amp;1#&amp;"Calibri"&amp;10&amp;K000000 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FF00"/>
  </sheetPr>
  <dimension ref="A1:CS7"/>
  <sheetViews>
    <sheetView workbookViewId="0">
      <selection activeCell="CH14" sqref="CH14"/>
    </sheetView>
  </sheetViews>
  <sheetFormatPr defaultRowHeight="15"/>
  <sheetData>
    <row r="1" spans="1:97" s="129" customFormat="1" ht="15.75">
      <c r="A1" s="127" t="str">
        <f>YTD!A1</f>
        <v>Birmingham Financial Monitoring Return 2025-26</v>
      </c>
      <c r="B1" s="128"/>
      <c r="H1" s="129" t="str">
        <f>YTD!H1</f>
        <v xml:space="preserve"> Quarter 1 2025-26</v>
      </c>
    </row>
    <row r="2" spans="1:97" s="129" customFormat="1" ht="15.75">
      <c r="A2" s="127" t="str">
        <f>YTD!A2</f>
        <v xml:space="preserve">LA Data Sheet - 2025-26 </v>
      </c>
      <c r="B2" s="128"/>
      <c r="C2" s="127" t="s">
        <v>342</v>
      </c>
    </row>
    <row r="3" spans="1:97" s="129" customFormat="1" ht="15.75">
      <c r="A3" s="150"/>
      <c r="B3" s="150"/>
    </row>
    <row r="4" spans="1:97" s="135" customFormat="1" ht="12.75" customHeight="1">
      <c r="A4" s="761" t="s">
        <v>218</v>
      </c>
      <c r="B4" s="762"/>
      <c r="C4" s="762"/>
      <c r="D4" s="762"/>
      <c r="E4" s="762"/>
      <c r="F4" s="763"/>
      <c r="G4" s="764" t="s">
        <v>219</v>
      </c>
      <c r="H4" s="765"/>
      <c r="I4" s="765"/>
      <c r="J4" s="765"/>
      <c r="K4" s="765"/>
      <c r="L4" s="765"/>
      <c r="M4" s="765"/>
      <c r="N4" s="765"/>
      <c r="O4" s="765"/>
      <c r="P4" s="765"/>
      <c r="Q4" s="765"/>
      <c r="R4" s="765"/>
      <c r="S4" s="765"/>
      <c r="T4" s="765"/>
      <c r="U4" s="765"/>
      <c r="V4" s="765"/>
      <c r="W4" s="765"/>
      <c r="X4" s="765"/>
      <c r="Y4" s="765"/>
      <c r="Z4" s="765"/>
      <c r="AA4" s="765"/>
      <c r="AB4" s="765"/>
      <c r="AC4" s="765"/>
      <c r="AD4" s="765"/>
      <c r="AE4" s="765"/>
      <c r="AF4" s="765"/>
      <c r="AG4" s="765"/>
      <c r="AH4" s="765"/>
      <c r="AI4" s="765"/>
      <c r="AJ4" s="765"/>
      <c r="AK4" s="765"/>
      <c r="AL4" s="765"/>
      <c r="AM4" s="765"/>
      <c r="AN4" s="765"/>
      <c r="AO4" s="765"/>
      <c r="AP4" s="765"/>
      <c r="AQ4" s="765"/>
      <c r="AR4" s="765"/>
      <c r="AS4" s="765"/>
      <c r="AT4" s="765"/>
      <c r="AU4" s="765"/>
      <c r="AV4" s="765"/>
      <c r="AW4" s="765"/>
      <c r="AX4" s="765"/>
      <c r="AY4" s="765"/>
      <c r="AZ4" s="765"/>
      <c r="BA4" s="765"/>
      <c r="BB4" s="765"/>
      <c r="BC4" s="765"/>
      <c r="BD4" s="765"/>
      <c r="BE4" s="765"/>
      <c r="BF4" s="765"/>
      <c r="BG4" s="765"/>
      <c r="BH4" s="765"/>
      <c r="BI4" s="765"/>
      <c r="BJ4" s="765"/>
      <c r="BK4" s="765"/>
      <c r="BL4" s="765"/>
      <c r="BM4" s="766"/>
      <c r="BN4" s="767" t="s">
        <v>220</v>
      </c>
      <c r="BO4" s="768"/>
      <c r="BP4" s="768"/>
      <c r="BQ4" s="768"/>
      <c r="BR4" s="768"/>
      <c r="BS4" s="768"/>
      <c r="BT4" s="768"/>
      <c r="BU4" s="768"/>
      <c r="BV4" s="768"/>
      <c r="BW4" s="768"/>
      <c r="BX4" s="768"/>
      <c r="BY4" s="768"/>
      <c r="BZ4" s="768"/>
      <c r="CA4" s="768"/>
      <c r="CB4" s="768"/>
      <c r="CC4" s="769"/>
      <c r="CD4" s="770" t="s">
        <v>221</v>
      </c>
      <c r="CE4" s="771"/>
      <c r="CF4" s="771"/>
      <c r="CG4" s="771"/>
      <c r="CH4" s="771"/>
      <c r="CI4" s="771"/>
      <c r="CJ4" s="771"/>
      <c r="CK4" s="771"/>
      <c r="CL4" s="772"/>
      <c r="CM4" s="773" t="s">
        <v>222</v>
      </c>
      <c r="CN4" s="773"/>
      <c r="CO4" s="773"/>
      <c r="CP4" s="773"/>
      <c r="CQ4" s="773"/>
      <c r="CR4" s="773"/>
    </row>
    <row r="5" spans="1:97" s="146" customFormat="1" ht="157.5">
      <c r="A5" s="136" t="s">
        <v>228</v>
      </c>
      <c r="B5" s="136" t="s">
        <v>214</v>
      </c>
      <c r="C5" s="136" t="s">
        <v>229</v>
      </c>
      <c r="D5" s="136" t="s">
        <v>230</v>
      </c>
      <c r="E5" s="136" t="s">
        <v>231</v>
      </c>
      <c r="F5" s="136" t="s">
        <v>232</v>
      </c>
      <c r="G5" s="137" t="s">
        <v>233</v>
      </c>
      <c r="H5" s="137" t="s">
        <v>22</v>
      </c>
      <c r="I5" s="137" t="s">
        <v>234</v>
      </c>
      <c r="J5" s="137" t="s">
        <v>271</v>
      </c>
      <c r="K5" s="137" t="s">
        <v>26</v>
      </c>
      <c r="L5" s="137" t="s">
        <v>28</v>
      </c>
      <c r="M5" s="137" t="s">
        <v>235</v>
      </c>
      <c r="N5" s="137" t="s">
        <v>273</v>
      </c>
      <c r="O5" s="137" t="s">
        <v>272</v>
      </c>
      <c r="P5" s="137" t="s">
        <v>32</v>
      </c>
      <c r="Q5" s="137" t="s">
        <v>34</v>
      </c>
      <c r="R5" s="137" t="s">
        <v>36</v>
      </c>
      <c r="S5" s="137" t="s">
        <v>236</v>
      </c>
      <c r="T5" s="137" t="s">
        <v>40</v>
      </c>
      <c r="U5" s="137" t="s">
        <v>237</v>
      </c>
      <c r="V5" s="137" t="s">
        <v>280</v>
      </c>
      <c r="W5" s="137" t="s">
        <v>281</v>
      </c>
      <c r="X5" s="137" t="s">
        <v>238</v>
      </c>
      <c r="Y5" s="137" t="s">
        <v>46</v>
      </c>
      <c r="Z5" s="137" t="s">
        <v>239</v>
      </c>
      <c r="AA5" s="137" t="s">
        <v>50</v>
      </c>
      <c r="AB5" s="137" t="s">
        <v>52</v>
      </c>
      <c r="AC5" s="137" t="s">
        <v>54</v>
      </c>
      <c r="AD5" s="137" t="s">
        <v>56</v>
      </c>
      <c r="AE5" s="137" t="s">
        <v>58</v>
      </c>
      <c r="AF5" s="137" t="s">
        <v>60</v>
      </c>
      <c r="AG5" s="137" t="s">
        <v>240</v>
      </c>
      <c r="AH5" s="137" t="s">
        <v>64</v>
      </c>
      <c r="AI5" s="137" t="s">
        <v>66</v>
      </c>
      <c r="AJ5" s="137" t="s">
        <v>68</v>
      </c>
      <c r="AK5" s="137" t="s">
        <v>70</v>
      </c>
      <c r="AL5" s="137" t="s">
        <v>72</v>
      </c>
      <c r="AM5" s="137" t="s">
        <v>74</v>
      </c>
      <c r="AN5" s="137" t="s">
        <v>76</v>
      </c>
      <c r="AO5" s="137" t="s">
        <v>78</v>
      </c>
      <c r="AP5" s="137" t="s">
        <v>80</v>
      </c>
      <c r="AQ5" s="137" t="s">
        <v>241</v>
      </c>
      <c r="AR5" s="137" t="s">
        <v>840</v>
      </c>
      <c r="AS5" s="137" t="s">
        <v>838</v>
      </c>
      <c r="AT5" s="137" t="s">
        <v>839</v>
      </c>
      <c r="AU5" s="137" t="s">
        <v>841</v>
      </c>
      <c r="AV5" s="137" t="s">
        <v>842</v>
      </c>
      <c r="AW5" s="137" t="s">
        <v>843</v>
      </c>
      <c r="AX5" s="137" t="s">
        <v>844</v>
      </c>
      <c r="AY5" s="137" t="s">
        <v>242</v>
      </c>
      <c r="AZ5" s="137" t="s">
        <v>88</v>
      </c>
      <c r="BA5" s="137" t="s">
        <v>90</v>
      </c>
      <c r="BB5" s="137" t="s">
        <v>92</v>
      </c>
      <c r="BC5" s="137" t="s">
        <v>94</v>
      </c>
      <c r="BD5" s="137" t="s">
        <v>96</v>
      </c>
      <c r="BE5" s="137" t="s">
        <v>98</v>
      </c>
      <c r="BF5" s="137" t="s">
        <v>286</v>
      </c>
      <c r="BG5" s="137" t="s">
        <v>287</v>
      </c>
      <c r="BH5" s="137" t="s">
        <v>100</v>
      </c>
      <c r="BI5" s="137" t="s">
        <v>102</v>
      </c>
      <c r="BJ5" s="137" t="s">
        <v>243</v>
      </c>
      <c r="BK5" s="137" t="s">
        <v>244</v>
      </c>
      <c r="BL5" s="137" t="s">
        <v>245</v>
      </c>
      <c r="BM5" s="137" t="s">
        <v>246</v>
      </c>
      <c r="BN5" s="138" t="s">
        <v>247</v>
      </c>
      <c r="BO5" s="138" t="s">
        <v>112</v>
      </c>
      <c r="BP5" s="138" t="s">
        <v>114</v>
      </c>
      <c r="BQ5" s="138" t="s">
        <v>248</v>
      </c>
      <c r="BR5" s="138" t="s">
        <v>118</v>
      </c>
      <c r="BS5" s="138" t="s">
        <v>249</v>
      </c>
      <c r="BT5" s="138" t="s">
        <v>122</v>
      </c>
      <c r="BU5" s="138" t="s">
        <v>840</v>
      </c>
      <c r="BV5" s="138" t="s">
        <v>838</v>
      </c>
      <c r="BW5" s="138" t="s">
        <v>841</v>
      </c>
      <c r="BX5" s="138" t="s">
        <v>845</v>
      </c>
      <c r="BY5" s="138" t="s">
        <v>843</v>
      </c>
      <c r="BZ5" s="138" t="s">
        <v>250</v>
      </c>
      <c r="CA5" s="138" t="s">
        <v>251</v>
      </c>
      <c r="CB5" s="138" t="s">
        <v>252</v>
      </c>
      <c r="CC5" s="138" t="s">
        <v>253</v>
      </c>
      <c r="CD5" s="139" t="s">
        <v>254</v>
      </c>
      <c r="CE5" s="139" t="s">
        <v>134</v>
      </c>
      <c r="CF5" s="139" t="s">
        <v>255</v>
      </c>
      <c r="CG5" s="139" t="s">
        <v>138</v>
      </c>
      <c r="CH5" s="139" t="s">
        <v>140</v>
      </c>
      <c r="CI5" s="139" t="s">
        <v>256</v>
      </c>
      <c r="CJ5" s="139" t="s">
        <v>257</v>
      </c>
      <c r="CK5" s="139" t="s">
        <v>258</v>
      </c>
      <c r="CL5" s="139" t="s">
        <v>259</v>
      </c>
      <c r="CM5" s="130" t="s">
        <v>147</v>
      </c>
      <c r="CN5" s="130" t="s">
        <v>149</v>
      </c>
      <c r="CO5" s="130" t="s">
        <v>260</v>
      </c>
      <c r="CP5" s="130" t="s">
        <v>153</v>
      </c>
      <c r="CQ5" s="130" t="s">
        <v>155</v>
      </c>
      <c r="CR5" s="130" t="s">
        <v>261</v>
      </c>
    </row>
    <row r="6" spans="1:97" s="135" customFormat="1" ht="15.75">
      <c r="A6" s="151"/>
      <c r="B6" s="151"/>
      <c r="C6" s="151"/>
      <c r="D6" s="151"/>
      <c r="E6" s="151"/>
      <c r="F6" s="151"/>
      <c r="G6" s="152" t="s">
        <v>19</v>
      </c>
      <c r="H6" s="152" t="s">
        <v>21</v>
      </c>
      <c r="I6" s="152" t="s">
        <v>23</v>
      </c>
      <c r="J6" s="152" t="s">
        <v>270</v>
      </c>
      <c r="K6" s="152" t="s">
        <v>25</v>
      </c>
      <c r="L6" s="152" t="s">
        <v>27</v>
      </c>
      <c r="M6" s="152" t="s">
        <v>29</v>
      </c>
      <c r="N6" s="152" t="s">
        <v>284</v>
      </c>
      <c r="O6" s="152" t="s">
        <v>285</v>
      </c>
      <c r="P6" s="152" t="s">
        <v>31</v>
      </c>
      <c r="Q6" s="152" t="s">
        <v>33</v>
      </c>
      <c r="R6" s="152" t="s">
        <v>35</v>
      </c>
      <c r="S6" s="152" t="s">
        <v>37</v>
      </c>
      <c r="T6" s="152" t="s">
        <v>39</v>
      </c>
      <c r="U6" s="152" t="s">
        <v>41</v>
      </c>
      <c r="V6" s="152" t="s">
        <v>276</v>
      </c>
      <c r="W6" s="152" t="s">
        <v>277</v>
      </c>
      <c r="X6" s="153"/>
      <c r="Y6" s="152" t="s">
        <v>45</v>
      </c>
      <c r="Z6" s="152" t="s">
        <v>47</v>
      </c>
      <c r="AA6" s="152" t="s">
        <v>49</v>
      </c>
      <c r="AB6" s="152" t="s">
        <v>51</v>
      </c>
      <c r="AC6" s="152" t="s">
        <v>53</v>
      </c>
      <c r="AD6" s="152" t="s">
        <v>55</v>
      </c>
      <c r="AE6" s="152" t="s">
        <v>57</v>
      </c>
      <c r="AF6" s="152" t="s">
        <v>59</v>
      </c>
      <c r="AG6" s="152" t="s">
        <v>61</v>
      </c>
      <c r="AH6" s="152" t="s">
        <v>63</v>
      </c>
      <c r="AI6" s="152" t="s">
        <v>65</v>
      </c>
      <c r="AJ6" s="152" t="s">
        <v>67</v>
      </c>
      <c r="AK6" s="152" t="s">
        <v>69</v>
      </c>
      <c r="AL6" s="152" t="s">
        <v>71</v>
      </c>
      <c r="AM6" s="152" t="s">
        <v>73</v>
      </c>
      <c r="AN6" s="152" t="s">
        <v>75</v>
      </c>
      <c r="AO6" s="152" t="s">
        <v>77</v>
      </c>
      <c r="AP6" s="152" t="s">
        <v>79</v>
      </c>
      <c r="AQ6" s="152" t="s">
        <v>81</v>
      </c>
      <c r="AR6" s="152" t="s">
        <v>826</v>
      </c>
      <c r="AS6" s="152" t="s">
        <v>827</v>
      </c>
      <c r="AT6" s="152" t="s">
        <v>828</v>
      </c>
      <c r="AU6" s="152" t="s">
        <v>829</v>
      </c>
      <c r="AV6" s="152" t="s">
        <v>830</v>
      </c>
      <c r="AW6" s="152" t="s">
        <v>831</v>
      </c>
      <c r="AX6" s="152" t="s">
        <v>832</v>
      </c>
      <c r="AY6" s="152" t="s">
        <v>85</v>
      </c>
      <c r="AZ6" s="152" t="s">
        <v>87</v>
      </c>
      <c r="BA6" s="152" t="s">
        <v>89</v>
      </c>
      <c r="BB6" s="152" t="s">
        <v>91</v>
      </c>
      <c r="BC6" s="152" t="s">
        <v>93</v>
      </c>
      <c r="BD6" s="152" t="s">
        <v>95</v>
      </c>
      <c r="BE6" s="152" t="s">
        <v>97</v>
      </c>
      <c r="BF6" s="152" t="s">
        <v>282</v>
      </c>
      <c r="BG6" s="152" t="s">
        <v>283</v>
      </c>
      <c r="BH6" s="152" t="s">
        <v>99</v>
      </c>
      <c r="BI6" s="152" t="s">
        <v>101</v>
      </c>
      <c r="BJ6" s="152"/>
      <c r="BK6" s="152"/>
      <c r="BL6" s="152"/>
      <c r="BM6" s="152"/>
      <c r="BN6" s="154" t="s">
        <v>109</v>
      </c>
      <c r="BO6" s="154" t="s">
        <v>111</v>
      </c>
      <c r="BP6" s="154" t="s">
        <v>113</v>
      </c>
      <c r="BQ6" s="154"/>
      <c r="BR6" s="154" t="s">
        <v>117</v>
      </c>
      <c r="BS6" s="154" t="s">
        <v>119</v>
      </c>
      <c r="BT6" s="154" t="s">
        <v>121</v>
      </c>
      <c r="BU6" s="154" t="s">
        <v>833</v>
      </c>
      <c r="BV6" s="154" t="s">
        <v>834</v>
      </c>
      <c r="BW6" s="154" t="s">
        <v>835</v>
      </c>
      <c r="BX6" s="154" t="s">
        <v>836</v>
      </c>
      <c r="BY6" s="154" t="s">
        <v>837</v>
      </c>
      <c r="BZ6" s="154"/>
      <c r="CA6" s="154"/>
      <c r="CB6" s="154"/>
      <c r="CC6" s="154"/>
      <c r="CD6" s="155" t="s">
        <v>131</v>
      </c>
      <c r="CE6" s="155" t="s">
        <v>133</v>
      </c>
      <c r="CF6" s="155"/>
      <c r="CG6" s="155" t="s">
        <v>137</v>
      </c>
      <c r="CH6" s="155" t="s">
        <v>139</v>
      </c>
      <c r="CI6" s="155"/>
      <c r="CJ6" s="155"/>
      <c r="CK6" s="155"/>
      <c r="CL6" s="155"/>
      <c r="CM6" s="156" t="s">
        <v>146</v>
      </c>
      <c r="CN6" s="156" t="s">
        <v>148</v>
      </c>
      <c r="CO6" s="156" t="s">
        <v>150</v>
      </c>
      <c r="CP6" s="156" t="s">
        <v>152</v>
      </c>
      <c r="CQ6" s="156" t="s">
        <v>154</v>
      </c>
      <c r="CR6" s="156"/>
    </row>
    <row r="7" spans="1:97" s="135" customFormat="1" ht="47.25">
      <c r="A7" s="148">
        <f>'2. CFR Return'!E4</f>
        <v>2010</v>
      </c>
      <c r="B7" s="148" t="str">
        <f>'2. CFR Return'!E3</f>
        <v>Adderley Primary School</v>
      </c>
      <c r="C7" s="148" t="str">
        <f>H1</f>
        <v xml:space="preserve"> Quarter 1 2025-26</v>
      </c>
      <c r="D7" s="148"/>
      <c r="E7" s="148" t="str">
        <f>'2. CFR Return'!E5</f>
        <v>Quarter 1</v>
      </c>
      <c r="F7" s="148"/>
      <c r="G7" s="149" t="str">
        <f>'2. CFR Return'!$T15</f>
        <v/>
      </c>
      <c r="H7" s="149" t="str">
        <f>'2. CFR Return'!$T16</f>
        <v/>
      </c>
      <c r="I7" s="149" t="str">
        <f>'2. CFR Return'!$T17</f>
        <v/>
      </c>
      <c r="J7" s="149" t="str">
        <f>'2. CFR Return'!$T18</f>
        <v/>
      </c>
      <c r="K7" s="149" t="str">
        <f>'2. CFR Return'!$T19</f>
        <v/>
      </c>
      <c r="L7" s="149" t="str">
        <f>'2. CFR Return'!$T20</f>
        <v/>
      </c>
      <c r="M7" s="149" t="str">
        <f>'2. CFR Return'!$T21</f>
        <v/>
      </c>
      <c r="N7" s="149" t="str">
        <f>'2. CFR Return'!$T22</f>
        <v/>
      </c>
      <c r="O7" s="149" t="str">
        <f>'2. CFR Return'!$T23</f>
        <v/>
      </c>
      <c r="P7" s="149" t="str">
        <f>'2. CFR Return'!$T24</f>
        <v/>
      </c>
      <c r="Q7" s="149" t="str">
        <f>'2. CFR Return'!$T25</f>
        <v/>
      </c>
      <c r="R7" s="149" t="str">
        <f>'2. CFR Return'!$T26</f>
        <v/>
      </c>
      <c r="S7" s="149" t="str">
        <f>'2. CFR Return'!$T27</f>
        <v/>
      </c>
      <c r="T7" s="149" t="str">
        <f>'2. CFR Return'!$T28</f>
        <v/>
      </c>
      <c r="U7" s="149" t="str">
        <f>'2. CFR Return'!$T29</f>
        <v/>
      </c>
      <c r="V7" s="149"/>
      <c r="W7" s="149"/>
      <c r="X7" s="149"/>
      <c r="Y7" s="149" t="str">
        <f>'2. CFR Return'!$T32</f>
        <v/>
      </c>
      <c r="Z7" s="149" t="str">
        <f>'2. CFR Return'!$T33</f>
        <v/>
      </c>
      <c r="AA7" s="149" t="str">
        <f>'2. CFR Return'!$T34</f>
        <v/>
      </c>
      <c r="AB7" s="149" t="str">
        <f>'2. CFR Return'!$T35</f>
        <v/>
      </c>
      <c r="AC7" s="149" t="str">
        <f>'2. CFR Return'!$T36</f>
        <v/>
      </c>
      <c r="AD7" s="149" t="str">
        <f>'2. CFR Return'!$T37</f>
        <v/>
      </c>
      <c r="AE7" s="149" t="str">
        <f>'2. CFR Return'!$T38</f>
        <v/>
      </c>
      <c r="AF7" s="149" t="str">
        <f>'2. CFR Return'!$T39</f>
        <v/>
      </c>
      <c r="AG7" s="149" t="str">
        <f>'2. CFR Return'!$T40</f>
        <v/>
      </c>
      <c r="AH7" s="149" t="str">
        <f>'2. CFR Return'!$T41</f>
        <v/>
      </c>
      <c r="AI7" s="149" t="str">
        <f>'2. CFR Return'!$T42</f>
        <v/>
      </c>
      <c r="AJ7" s="149" t="str">
        <f>'2. CFR Return'!$T43</f>
        <v/>
      </c>
      <c r="AK7" s="149" t="str">
        <f>'2. CFR Return'!$T44</f>
        <v/>
      </c>
      <c r="AL7" s="149" t="str">
        <f>'2. CFR Return'!$T45</f>
        <v/>
      </c>
      <c r="AM7" s="149" t="str">
        <f>'2. CFR Return'!$T46</f>
        <v/>
      </c>
      <c r="AN7" s="149" t="str">
        <f>'2. CFR Return'!$T47</f>
        <v/>
      </c>
      <c r="AO7" s="149" t="str">
        <f>'2. CFR Return'!$T48</f>
        <v/>
      </c>
      <c r="AP7" s="149" t="str">
        <f>'2. CFR Return'!$T49</f>
        <v/>
      </c>
      <c r="AQ7" s="149" t="str">
        <f>'2. CFR Return'!$T50</f>
        <v/>
      </c>
      <c r="AR7" s="149" t="str">
        <f>'2. CFR Return'!$T51</f>
        <v/>
      </c>
      <c r="AS7" s="149" t="str">
        <f>'2. CFR Return'!$T52</f>
        <v/>
      </c>
      <c r="AT7" s="149" t="str">
        <f>'2. CFR Return'!$T53</f>
        <v/>
      </c>
      <c r="AU7" s="149" t="str">
        <f>'2. CFR Return'!$T54</f>
        <v/>
      </c>
      <c r="AV7" s="149" t="str">
        <f>'2. CFR Return'!$T55</f>
        <v/>
      </c>
      <c r="AW7" s="149" t="str">
        <f>'2. CFR Return'!$T56</f>
        <v/>
      </c>
      <c r="AX7" s="149" t="str">
        <f>'2. CFR Return'!$T57</f>
        <v/>
      </c>
      <c r="AY7" s="149" t="str">
        <f>'2. CFR Return'!$T58</f>
        <v/>
      </c>
      <c r="AZ7" s="149" t="str">
        <f>'2. CFR Return'!$T59</f>
        <v/>
      </c>
      <c r="BA7" s="149" t="str">
        <f>'2. CFR Return'!$T60</f>
        <v/>
      </c>
      <c r="BB7" s="149" t="str">
        <f>'2. CFR Return'!$T61</f>
        <v/>
      </c>
      <c r="BC7" s="149" t="str">
        <f>'2. CFR Return'!$T62</f>
        <v/>
      </c>
      <c r="BD7" s="149" t="str">
        <f>'2. CFR Return'!$T63</f>
        <v/>
      </c>
      <c r="BE7" s="149" t="str">
        <f>'2. CFR Return'!$T64</f>
        <v/>
      </c>
      <c r="BF7" s="149" t="str">
        <f>'2. CFR Return'!$T65</f>
        <v/>
      </c>
      <c r="BG7" s="149" t="str">
        <f>'2. CFR Return'!$T66</f>
        <v/>
      </c>
      <c r="BH7" s="149" t="str">
        <f>'2. CFR Return'!$T67</f>
        <v/>
      </c>
      <c r="BI7" s="149" t="str">
        <f>'2. CFR Return'!$T68</f>
        <v/>
      </c>
      <c r="BJ7" s="149">
        <f>SUM(Y7:BI7)</f>
        <v>0</v>
      </c>
      <c r="BK7" s="149">
        <f>'2. CFR Return'!$T13</f>
        <v>0</v>
      </c>
      <c r="BL7" s="149">
        <f>X7-BJ7</f>
        <v>0</v>
      </c>
      <c r="BM7" s="149">
        <f>BK7+BL7</f>
        <v>0</v>
      </c>
      <c r="BN7" s="149" t="str">
        <f>'2. CFR Return'!$T79</f>
        <v/>
      </c>
      <c r="BO7" s="149">
        <f>'2. CFR Return'!S80</f>
        <v>0</v>
      </c>
      <c r="BP7" s="149" t="str">
        <f>'2. CFR Return'!$T81</f>
        <v/>
      </c>
      <c r="BQ7" s="149">
        <f>SUM(BN7:BP7)</f>
        <v>0</v>
      </c>
      <c r="BR7" s="149" t="str">
        <f>'2. CFR Return'!$T84</f>
        <v/>
      </c>
      <c r="BS7" s="149" t="str">
        <f>'2. CFR Return'!$T85</f>
        <v/>
      </c>
      <c r="BT7" s="149" t="str">
        <f>'2. CFR Return'!$T86</f>
        <v/>
      </c>
      <c r="BU7" s="149" t="str">
        <f>'2. CFR Return'!$T87</f>
        <v/>
      </c>
      <c r="BV7" s="149" t="str">
        <f>'2. CFR Return'!$T88</f>
        <v/>
      </c>
      <c r="BW7" s="149" t="str">
        <f>'2. CFR Return'!$T89</f>
        <v/>
      </c>
      <c r="BX7" s="149" t="str">
        <f>'2. CFR Return'!$T90</f>
        <v/>
      </c>
      <c r="BY7" s="149" t="str">
        <f>'2. CFR Return'!$T91</f>
        <v/>
      </c>
      <c r="BZ7" s="149">
        <f>SUM(BR7:BY7)</f>
        <v>0</v>
      </c>
      <c r="CA7" s="149">
        <f>'2. CFR Return'!$T77</f>
        <v>0</v>
      </c>
      <c r="CB7" s="149">
        <f>BQ7-BZ7</f>
        <v>0</v>
      </c>
      <c r="CC7" s="149">
        <f>CA7+CB7</f>
        <v>0</v>
      </c>
      <c r="CD7" s="149" t="str">
        <f>'2. CFR Return'!$T102</f>
        <v/>
      </c>
      <c r="CE7" s="149" t="str">
        <f>'2. CFR Return'!$T103</f>
        <v/>
      </c>
      <c r="CF7" s="149"/>
      <c r="CG7" s="149" t="str">
        <f>'2. CFR Return'!$T106</f>
        <v/>
      </c>
      <c r="CH7" s="149" t="str">
        <f>'2. CFR Return'!$T107</f>
        <v/>
      </c>
      <c r="CI7" s="149"/>
      <c r="CJ7" s="149">
        <f>'2. CFR Return'!$T100</f>
        <v>0</v>
      </c>
      <c r="CK7" s="149">
        <f>CF7-CI7</f>
        <v>0</v>
      </c>
      <c r="CL7" s="149">
        <f>CJ7+CK7</f>
        <v>0</v>
      </c>
      <c r="CM7" s="149">
        <f>'2. CFR Return'!$T119</f>
        <v>2.2001389789671819</v>
      </c>
      <c r="CN7" s="149" t="str">
        <f>'2. CFR Return'!$T120</f>
        <v/>
      </c>
      <c r="CO7" s="149">
        <f>'2. CFR Return'!$T121</f>
        <v>1</v>
      </c>
      <c r="CP7" s="149" t="str">
        <f>'2. CFR Return'!$T122</f>
        <v/>
      </c>
      <c r="CQ7" s="149" t="str">
        <f>'2. CFR Return'!$T123</f>
        <v/>
      </c>
      <c r="CR7" s="149">
        <f>SUM(CM7:CQ7)</f>
        <v>3.2001389789671819</v>
      </c>
      <c r="CS7" s="162"/>
    </row>
  </sheetData>
  <mergeCells count="5">
    <mergeCell ref="A4:F4"/>
    <mergeCell ref="G4:BM4"/>
    <mergeCell ref="BN4:CC4"/>
    <mergeCell ref="CD4:CL4"/>
    <mergeCell ref="CM4:CR4"/>
  </mergeCells>
  <pageMargins left="0.7" right="0.7" top="0.75" bottom="0.75" header="0.3" footer="0.3"/>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00B0F0"/>
  </sheetPr>
  <dimension ref="A1:DZ7"/>
  <sheetViews>
    <sheetView workbookViewId="0">
      <selection activeCell="L7" sqref="L7"/>
    </sheetView>
  </sheetViews>
  <sheetFormatPr defaultRowHeight="15"/>
  <cols>
    <col min="2" max="2" width="39.5703125" customWidth="1"/>
    <col min="3" max="3" width="12.85546875" customWidth="1"/>
    <col min="4" max="4" width="11.140625" customWidth="1"/>
    <col min="7" max="7" width="10.7109375" bestFit="1" customWidth="1"/>
    <col min="24" max="24" width="10.7109375" bestFit="1" customWidth="1"/>
    <col min="120" max="120" width="12.42578125" bestFit="1" customWidth="1"/>
  </cols>
  <sheetData>
    <row r="1" spans="1:130" s="129" customFormat="1" ht="15.75">
      <c r="A1" s="127" t="str">
        <f>'% Budget Variance'!A1</f>
        <v>Birmingham Financial Monitoring Return 2025-26</v>
      </c>
      <c r="B1" s="128"/>
      <c r="H1" s="129" t="str">
        <f>YTD!H1</f>
        <v xml:space="preserve"> Quarter 1 2025-26</v>
      </c>
    </row>
    <row r="2" spans="1:130" s="129" customFormat="1" ht="15.75">
      <c r="A2" s="127" t="str">
        <f>'% Budget Variance'!A2</f>
        <v xml:space="preserve">LA Data Sheet - 2025-26 </v>
      </c>
      <c r="B2" s="127" t="s">
        <v>791</v>
      </c>
    </row>
    <row r="3" spans="1:130" s="129" customFormat="1" ht="15.75">
      <c r="A3" s="150"/>
      <c r="B3" s="150"/>
    </row>
    <row r="4" spans="1:130" s="135" customFormat="1" ht="12.75" customHeight="1">
      <c r="A4" s="761" t="s">
        <v>218</v>
      </c>
      <c r="B4" s="762"/>
      <c r="C4" s="762"/>
      <c r="D4" s="762"/>
      <c r="E4" s="762"/>
      <c r="F4" s="763"/>
      <c r="G4" s="764" t="s">
        <v>219</v>
      </c>
      <c r="H4" s="765"/>
      <c r="I4" s="765"/>
      <c r="J4" s="765"/>
      <c r="K4" s="765"/>
      <c r="L4" s="765"/>
      <c r="M4" s="765"/>
      <c r="N4" s="765"/>
      <c r="O4" s="765"/>
      <c r="P4" s="765"/>
      <c r="Q4" s="765"/>
      <c r="R4" s="765"/>
      <c r="S4" s="765"/>
      <c r="T4" s="765"/>
      <c r="U4" s="765"/>
      <c r="V4" s="765"/>
      <c r="W4" s="765"/>
      <c r="X4" s="765"/>
      <c r="Y4" s="765"/>
      <c r="Z4" s="765"/>
      <c r="AA4" s="765"/>
      <c r="AB4" s="765"/>
      <c r="AC4" s="765"/>
      <c r="AD4" s="765"/>
      <c r="AE4" s="765"/>
      <c r="AF4" s="765"/>
      <c r="AG4" s="765"/>
      <c r="AH4" s="765"/>
      <c r="AI4" s="765"/>
      <c r="AJ4" s="765"/>
      <c r="AK4" s="765"/>
      <c r="AL4" s="765"/>
      <c r="AM4" s="765"/>
      <c r="AN4" s="765"/>
      <c r="AO4" s="765"/>
      <c r="AP4" s="765"/>
      <c r="AQ4" s="765"/>
      <c r="AR4" s="765"/>
      <c r="AS4" s="765"/>
      <c r="AT4" s="765"/>
      <c r="AU4" s="765"/>
      <c r="AV4" s="765"/>
      <c r="AW4" s="765"/>
      <c r="AX4" s="765"/>
      <c r="AY4" s="765"/>
      <c r="AZ4" s="765"/>
      <c r="BA4" s="765"/>
      <c r="BB4" s="765"/>
      <c r="BC4" s="765"/>
      <c r="BD4" s="765"/>
      <c r="BE4" s="765"/>
      <c r="BF4" s="765"/>
      <c r="BG4" s="765"/>
      <c r="BH4" s="765"/>
      <c r="BI4" s="765"/>
      <c r="BJ4" s="765"/>
      <c r="BK4" s="765"/>
      <c r="BL4" s="765"/>
      <c r="BM4" s="766"/>
      <c r="BN4" s="767" t="s">
        <v>220</v>
      </c>
      <c r="BO4" s="768"/>
      <c r="BP4" s="768"/>
      <c r="BQ4" s="768"/>
      <c r="BR4" s="768"/>
      <c r="BS4" s="768"/>
      <c r="BT4" s="768"/>
      <c r="BU4" s="768"/>
      <c r="BV4" s="768"/>
      <c r="BW4" s="768"/>
      <c r="BX4" s="768"/>
      <c r="BY4" s="768"/>
      <c r="BZ4" s="768"/>
      <c r="CA4" s="768"/>
      <c r="CB4" s="768"/>
      <c r="CC4" s="769"/>
      <c r="CD4" s="770" t="s">
        <v>221</v>
      </c>
      <c r="CE4" s="771"/>
      <c r="CF4" s="771"/>
      <c r="CG4" s="771"/>
      <c r="CH4" s="771"/>
      <c r="CI4" s="771"/>
      <c r="CJ4" s="771"/>
      <c r="CK4" s="771"/>
      <c r="CL4" s="772"/>
      <c r="CM4" s="773" t="s">
        <v>222</v>
      </c>
      <c r="CN4" s="773"/>
      <c r="CO4" s="773"/>
      <c r="CP4" s="773"/>
      <c r="CQ4" s="773"/>
      <c r="CR4" s="773"/>
      <c r="CS4" s="774" t="s">
        <v>223</v>
      </c>
      <c r="CT4" s="775"/>
      <c r="CU4" s="775"/>
      <c r="CV4" s="775"/>
      <c r="CW4" s="775"/>
      <c r="CX4" s="775"/>
      <c r="CY4" s="775"/>
      <c r="CZ4" s="775"/>
      <c r="DA4" s="776"/>
      <c r="DB4" s="755" t="s">
        <v>224</v>
      </c>
      <c r="DC4" s="756"/>
      <c r="DD4" s="756"/>
      <c r="DE4" s="756"/>
      <c r="DF4" s="756"/>
      <c r="DG4" s="756"/>
      <c r="DH4" s="756"/>
      <c r="DI4" s="756"/>
      <c r="DJ4" s="757"/>
      <c r="DK4" s="758" t="s">
        <v>225</v>
      </c>
      <c r="DL4" s="758"/>
      <c r="DM4" s="758"/>
      <c r="DN4" s="758"/>
      <c r="DO4" s="758"/>
      <c r="DP4" s="758"/>
      <c r="DQ4" s="758"/>
      <c r="DR4" s="758"/>
      <c r="DS4" s="758"/>
      <c r="DT4" s="759" t="s">
        <v>226</v>
      </c>
      <c r="DU4" s="759"/>
      <c r="DV4" s="760" t="s">
        <v>227</v>
      </c>
      <c r="DW4" s="760"/>
      <c r="DX4" s="134"/>
    </row>
    <row r="5" spans="1:130" s="146" customFormat="1" ht="157.5">
      <c r="A5" s="136" t="s">
        <v>228</v>
      </c>
      <c r="B5" s="136" t="s">
        <v>214</v>
      </c>
      <c r="C5" s="136" t="s">
        <v>229</v>
      </c>
      <c r="D5" s="136" t="s">
        <v>230</v>
      </c>
      <c r="E5" s="136" t="s">
        <v>231</v>
      </c>
      <c r="F5" s="136" t="s">
        <v>232</v>
      </c>
      <c r="G5" s="137" t="s">
        <v>233</v>
      </c>
      <c r="H5" s="137" t="s">
        <v>22</v>
      </c>
      <c r="I5" s="137" t="s">
        <v>234</v>
      </c>
      <c r="J5" s="137" t="s">
        <v>271</v>
      </c>
      <c r="K5" s="137" t="s">
        <v>26</v>
      </c>
      <c r="L5" s="137" t="s">
        <v>28</v>
      </c>
      <c r="M5" s="137" t="s">
        <v>235</v>
      </c>
      <c r="N5" s="137" t="s">
        <v>273</v>
      </c>
      <c r="O5" s="137" t="s">
        <v>272</v>
      </c>
      <c r="P5" s="137" t="s">
        <v>32</v>
      </c>
      <c r="Q5" s="137" t="s">
        <v>34</v>
      </c>
      <c r="R5" s="137" t="s">
        <v>36</v>
      </c>
      <c r="S5" s="137" t="s">
        <v>236</v>
      </c>
      <c r="T5" s="137" t="s">
        <v>40</v>
      </c>
      <c r="U5" s="137" t="s">
        <v>237</v>
      </c>
      <c r="V5" s="137" t="s">
        <v>280</v>
      </c>
      <c r="W5" s="137" t="s">
        <v>281</v>
      </c>
      <c r="X5" s="137" t="s">
        <v>238</v>
      </c>
      <c r="Y5" s="137" t="s">
        <v>46</v>
      </c>
      <c r="Z5" s="137" t="s">
        <v>239</v>
      </c>
      <c r="AA5" s="137" t="s">
        <v>50</v>
      </c>
      <c r="AB5" s="137" t="s">
        <v>52</v>
      </c>
      <c r="AC5" s="137" t="s">
        <v>54</v>
      </c>
      <c r="AD5" s="137" t="s">
        <v>56</v>
      </c>
      <c r="AE5" s="137" t="s">
        <v>58</v>
      </c>
      <c r="AF5" s="137" t="s">
        <v>60</v>
      </c>
      <c r="AG5" s="137" t="s">
        <v>240</v>
      </c>
      <c r="AH5" s="137" t="s">
        <v>64</v>
      </c>
      <c r="AI5" s="137" t="s">
        <v>66</v>
      </c>
      <c r="AJ5" s="137" t="s">
        <v>68</v>
      </c>
      <c r="AK5" s="137" t="s">
        <v>70</v>
      </c>
      <c r="AL5" s="137" t="s">
        <v>72</v>
      </c>
      <c r="AM5" s="137" t="s">
        <v>74</v>
      </c>
      <c r="AN5" s="137" t="s">
        <v>76</v>
      </c>
      <c r="AO5" s="137" t="s">
        <v>78</v>
      </c>
      <c r="AP5" s="137" t="s">
        <v>80</v>
      </c>
      <c r="AQ5" s="137" t="s">
        <v>241</v>
      </c>
      <c r="AR5" s="137" t="s">
        <v>840</v>
      </c>
      <c r="AS5" s="137" t="s">
        <v>838</v>
      </c>
      <c r="AT5" s="137" t="s">
        <v>839</v>
      </c>
      <c r="AU5" s="137" t="s">
        <v>841</v>
      </c>
      <c r="AV5" s="137" t="s">
        <v>842</v>
      </c>
      <c r="AW5" s="137" t="s">
        <v>843</v>
      </c>
      <c r="AX5" s="137" t="s">
        <v>844</v>
      </c>
      <c r="AY5" s="137" t="s">
        <v>242</v>
      </c>
      <c r="AZ5" s="137" t="s">
        <v>88</v>
      </c>
      <c r="BA5" s="137" t="s">
        <v>90</v>
      </c>
      <c r="BB5" s="137" t="s">
        <v>92</v>
      </c>
      <c r="BC5" s="137" t="s">
        <v>94</v>
      </c>
      <c r="BD5" s="137" t="s">
        <v>96</v>
      </c>
      <c r="BE5" s="137" t="s">
        <v>98</v>
      </c>
      <c r="BF5" s="137" t="s">
        <v>286</v>
      </c>
      <c r="BG5" s="137" t="s">
        <v>287</v>
      </c>
      <c r="BH5" s="137" t="s">
        <v>100</v>
      </c>
      <c r="BI5" s="137" t="s">
        <v>102</v>
      </c>
      <c r="BJ5" s="137" t="s">
        <v>243</v>
      </c>
      <c r="BK5" s="137" t="s">
        <v>244</v>
      </c>
      <c r="BL5" s="137" t="s">
        <v>245</v>
      </c>
      <c r="BM5" s="137" t="s">
        <v>246</v>
      </c>
      <c r="BN5" s="138" t="s">
        <v>247</v>
      </c>
      <c r="BO5" s="138" t="s">
        <v>112</v>
      </c>
      <c r="BP5" s="138" t="s">
        <v>114</v>
      </c>
      <c r="BQ5" s="138" t="s">
        <v>248</v>
      </c>
      <c r="BR5" s="138" t="s">
        <v>118</v>
      </c>
      <c r="BS5" s="138" t="s">
        <v>249</v>
      </c>
      <c r="BT5" s="138" t="s">
        <v>122</v>
      </c>
      <c r="BU5" s="138" t="s">
        <v>840</v>
      </c>
      <c r="BV5" s="138" t="s">
        <v>838</v>
      </c>
      <c r="BW5" s="138" t="s">
        <v>841</v>
      </c>
      <c r="BX5" s="138" t="s">
        <v>845</v>
      </c>
      <c r="BY5" s="138" t="s">
        <v>843</v>
      </c>
      <c r="BZ5" s="138" t="s">
        <v>250</v>
      </c>
      <c r="CA5" s="138" t="s">
        <v>251</v>
      </c>
      <c r="CB5" s="138" t="s">
        <v>252</v>
      </c>
      <c r="CC5" s="138" t="s">
        <v>253</v>
      </c>
      <c r="CD5" s="139" t="s">
        <v>254</v>
      </c>
      <c r="CE5" s="139" t="s">
        <v>134</v>
      </c>
      <c r="CF5" s="139" t="s">
        <v>255</v>
      </c>
      <c r="CG5" s="139" t="s">
        <v>138</v>
      </c>
      <c r="CH5" s="139" t="s">
        <v>140</v>
      </c>
      <c r="CI5" s="139" t="s">
        <v>256</v>
      </c>
      <c r="CJ5" s="139" t="s">
        <v>257</v>
      </c>
      <c r="CK5" s="139" t="s">
        <v>258</v>
      </c>
      <c r="CL5" s="139" t="s">
        <v>259</v>
      </c>
      <c r="CM5" s="130" t="s">
        <v>147</v>
      </c>
      <c r="CN5" s="130" t="s">
        <v>149</v>
      </c>
      <c r="CO5" s="130" t="s">
        <v>260</v>
      </c>
      <c r="CP5" s="130" t="s">
        <v>153</v>
      </c>
      <c r="CQ5" s="130" t="s">
        <v>155</v>
      </c>
      <c r="CR5" s="130" t="s">
        <v>261</v>
      </c>
      <c r="CS5" s="140" t="s">
        <v>262</v>
      </c>
      <c r="CT5" s="140" t="s">
        <v>263</v>
      </c>
      <c r="CU5" s="140" t="s">
        <v>264</v>
      </c>
      <c r="CV5" s="140" t="s">
        <v>165</v>
      </c>
      <c r="CW5" s="140" t="s">
        <v>166</v>
      </c>
      <c r="CX5" s="140" t="s">
        <v>919</v>
      </c>
      <c r="CY5" s="140" t="s">
        <v>265</v>
      </c>
      <c r="CZ5" s="140" t="s">
        <v>167</v>
      </c>
      <c r="DA5" s="140" t="s">
        <v>266</v>
      </c>
      <c r="DB5" s="141" t="s">
        <v>262</v>
      </c>
      <c r="DC5" s="141" t="s">
        <v>263</v>
      </c>
      <c r="DD5" s="141" t="s">
        <v>264</v>
      </c>
      <c r="DE5" s="141" t="s">
        <v>165</v>
      </c>
      <c r="DF5" s="141" t="s">
        <v>166</v>
      </c>
      <c r="DG5" s="141" t="s">
        <v>919</v>
      </c>
      <c r="DH5" s="141" t="s">
        <v>265</v>
      </c>
      <c r="DI5" s="141" t="s">
        <v>167</v>
      </c>
      <c r="DJ5" s="141" t="s">
        <v>266</v>
      </c>
      <c r="DK5" s="131" t="s">
        <v>170</v>
      </c>
      <c r="DL5" s="131" t="s">
        <v>172</v>
      </c>
      <c r="DM5" s="131" t="s">
        <v>173</v>
      </c>
      <c r="DN5" s="131" t="s">
        <v>174</v>
      </c>
      <c r="DO5" s="131" t="s">
        <v>175</v>
      </c>
      <c r="DP5" s="131" t="s">
        <v>177</v>
      </c>
      <c r="DQ5" s="131" t="s">
        <v>178</v>
      </c>
      <c r="DR5" s="131" t="s">
        <v>179</v>
      </c>
      <c r="DS5" s="131" t="s">
        <v>267</v>
      </c>
      <c r="DT5" s="142" t="s">
        <v>170</v>
      </c>
      <c r="DU5" s="142" t="s">
        <v>172</v>
      </c>
      <c r="DV5" s="143" t="s">
        <v>175</v>
      </c>
      <c r="DW5" s="143" t="s">
        <v>177</v>
      </c>
      <c r="DX5" s="144" t="s">
        <v>268</v>
      </c>
      <c r="DY5" s="145" t="s">
        <v>269</v>
      </c>
    </row>
    <row r="6" spans="1:130" s="135" customFormat="1" ht="15.75">
      <c r="A6" s="151"/>
      <c r="B6" s="151"/>
      <c r="C6" s="151"/>
      <c r="D6" s="151"/>
      <c r="E6" s="151"/>
      <c r="F6" s="151"/>
      <c r="G6" s="152" t="s">
        <v>19</v>
      </c>
      <c r="H6" s="152" t="s">
        <v>21</v>
      </c>
      <c r="I6" s="152" t="s">
        <v>23</v>
      </c>
      <c r="J6" s="152" t="s">
        <v>270</v>
      </c>
      <c r="K6" s="152" t="s">
        <v>25</v>
      </c>
      <c r="L6" s="152" t="s">
        <v>27</v>
      </c>
      <c r="M6" s="152" t="s">
        <v>29</v>
      </c>
      <c r="N6" s="152" t="s">
        <v>284</v>
      </c>
      <c r="O6" s="152" t="s">
        <v>285</v>
      </c>
      <c r="P6" s="152" t="s">
        <v>31</v>
      </c>
      <c r="Q6" s="152" t="s">
        <v>33</v>
      </c>
      <c r="R6" s="152" t="s">
        <v>35</v>
      </c>
      <c r="S6" s="152" t="s">
        <v>37</v>
      </c>
      <c r="T6" s="152" t="s">
        <v>39</v>
      </c>
      <c r="U6" s="152" t="s">
        <v>41</v>
      </c>
      <c r="V6" s="152" t="s">
        <v>276</v>
      </c>
      <c r="W6" s="152" t="s">
        <v>277</v>
      </c>
      <c r="X6" s="153"/>
      <c r="Y6" s="152" t="s">
        <v>45</v>
      </c>
      <c r="Z6" s="152" t="s">
        <v>47</v>
      </c>
      <c r="AA6" s="152" t="s">
        <v>49</v>
      </c>
      <c r="AB6" s="152" t="s">
        <v>51</v>
      </c>
      <c r="AC6" s="152" t="s">
        <v>53</v>
      </c>
      <c r="AD6" s="152" t="s">
        <v>55</v>
      </c>
      <c r="AE6" s="152" t="s">
        <v>57</v>
      </c>
      <c r="AF6" s="152" t="s">
        <v>59</v>
      </c>
      <c r="AG6" s="152" t="s">
        <v>61</v>
      </c>
      <c r="AH6" s="152" t="s">
        <v>63</v>
      </c>
      <c r="AI6" s="152" t="s">
        <v>65</v>
      </c>
      <c r="AJ6" s="152" t="s">
        <v>67</v>
      </c>
      <c r="AK6" s="152" t="s">
        <v>69</v>
      </c>
      <c r="AL6" s="152" t="s">
        <v>71</v>
      </c>
      <c r="AM6" s="152" t="s">
        <v>73</v>
      </c>
      <c r="AN6" s="152" t="s">
        <v>75</v>
      </c>
      <c r="AO6" s="152" t="s">
        <v>77</v>
      </c>
      <c r="AP6" s="152" t="s">
        <v>79</v>
      </c>
      <c r="AQ6" s="152" t="s">
        <v>81</v>
      </c>
      <c r="AR6" s="152" t="s">
        <v>826</v>
      </c>
      <c r="AS6" s="152" t="s">
        <v>827</v>
      </c>
      <c r="AT6" s="152" t="s">
        <v>828</v>
      </c>
      <c r="AU6" s="152" t="s">
        <v>829</v>
      </c>
      <c r="AV6" s="152" t="s">
        <v>830</v>
      </c>
      <c r="AW6" s="152" t="s">
        <v>831</v>
      </c>
      <c r="AX6" s="152" t="s">
        <v>832</v>
      </c>
      <c r="AY6" s="152" t="s">
        <v>85</v>
      </c>
      <c r="AZ6" s="152" t="s">
        <v>87</v>
      </c>
      <c r="BA6" s="152" t="s">
        <v>89</v>
      </c>
      <c r="BB6" s="152" t="s">
        <v>91</v>
      </c>
      <c r="BC6" s="152" t="s">
        <v>93</v>
      </c>
      <c r="BD6" s="152" t="s">
        <v>95</v>
      </c>
      <c r="BE6" s="152" t="s">
        <v>97</v>
      </c>
      <c r="BF6" s="152" t="s">
        <v>282</v>
      </c>
      <c r="BG6" s="152" t="s">
        <v>283</v>
      </c>
      <c r="BH6" s="152" t="s">
        <v>99</v>
      </c>
      <c r="BI6" s="152" t="s">
        <v>101</v>
      </c>
      <c r="BJ6" s="152"/>
      <c r="BK6" s="152"/>
      <c r="BL6" s="152"/>
      <c r="BM6" s="152"/>
      <c r="BN6" s="154" t="s">
        <v>109</v>
      </c>
      <c r="BO6" s="154" t="s">
        <v>111</v>
      </c>
      <c r="BP6" s="154" t="s">
        <v>113</v>
      </c>
      <c r="BQ6" s="154"/>
      <c r="BR6" s="154" t="s">
        <v>117</v>
      </c>
      <c r="BS6" s="154" t="s">
        <v>119</v>
      </c>
      <c r="BT6" s="154" t="s">
        <v>121</v>
      </c>
      <c r="BU6" s="154" t="s">
        <v>833</v>
      </c>
      <c r="BV6" s="154" t="s">
        <v>834</v>
      </c>
      <c r="BW6" s="154" t="s">
        <v>835</v>
      </c>
      <c r="BX6" s="154" t="s">
        <v>836</v>
      </c>
      <c r="BY6" s="154" t="s">
        <v>837</v>
      </c>
      <c r="BZ6" s="154"/>
      <c r="CA6" s="154"/>
      <c r="CB6" s="154"/>
      <c r="CC6" s="154"/>
      <c r="CD6" s="155" t="s">
        <v>131</v>
      </c>
      <c r="CE6" s="155" t="s">
        <v>133</v>
      </c>
      <c r="CF6" s="155"/>
      <c r="CG6" s="155" t="s">
        <v>137</v>
      </c>
      <c r="CH6" s="155" t="s">
        <v>139</v>
      </c>
      <c r="CI6" s="155"/>
      <c r="CJ6" s="155"/>
      <c r="CK6" s="155"/>
      <c r="CL6" s="155"/>
      <c r="CM6" s="156" t="s">
        <v>146</v>
      </c>
      <c r="CN6" s="156" t="s">
        <v>148</v>
      </c>
      <c r="CO6" s="156" t="s">
        <v>150</v>
      </c>
      <c r="CP6" s="156" t="s">
        <v>152</v>
      </c>
      <c r="CQ6" s="156" t="s">
        <v>154</v>
      </c>
      <c r="CR6" s="156"/>
      <c r="CS6" s="157"/>
      <c r="CT6" s="157"/>
      <c r="CU6" s="157"/>
      <c r="CV6" s="157"/>
      <c r="CW6" s="157"/>
      <c r="CX6" s="157"/>
      <c r="CY6" s="157"/>
      <c r="CZ6" s="157"/>
      <c r="DA6" s="157"/>
      <c r="DB6" s="158"/>
      <c r="DC6" s="158"/>
      <c r="DD6" s="158"/>
      <c r="DE6" s="158"/>
      <c r="DF6" s="158"/>
      <c r="DG6" s="158"/>
      <c r="DH6" s="158"/>
      <c r="DI6" s="158"/>
      <c r="DJ6" s="158"/>
      <c r="DK6" s="159"/>
      <c r="DL6" s="159"/>
      <c r="DM6" s="159"/>
      <c r="DN6" s="159"/>
      <c r="DO6" s="159"/>
      <c r="DP6" s="159"/>
      <c r="DQ6" s="159"/>
      <c r="DR6" s="159"/>
      <c r="DS6" s="159"/>
      <c r="DT6" s="132"/>
      <c r="DU6" s="132"/>
      <c r="DV6" s="133"/>
      <c r="DW6" s="133"/>
      <c r="DX6" s="160"/>
      <c r="DY6" s="161"/>
    </row>
    <row r="7" spans="1:130" s="135" customFormat="1" ht="31.5">
      <c r="A7" s="148">
        <f>'2. CFR Return'!E4</f>
        <v>2010</v>
      </c>
      <c r="B7" s="148" t="str">
        <f>'2. CFR Return'!E3</f>
        <v>Adderley Primary School</v>
      </c>
      <c r="C7" s="148" t="str">
        <f>H1</f>
        <v xml:space="preserve"> Quarter 1 2025-26</v>
      </c>
      <c r="D7" s="148"/>
      <c r="E7" s="148" t="str">
        <f>'2. CFR Return'!E5</f>
        <v>Quarter 1</v>
      </c>
      <c r="F7" s="148"/>
      <c r="G7" s="149">
        <f>'2. CFR Return'!$V15</f>
        <v>0</v>
      </c>
      <c r="H7" s="149">
        <f>'2. CFR Return'!$V16</f>
        <v>0</v>
      </c>
      <c r="I7" s="149">
        <f>'2. CFR Return'!$V17</f>
        <v>0</v>
      </c>
      <c r="J7" s="149">
        <f>'2. CFR Return'!$V18</f>
        <v>0</v>
      </c>
      <c r="K7" s="149">
        <f>'2. CFR Return'!$V19</f>
        <v>0</v>
      </c>
      <c r="L7" s="149">
        <f>'2. CFR Return'!$V20</f>
        <v>0</v>
      </c>
      <c r="M7" s="149">
        <f>'2. CFR Return'!$V21</f>
        <v>0</v>
      </c>
      <c r="N7" s="149">
        <f>'2. CFR Return'!$V22</f>
        <v>0</v>
      </c>
      <c r="O7" s="149">
        <f>'2. CFR Return'!$V23</f>
        <v>0</v>
      </c>
      <c r="P7" s="149">
        <f>'2. CFR Return'!$V24</f>
        <v>0</v>
      </c>
      <c r="Q7" s="149">
        <f>'2. CFR Return'!$V25</f>
        <v>0</v>
      </c>
      <c r="R7" s="149">
        <f>'2. CFR Return'!$V26</f>
        <v>0</v>
      </c>
      <c r="S7" s="149">
        <f>'2. CFR Return'!$V27</f>
        <v>0</v>
      </c>
      <c r="T7" s="149">
        <f>'2. CFR Return'!$V28</f>
        <v>0</v>
      </c>
      <c r="U7" s="149">
        <f>'2. CFR Return'!$V29</f>
        <v>0</v>
      </c>
      <c r="V7" s="149"/>
      <c r="W7" s="149"/>
      <c r="X7" s="149">
        <f>SUM(G7:W7)</f>
        <v>0</v>
      </c>
      <c r="Y7" s="149">
        <f>'2. CFR Return'!$V32</f>
        <v>0</v>
      </c>
      <c r="Z7" s="149">
        <f>'2. CFR Return'!$V33</f>
        <v>0</v>
      </c>
      <c r="AA7" s="149">
        <f>'2. CFR Return'!$V34</f>
        <v>0</v>
      </c>
      <c r="AB7" s="149">
        <f>'2. CFR Return'!$V35</f>
        <v>0</v>
      </c>
      <c r="AC7" s="149">
        <f>'2. CFR Return'!$V36</f>
        <v>0</v>
      </c>
      <c r="AD7" s="149">
        <f>'2. CFR Return'!$V37</f>
        <v>0</v>
      </c>
      <c r="AE7" s="149">
        <f>'2. CFR Return'!$V38</f>
        <v>0</v>
      </c>
      <c r="AF7" s="149">
        <f>'2. CFR Return'!$V39</f>
        <v>0</v>
      </c>
      <c r="AG7" s="149">
        <f>'2. CFR Return'!$V40</f>
        <v>0</v>
      </c>
      <c r="AH7" s="149">
        <f>'2. CFR Return'!$V41</f>
        <v>0</v>
      </c>
      <c r="AI7" s="149">
        <f>'2. CFR Return'!$V42</f>
        <v>0</v>
      </c>
      <c r="AJ7" s="149">
        <f>'2. CFR Return'!$V43</f>
        <v>0</v>
      </c>
      <c r="AK7" s="149">
        <f>'2. CFR Return'!$V44</f>
        <v>0</v>
      </c>
      <c r="AL7" s="149">
        <f>'2. CFR Return'!$V45</f>
        <v>0</v>
      </c>
      <c r="AM7" s="149">
        <f>'2. CFR Return'!$V46</f>
        <v>0</v>
      </c>
      <c r="AN7" s="149">
        <f>'2. CFR Return'!$V47</f>
        <v>0</v>
      </c>
      <c r="AO7" s="149">
        <f>'2. CFR Return'!$V48</f>
        <v>0</v>
      </c>
      <c r="AP7" s="149">
        <f>'2. CFR Return'!$V49</f>
        <v>0</v>
      </c>
      <c r="AQ7" s="149">
        <f>'2. CFR Return'!$V50</f>
        <v>0</v>
      </c>
      <c r="AR7" s="149">
        <f>'2. CFR Return'!$V51</f>
        <v>0</v>
      </c>
      <c r="AS7" s="149">
        <f>'2. CFR Return'!$V52</f>
        <v>0</v>
      </c>
      <c r="AT7" s="149">
        <f>'2. CFR Return'!$V53</f>
        <v>0</v>
      </c>
      <c r="AU7" s="149">
        <f>'2. CFR Return'!$V54</f>
        <v>0</v>
      </c>
      <c r="AV7" s="149">
        <f>'2. CFR Return'!$V55</f>
        <v>0</v>
      </c>
      <c r="AW7" s="149">
        <f>'2. CFR Return'!$V56</f>
        <v>0</v>
      </c>
      <c r="AX7" s="149">
        <f>'2. CFR Return'!$V57</f>
        <v>0</v>
      </c>
      <c r="AY7" s="149">
        <f>'2. CFR Return'!$V58</f>
        <v>0</v>
      </c>
      <c r="AZ7" s="149">
        <f>'2. CFR Return'!$V59</f>
        <v>0</v>
      </c>
      <c r="BA7" s="149">
        <f>'2. CFR Return'!$V60</f>
        <v>0</v>
      </c>
      <c r="BB7" s="149">
        <f>'2. CFR Return'!$V61</f>
        <v>0</v>
      </c>
      <c r="BC7" s="149">
        <f>'2. CFR Return'!$V62</f>
        <v>0</v>
      </c>
      <c r="BD7" s="149">
        <f>'2. CFR Return'!$V63</f>
        <v>0</v>
      </c>
      <c r="BE7" s="149">
        <f>'2. CFR Return'!$V64</f>
        <v>0</v>
      </c>
      <c r="BF7" s="149">
        <f>'2. CFR Return'!$V65</f>
        <v>0</v>
      </c>
      <c r="BG7" s="149">
        <f>'2. CFR Return'!$V66</f>
        <v>0</v>
      </c>
      <c r="BH7" s="149">
        <f>'2. CFR Return'!$V67</f>
        <v>0</v>
      </c>
      <c r="BI7" s="149">
        <f>'2. CFR Return'!$V68</f>
        <v>0</v>
      </c>
      <c r="BJ7" s="149">
        <f>SUM(Y7:BI7)</f>
        <v>0</v>
      </c>
      <c r="BK7" s="149">
        <f>'2. CFR Return'!$V13</f>
        <v>543637.67000000062</v>
      </c>
      <c r="BL7" s="149">
        <f>X7-BJ7</f>
        <v>0</v>
      </c>
      <c r="BM7" s="149">
        <f>BK7+BL7</f>
        <v>543637.67000000062</v>
      </c>
      <c r="BN7" s="149">
        <f>'2. CFR Return'!$V79</f>
        <v>0</v>
      </c>
      <c r="BO7" s="149">
        <f>'2. CFR Return'!S80</f>
        <v>0</v>
      </c>
      <c r="BP7" s="149">
        <f>'2. CFR Return'!$V81</f>
        <v>0</v>
      </c>
      <c r="BQ7" s="149">
        <f>SUM(BN7:BP7)</f>
        <v>0</v>
      </c>
      <c r="BR7" s="149">
        <f>'2. CFR Return'!$V84</f>
        <v>0</v>
      </c>
      <c r="BS7" s="149">
        <f>'2. CFR Return'!$V85</f>
        <v>0</v>
      </c>
      <c r="BT7" s="149">
        <f>'2. CFR Return'!$V86</f>
        <v>0</v>
      </c>
      <c r="BU7" s="149">
        <f>'2. CFR Return'!$V87</f>
        <v>0</v>
      </c>
      <c r="BV7" s="149">
        <f>'2. CFR Return'!$V88</f>
        <v>0</v>
      </c>
      <c r="BW7" s="149">
        <f>'2. CFR Return'!$V89</f>
        <v>0</v>
      </c>
      <c r="BX7" s="149">
        <f>'2. CFR Return'!$V90</f>
        <v>0</v>
      </c>
      <c r="BY7" s="149">
        <f>'2. CFR Return'!$V91</f>
        <v>0</v>
      </c>
      <c r="BZ7" s="149">
        <f>SUM(BR7:BY7)</f>
        <v>0</v>
      </c>
      <c r="CA7" s="149">
        <f>'2. CFR Return'!$V77</f>
        <v>145977.87</v>
      </c>
      <c r="CB7" s="149">
        <f>BQ7-BZ7</f>
        <v>0</v>
      </c>
      <c r="CC7" s="149">
        <f>CA7+CB7</f>
        <v>145977.87</v>
      </c>
      <c r="CD7" s="149">
        <f>'2. CFR Return'!$V102</f>
        <v>0</v>
      </c>
      <c r="CE7" s="149">
        <f>'2. CFR Return'!$V103</f>
        <v>0</v>
      </c>
      <c r="CF7" s="149">
        <f>CD7+CE7</f>
        <v>0</v>
      </c>
      <c r="CG7" s="149">
        <f>'2. CFR Return'!$V106</f>
        <v>0</v>
      </c>
      <c r="CH7" s="149">
        <f>'2. CFR Return'!$V107</f>
        <v>0</v>
      </c>
      <c r="CI7" s="149">
        <f>CG7+CH7</f>
        <v>0</v>
      </c>
      <c r="CJ7" s="149">
        <f>'2. CFR Return'!$V100</f>
        <v>0</v>
      </c>
      <c r="CK7" s="149">
        <f>CF7-CI7</f>
        <v>0</v>
      </c>
      <c r="CL7" s="149">
        <f>CJ7+CK7</f>
        <v>0</v>
      </c>
      <c r="CM7" s="149">
        <f>'2. CFR Return'!$V119</f>
        <v>543637.67000000062</v>
      </c>
      <c r="CN7" s="149">
        <f>'2. CFR Return'!$V120</f>
        <v>0</v>
      </c>
      <c r="CO7" s="149">
        <f>'2. CFR Return'!$V121</f>
        <v>145977.87</v>
      </c>
      <c r="CP7" s="149">
        <f>'2. CFR Return'!$V122</f>
        <v>0</v>
      </c>
      <c r="CQ7" s="149">
        <f>'2. CFR Return'!$V123</f>
        <v>0</v>
      </c>
      <c r="CR7" s="149">
        <f>SUM(CM7:CQ7)</f>
        <v>689615.54000000062</v>
      </c>
      <c r="CS7" s="149">
        <f>+'2. CFR Return'!K130</f>
        <v>0</v>
      </c>
      <c r="CT7" s="149">
        <f>+'2. CFR Return'!K133</f>
        <v>0</v>
      </c>
      <c r="CU7" s="149">
        <f>+'2. CFR Return'!K134</f>
        <v>0</v>
      </c>
      <c r="CV7" s="149">
        <f>CS7-CT7+CU7</f>
        <v>0</v>
      </c>
      <c r="CW7" s="149">
        <f>+'2. CFR Return'!K138</f>
        <v>0</v>
      </c>
      <c r="CX7" s="149">
        <f>'2. CFR Return'!K139</f>
        <v>0</v>
      </c>
      <c r="CY7" s="149">
        <f>+'2. CFR Return'!K140</f>
        <v>0</v>
      </c>
      <c r="CZ7" s="149">
        <f>+'2. CFR Return'!K141</f>
        <v>0</v>
      </c>
      <c r="DA7" s="149">
        <f>SUM(CV7:CZ7)</f>
        <v>0</v>
      </c>
      <c r="DB7" s="149">
        <f>+'2. CFR Return'!S130</f>
        <v>0</v>
      </c>
      <c r="DC7" s="149">
        <f>+'2. CFR Return'!S133</f>
        <v>0</v>
      </c>
      <c r="DD7" s="149">
        <f>+'2. CFR Return'!S134</f>
        <v>0</v>
      </c>
      <c r="DE7" s="149">
        <f>DB7-DC7+DD7</f>
        <v>0</v>
      </c>
      <c r="DF7" s="149">
        <f>+'2. CFR Return'!S138</f>
        <v>0</v>
      </c>
      <c r="DG7" s="149">
        <f>'2. CFR Return'!S139</f>
        <v>0</v>
      </c>
      <c r="DH7" s="149">
        <f>+'2. CFR Return'!S140</f>
        <v>0</v>
      </c>
      <c r="DI7" s="149">
        <f>+'2. CFR Return'!S141</f>
        <v>0</v>
      </c>
      <c r="DJ7" s="149">
        <f>SUM(DE7:DI7)</f>
        <v>0</v>
      </c>
      <c r="DK7" s="149">
        <f>+'2. CFR Return'!$V148</f>
        <v>0</v>
      </c>
      <c r="DL7" s="149">
        <f>+'2. CFR Return'!$V149</f>
        <v>0</v>
      </c>
      <c r="DM7" s="149">
        <f>+'2. CFR Return'!$V150</f>
        <v>0</v>
      </c>
      <c r="DN7" s="149">
        <f>+'2. CFR Return'!$V151</f>
        <v>0</v>
      </c>
      <c r="DO7" s="149">
        <f>+'2. CFR Return'!$V152</f>
        <v>0</v>
      </c>
      <c r="DP7" s="149">
        <f>+'2. CFR Return'!$V153</f>
        <v>0</v>
      </c>
      <c r="DQ7" s="149">
        <f>+'2. CFR Return'!$V154</f>
        <v>0</v>
      </c>
      <c r="DR7" s="149">
        <f>+'2. CFR Return'!$V155</f>
        <v>0</v>
      </c>
      <c r="DS7" s="149">
        <f>SUM(DK7:DR7)</f>
        <v>0</v>
      </c>
      <c r="DT7" s="149">
        <f>+'2. CFR Return'!S161</f>
        <v>0</v>
      </c>
      <c r="DU7" s="149">
        <f>+'2. CFR Return'!S162</f>
        <v>0</v>
      </c>
      <c r="DV7" s="149">
        <f>+'2. CFR Return'!S165</f>
        <v>0</v>
      </c>
      <c r="DW7" s="149">
        <f>+'2. CFR Return'!S166</f>
        <v>0</v>
      </c>
      <c r="DX7" s="149">
        <f>+'2. CFR Return'!S168</f>
        <v>0</v>
      </c>
      <c r="DY7" s="147">
        <f>+'2. CFR Return'!S172</f>
        <v>1342056.298201899</v>
      </c>
      <c r="DZ7" s="162">
        <f>+CR7-DA7-DJ7-DS7-DT7-DU7-DV7-DW7-DX7</f>
        <v>689615.54000000062</v>
      </c>
    </row>
  </sheetData>
  <mergeCells count="10">
    <mergeCell ref="DK4:DS4"/>
    <mergeCell ref="DT4:DU4"/>
    <mergeCell ref="DV4:DW4"/>
    <mergeCell ref="A4:F4"/>
    <mergeCell ref="G4:BM4"/>
    <mergeCell ref="BN4:CC4"/>
    <mergeCell ref="CD4:CL4"/>
    <mergeCell ref="CM4:CR4"/>
    <mergeCell ref="CS4:DA4"/>
    <mergeCell ref="DB4:DJ4"/>
  </mergeCells>
  <pageMargins left="0.7" right="0.7" top="0.75" bottom="0.75" header="0.3" footer="0.3"/>
  <headerFoot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ce9011b-86f1-4b85-8468-bde8c49fc6b6">
      <Terms xmlns="http://schemas.microsoft.com/office/infopath/2007/PartnerControls"/>
    </lcf76f155ced4ddcb4097134ff3c332f>
    <TaxCatchAll xmlns="db86872e-852c-4ba3-99d1-10e4e076724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18E088D61435D429F53A8D9D38B3C75" ma:contentTypeVersion="16" ma:contentTypeDescription="Create a new document." ma:contentTypeScope="" ma:versionID="0ee016c213831f11d2b4e95e468c41a1">
  <xsd:schema xmlns:xsd="http://www.w3.org/2001/XMLSchema" xmlns:xs="http://www.w3.org/2001/XMLSchema" xmlns:p="http://schemas.microsoft.com/office/2006/metadata/properties" xmlns:ns2="1ce9011b-86f1-4b85-8468-bde8c49fc6b6" xmlns:ns3="db86872e-852c-4ba3-99d1-10e4e0767240" targetNamespace="http://schemas.microsoft.com/office/2006/metadata/properties" ma:root="true" ma:fieldsID="9e929d65f03da8fc8d266048adf3402f" ns2:_="" ns3:_="">
    <xsd:import namespace="1ce9011b-86f1-4b85-8468-bde8c49fc6b6"/>
    <xsd:import namespace="db86872e-852c-4ba3-99d1-10e4e076724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e9011b-86f1-4b85-8468-bde8c49fc6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7eb6393-bae5-439c-9df7-ed1047f92241"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86872e-852c-4ba3-99d1-10e4e076724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d70b6b83-76f1-4f83-84ac-1b0750170f81}" ma:internalName="TaxCatchAll" ma:showField="CatchAllData" ma:web="db86872e-852c-4ba3-99d1-10e4e07672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44DB70-572B-4856-A058-3CA42EEDE0B3}">
  <ds:schemaRefs>
    <ds:schemaRef ds:uri="http://schemas.microsoft.com/office/2006/metadata/properties"/>
    <ds:schemaRef ds:uri="http://schemas.microsoft.com/office/infopath/2007/PartnerControls"/>
    <ds:schemaRef ds:uri="1ce9011b-86f1-4b85-8468-bde8c49fc6b6"/>
    <ds:schemaRef ds:uri="db86872e-852c-4ba3-99d1-10e4e0767240"/>
  </ds:schemaRefs>
</ds:datastoreItem>
</file>

<file path=customXml/itemProps2.xml><?xml version="1.0" encoding="utf-8"?>
<ds:datastoreItem xmlns:ds="http://schemas.openxmlformats.org/officeDocument/2006/customXml" ds:itemID="{7C28C699-652E-4633-B2E9-BC09A30FAB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e9011b-86f1-4b85-8468-bde8c49fc6b6"/>
    <ds:schemaRef ds:uri="db86872e-852c-4ba3-99d1-10e4e07672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F832B8-16D6-475F-8DF7-4297D2D7F7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1. Checklist</vt:lpstr>
      <vt:lpstr>2. CFR Return</vt:lpstr>
      <vt:lpstr>Sheet1</vt:lpstr>
      <vt:lpstr>S Budget</vt:lpstr>
      <vt:lpstr>Payments</vt:lpstr>
      <vt:lpstr>Lookup</vt:lpstr>
      <vt:lpstr>YTD</vt:lpstr>
      <vt:lpstr>% Budget Variance</vt:lpstr>
      <vt:lpstr>Forecast</vt:lpstr>
      <vt:lpstr>Outturn</vt:lpstr>
      <vt:lpstr>Outturn 2024-25</vt:lpstr>
      <vt:lpstr>Summary</vt:lpstr>
      <vt:lpstr>Variance</vt:lpstr>
      <vt:lpstr>3. Establishment</vt:lpstr>
      <vt:lpstr>4. Schools System Report</vt:lpstr>
      <vt:lpstr>Bank clearing</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Q1 Template 2025-26 HK</dc:title>
  <dc:creator>Harmanjot Kahlon</dc:creator>
  <cp:lastModifiedBy>Jeremy White</cp:lastModifiedBy>
  <cp:lastPrinted>2021-06-28T17:42:18Z</cp:lastPrinted>
  <dcterms:created xsi:type="dcterms:W3CDTF">2021-06-01T13:39:42Z</dcterms:created>
  <dcterms:modified xsi:type="dcterms:W3CDTF">2025-07-03T12:01:53Z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17471b1-27ab-4640-9264-e69a67407ca3_Enabled">
    <vt:lpwstr>true</vt:lpwstr>
  </property>
  <property fmtid="{D5CDD505-2E9C-101B-9397-08002B2CF9AE}" pid="3" name="MSIP_Label_a17471b1-27ab-4640-9264-e69a67407ca3_SetDate">
    <vt:lpwstr>2024-09-04T08:36:51Z</vt:lpwstr>
  </property>
  <property fmtid="{D5CDD505-2E9C-101B-9397-08002B2CF9AE}" pid="4" name="MSIP_Label_a17471b1-27ab-4640-9264-e69a67407ca3_Method">
    <vt:lpwstr>Standard</vt:lpwstr>
  </property>
  <property fmtid="{D5CDD505-2E9C-101B-9397-08002B2CF9AE}" pid="5" name="MSIP_Label_a17471b1-27ab-4640-9264-e69a67407ca3_Name">
    <vt:lpwstr>BCC - OFFICIAL</vt:lpwstr>
  </property>
  <property fmtid="{D5CDD505-2E9C-101B-9397-08002B2CF9AE}" pid="6" name="MSIP_Label_a17471b1-27ab-4640-9264-e69a67407ca3_SiteId">
    <vt:lpwstr>699ace67-d2e4-4bcd-b303-d2bbe2b9bbf1</vt:lpwstr>
  </property>
  <property fmtid="{D5CDD505-2E9C-101B-9397-08002B2CF9AE}" pid="7" name="MSIP_Label_a17471b1-27ab-4640-9264-e69a67407ca3_ActionId">
    <vt:lpwstr>cd8b0061-e00e-4317-b9c2-70d134a75996</vt:lpwstr>
  </property>
  <property fmtid="{D5CDD505-2E9C-101B-9397-08002B2CF9AE}" pid="8" name="MSIP_Label_a17471b1-27ab-4640-9264-e69a67407ca3_ContentBits">
    <vt:lpwstr>2</vt:lpwstr>
  </property>
  <property fmtid="{D5CDD505-2E9C-101B-9397-08002B2CF9AE}" pid="9" name="ContentTypeId">
    <vt:lpwstr>0x010100718E088D61435D429F53A8D9D38B3C75</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y fmtid="{D5CDD505-2E9C-101B-9397-08002B2CF9AE}" pid="12" name="MediaServiceImageTags">
    <vt:lpwstr/>
  </property>
  <property fmtid="{D5CDD505-2E9C-101B-9397-08002B2CF9AE}" pid="13" name="CloudStatistics_StoryID">
    <vt:lpwstr>a3c2d884-7ac9-448f-bebb-209383e30711</vt:lpwstr>
  </property>
</Properties>
</file>